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hernana\Downloads\"/>
    </mc:Choice>
  </mc:AlternateContent>
  <xr:revisionPtr revIDLastSave="0" documentId="13_ncr:1_{0F88EDAB-9EB4-410E-A562-5DE34EE34B98}" xr6:coauthVersionLast="36" xr6:coauthVersionMax="47" xr10:uidLastSave="{00000000-0000-0000-0000-000000000000}"/>
  <bookViews>
    <workbookView xWindow="0" yWindow="0" windowWidth="28800" windowHeight="11925" tabRatio="957" firstSheet="8" activeTab="12" xr2:uid="{00000000-000D-0000-FFFF-FFFF00000000}"/>
  </bookViews>
  <sheets>
    <sheet name="Datosproyecto" sheetId="46" state="hidden" r:id="rId1"/>
    <sheet name="Materiales" sheetId="41" state="hidden" r:id="rId2"/>
    <sheet name="ManodeObra" sheetId="45" state="hidden" r:id="rId3"/>
    <sheet name="Equipos" sheetId="42" state="hidden" r:id="rId4"/>
    <sheet name="CANT CAP 1" sheetId="117" r:id="rId5"/>
    <sheet name="CANT CAP 2" sheetId="118" r:id="rId6"/>
    <sheet name="CANT CAP 3" sheetId="119" r:id="rId7"/>
    <sheet name="CANT CAP 5" sheetId="120" r:id="rId8"/>
    <sheet name="CANT CAP 6" sheetId="121" r:id="rId9"/>
    <sheet name="CANT CAP 7" sheetId="122" r:id="rId10"/>
    <sheet name="CANT CAP NP" sheetId="112" r:id="rId11"/>
    <sheet name="CANT CAP NP2" sheetId="123" r:id="rId12"/>
    <sheet name="BALANCE Nro 2" sheetId="27" r:id="rId13"/>
    <sheet name="NP2.1" sheetId="101" r:id="rId14"/>
    <sheet name="NP2.2" sheetId="124" r:id="rId15"/>
    <sheet name="NP2.3" sheetId="125" r:id="rId16"/>
    <sheet name="NP2.4" sheetId="126" r:id="rId17"/>
    <sheet name="NP2.5" sheetId="127" r:id="rId18"/>
    <sheet name="NP2.6" sheetId="128" r:id="rId19"/>
    <sheet name="NP2.7" sheetId="129" r:id="rId20"/>
    <sheet name="NP2.8" sheetId="130" r:id="rId21"/>
    <sheet name="NP2.9" sheetId="131" r:id="rId22"/>
    <sheet name="NP2.10" sheetId="132" r:id="rId23"/>
    <sheet name="NP2.11" sheetId="133" r:id="rId24"/>
    <sheet name="NP2.12" sheetId="134" r:id="rId25"/>
    <sheet name="NP2.13" sheetId="136" r:id="rId26"/>
    <sheet name="NP2.14" sheetId="135" r:id="rId27"/>
    <sheet name="NP2.15" sheetId="137" r:id="rId28"/>
    <sheet name="NP2.16" sheetId="138" r:id="rId29"/>
  </sheets>
  <externalReferences>
    <externalReference r:id="rId30"/>
    <externalReference r:id="rId31"/>
    <externalReference r:id="rId32"/>
    <externalReference r:id="rId33"/>
  </externalReferences>
  <definedNames>
    <definedName name="_xlnm._FilterDatabase" localSheetId="12" hidden="1">'BALANCE Nro 2'!$C$1:$C$108</definedName>
    <definedName name="_xlnm.Print_Area" localSheetId="12">'BALANCE Nro 2'!$A$1:$F$107</definedName>
    <definedName name="_xlnm.Print_Area" localSheetId="4">'CANT CAP 1'!$B$1:$H$283</definedName>
    <definedName name="_xlnm.Print_Area" localSheetId="5">'CANT CAP 2'!$B$1:$H$177</definedName>
    <definedName name="_xlnm.Print_Area" localSheetId="6">'CANT CAP 3'!$B$1:$H$28</definedName>
    <definedName name="_xlnm.Print_Area" localSheetId="7">'CANT CAP 5'!$B$1:$H$83</definedName>
    <definedName name="_xlnm.Print_Area" localSheetId="8">'CANT CAP 6'!$B$1:$H$28</definedName>
    <definedName name="_xlnm.Print_Area" localSheetId="9">'CANT CAP 7'!$B$1:$H$28</definedName>
    <definedName name="_xlnm.Print_Area" localSheetId="10">'CANT CAP NP'!$B$1:$H$419</definedName>
    <definedName name="_xlnm.Print_Area" localSheetId="11">'CANT CAP NP2'!$B$1:$H$444</definedName>
    <definedName name="SUBA">'[1]SUB APU'!$A$1:$D$65536</definedName>
    <definedName name="_xlnm.Print_Titles" localSheetId="12">'BALANCE Nro 2'!$1:$9</definedName>
    <definedName name="_xlnm.Print_Titles" localSheetId="4">'CANT CAP 1'!#REF!</definedName>
    <definedName name="_xlnm.Print_Titles" localSheetId="5">'CANT CAP 2'!#REF!</definedName>
    <definedName name="_xlnm.Print_Titles" localSheetId="6">'CANT CAP 3'!#REF!</definedName>
    <definedName name="_xlnm.Print_Titles" localSheetId="7">'CANT CAP 5'!#REF!</definedName>
    <definedName name="_xlnm.Print_Titles" localSheetId="8">'CANT CAP 6'!#REF!</definedName>
    <definedName name="_xlnm.Print_Titles" localSheetId="9">'CANT CAP 7'!#REF!</definedName>
    <definedName name="_xlnm.Print_Titles" localSheetId="10">'CANT CAP NP'!#REF!</definedName>
    <definedName name="_xlnm.Print_Titles" localSheetId="11">'CANT CAP NP2'!#REF!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7" i="27" l="1"/>
  <c r="H98" i="27"/>
  <c r="H96" i="27"/>
  <c r="E83" i="27"/>
  <c r="K24" i="127"/>
  <c r="K25" i="127"/>
  <c r="L20" i="126" l="1"/>
  <c r="M7" i="138"/>
  <c r="K7" i="138"/>
  <c r="B7" i="138"/>
  <c r="A7" i="138"/>
  <c r="J38" i="138"/>
  <c r="I38" i="138"/>
  <c r="J37" i="138"/>
  <c r="I37" i="138"/>
  <c r="J36" i="138"/>
  <c r="L36" i="138" s="1"/>
  <c r="L39" i="138" s="1"/>
  <c r="K18" i="138" s="1"/>
  <c r="I36" i="138"/>
  <c r="K32" i="138"/>
  <c r="H32" i="138"/>
  <c r="K31" i="138"/>
  <c r="H31" i="138"/>
  <c r="L30" i="138"/>
  <c r="L33" i="138" s="1"/>
  <c r="K30" i="138"/>
  <c r="H30" i="138"/>
  <c r="K26" i="138"/>
  <c r="I26" i="138"/>
  <c r="H26" i="138"/>
  <c r="K22" i="138"/>
  <c r="K17" i="138"/>
  <c r="I17" i="138"/>
  <c r="H17" i="138"/>
  <c r="K16" i="138"/>
  <c r="I16" i="138"/>
  <c r="H16" i="138"/>
  <c r="K15" i="138"/>
  <c r="I15" i="138"/>
  <c r="H15" i="138"/>
  <c r="K14" i="138"/>
  <c r="I14" i="138"/>
  <c r="H14" i="138"/>
  <c r="K13" i="138"/>
  <c r="I13" i="138"/>
  <c r="H13" i="138"/>
  <c r="K12" i="138"/>
  <c r="I12" i="138"/>
  <c r="H12" i="138"/>
  <c r="K11" i="138"/>
  <c r="I11" i="138"/>
  <c r="H11" i="138"/>
  <c r="K10" i="138"/>
  <c r="I10" i="138"/>
  <c r="H10" i="138"/>
  <c r="G2" i="138"/>
  <c r="G1" i="138"/>
  <c r="K98" i="27"/>
  <c r="G98" i="27" s="1"/>
  <c r="H429" i="123"/>
  <c r="D425" i="123"/>
  <c r="H428" i="123"/>
  <c r="K24" i="136"/>
  <c r="K7" i="137"/>
  <c r="B7" i="137"/>
  <c r="A7" i="137"/>
  <c r="J45" i="137"/>
  <c r="I45" i="137"/>
  <c r="J44" i="137"/>
  <c r="I44" i="137"/>
  <c r="J43" i="137"/>
  <c r="L43" i="137" s="1"/>
  <c r="L46" i="137" s="1"/>
  <c r="K18" i="137" s="1"/>
  <c r="I43" i="137"/>
  <c r="K39" i="137"/>
  <c r="H39" i="137"/>
  <c r="K38" i="137"/>
  <c r="H38" i="137"/>
  <c r="L37" i="137"/>
  <c r="L40" i="137" s="1"/>
  <c r="K37" i="137"/>
  <c r="H37" i="137"/>
  <c r="K33" i="137"/>
  <c r="I33" i="137"/>
  <c r="H33" i="137"/>
  <c r="K32" i="137"/>
  <c r="K31" i="137"/>
  <c r="K30" i="137"/>
  <c r="K29" i="137"/>
  <c r="K28" i="137"/>
  <c r="K27" i="137"/>
  <c r="K26" i="137"/>
  <c r="K25" i="137"/>
  <c r="K24" i="137"/>
  <c r="K23" i="137"/>
  <c r="K22" i="137"/>
  <c r="K17" i="137"/>
  <c r="I17" i="137"/>
  <c r="H17" i="137"/>
  <c r="K16" i="137"/>
  <c r="I16" i="137"/>
  <c r="H16" i="137"/>
  <c r="K15" i="137"/>
  <c r="I15" i="137"/>
  <c r="H15" i="137"/>
  <c r="K14" i="137"/>
  <c r="I14" i="137"/>
  <c r="H14" i="137"/>
  <c r="K13" i="137"/>
  <c r="I13" i="137"/>
  <c r="H13" i="137"/>
  <c r="K12" i="137"/>
  <c r="I12" i="137"/>
  <c r="H12" i="137"/>
  <c r="K11" i="137"/>
  <c r="I11" i="137"/>
  <c r="H11" i="137"/>
  <c r="K10" i="137"/>
  <c r="I10" i="137"/>
  <c r="H10" i="137"/>
  <c r="G2" i="137"/>
  <c r="G1" i="137"/>
  <c r="K22" i="135"/>
  <c r="G2" i="136"/>
  <c r="G1" i="136"/>
  <c r="K7" i="136"/>
  <c r="B7" i="136"/>
  <c r="A7" i="136"/>
  <c r="K7" i="135"/>
  <c r="B7" i="135"/>
  <c r="A7" i="135"/>
  <c r="J40" i="136"/>
  <c r="I40" i="136"/>
  <c r="J39" i="136"/>
  <c r="I39" i="136"/>
  <c r="J38" i="136"/>
  <c r="L38" i="136" s="1"/>
  <c r="L41" i="136" s="1"/>
  <c r="K18" i="136" s="1"/>
  <c r="I38" i="136"/>
  <c r="K34" i="136"/>
  <c r="H34" i="136"/>
  <c r="K33" i="136"/>
  <c r="H33" i="136"/>
  <c r="L32" i="136"/>
  <c r="L35" i="136" s="1"/>
  <c r="K32" i="136"/>
  <c r="H32" i="136"/>
  <c r="K28" i="136"/>
  <c r="I28" i="136"/>
  <c r="H28" i="136"/>
  <c r="K27" i="136"/>
  <c r="K26" i="136"/>
  <c r="K25" i="136"/>
  <c r="K23" i="136"/>
  <c r="K22" i="136"/>
  <c r="K17" i="136"/>
  <c r="I17" i="136"/>
  <c r="H17" i="136"/>
  <c r="K16" i="136"/>
  <c r="I16" i="136"/>
  <c r="H16" i="136"/>
  <c r="K15" i="136"/>
  <c r="I15" i="136"/>
  <c r="H15" i="136"/>
  <c r="K14" i="136"/>
  <c r="I14" i="136"/>
  <c r="H14" i="136"/>
  <c r="K13" i="136"/>
  <c r="I13" i="136"/>
  <c r="H13" i="136"/>
  <c r="K12" i="136"/>
  <c r="I12" i="136"/>
  <c r="H12" i="136"/>
  <c r="K11" i="136"/>
  <c r="I11" i="136"/>
  <c r="H11" i="136"/>
  <c r="K10" i="136"/>
  <c r="I10" i="136"/>
  <c r="H10" i="136"/>
  <c r="L19" i="138" l="1"/>
  <c r="L27" i="138"/>
  <c r="L34" i="137"/>
  <c r="L19" i="137"/>
  <c r="L29" i="136"/>
  <c r="L19" i="136"/>
  <c r="L43" i="136" l="1"/>
  <c r="E95" i="27" s="1"/>
  <c r="L48" i="137"/>
  <c r="E97" i="27" s="1"/>
  <c r="L41" i="138"/>
  <c r="E98" i="27" s="1"/>
  <c r="B7" i="134"/>
  <c r="A7" i="134"/>
  <c r="J41" i="135"/>
  <c r="I41" i="135"/>
  <c r="J40" i="135"/>
  <c r="I40" i="135"/>
  <c r="J39" i="135"/>
  <c r="I39" i="135"/>
  <c r="J38" i="135"/>
  <c r="L38" i="135" s="1"/>
  <c r="L42" i="135" s="1"/>
  <c r="K18" i="135" s="1"/>
  <c r="I38" i="135"/>
  <c r="K34" i="135"/>
  <c r="H34" i="135"/>
  <c r="K33" i="135"/>
  <c r="H33" i="135"/>
  <c r="L32" i="135"/>
  <c r="L35" i="135" s="1"/>
  <c r="K32" i="135"/>
  <c r="H32" i="135"/>
  <c r="L29" i="135"/>
  <c r="K17" i="135"/>
  <c r="I17" i="135"/>
  <c r="H17" i="135"/>
  <c r="K16" i="135"/>
  <c r="I16" i="135"/>
  <c r="H16" i="135"/>
  <c r="K15" i="135"/>
  <c r="I15" i="135"/>
  <c r="H15" i="135"/>
  <c r="K14" i="135"/>
  <c r="I14" i="135"/>
  <c r="H14" i="135"/>
  <c r="K13" i="135"/>
  <c r="I13" i="135"/>
  <c r="H13" i="135"/>
  <c r="K12" i="135"/>
  <c r="I12" i="135"/>
  <c r="H12" i="135"/>
  <c r="K11" i="135"/>
  <c r="I11" i="135"/>
  <c r="H11" i="135"/>
  <c r="K10" i="135"/>
  <c r="I10" i="135"/>
  <c r="H10" i="135"/>
  <c r="G2" i="135"/>
  <c r="G1" i="135"/>
  <c r="H406" i="123"/>
  <c r="H405" i="123"/>
  <c r="H404" i="123"/>
  <c r="H403" i="123"/>
  <c r="H402" i="123"/>
  <c r="D401" i="123"/>
  <c r="H401" i="123" s="1"/>
  <c r="D373" i="123"/>
  <c r="H373" i="123" s="1"/>
  <c r="H372" i="123" s="1"/>
  <c r="K96" i="27" s="1"/>
  <c r="M7" i="135" s="1"/>
  <c r="D345" i="123"/>
  <c r="H345" i="123" s="1"/>
  <c r="H344" i="123" s="1"/>
  <c r="K95" i="27" s="1"/>
  <c r="C398" i="123"/>
  <c r="D397" i="123"/>
  <c r="C397" i="123"/>
  <c r="C370" i="123"/>
  <c r="D369" i="123"/>
  <c r="C342" i="123"/>
  <c r="D341" i="123"/>
  <c r="I98" i="27" l="1"/>
  <c r="L98" i="27"/>
  <c r="J98" i="27"/>
  <c r="M7" i="136"/>
  <c r="L95" i="27"/>
  <c r="M7" i="137"/>
  <c r="L97" i="27"/>
  <c r="G97" i="27"/>
  <c r="I97" i="27" s="1"/>
  <c r="G95" i="27"/>
  <c r="I95" i="27" s="1"/>
  <c r="G96" i="27"/>
  <c r="L19" i="135"/>
  <c r="L44" i="135" s="1"/>
  <c r="E96" i="27" s="1"/>
  <c r="H95" i="27"/>
  <c r="J95" i="27" s="1"/>
  <c r="J96" i="27"/>
  <c r="J97" i="27"/>
  <c r="L29" i="134"/>
  <c r="K27" i="134"/>
  <c r="J41" i="134"/>
  <c r="I41" i="134"/>
  <c r="J40" i="134"/>
  <c r="I40" i="134"/>
  <c r="J39" i="134"/>
  <c r="I39" i="134"/>
  <c r="J38" i="134"/>
  <c r="L38" i="134" s="1"/>
  <c r="L42" i="134" s="1"/>
  <c r="K18" i="134" s="1"/>
  <c r="I38" i="134"/>
  <c r="K34" i="134"/>
  <c r="H34" i="134"/>
  <c r="K33" i="134"/>
  <c r="H33" i="134"/>
  <c r="L32" i="134"/>
  <c r="L35" i="134" s="1"/>
  <c r="K32" i="134"/>
  <c r="H32" i="134"/>
  <c r="K26" i="134"/>
  <c r="K25" i="134"/>
  <c r="K24" i="134"/>
  <c r="K23" i="134"/>
  <c r="K22" i="134"/>
  <c r="K17" i="134"/>
  <c r="I17" i="134"/>
  <c r="H17" i="134"/>
  <c r="K16" i="134"/>
  <c r="I16" i="134"/>
  <c r="H16" i="134"/>
  <c r="K15" i="134"/>
  <c r="I15" i="134"/>
  <c r="H15" i="134"/>
  <c r="K14" i="134"/>
  <c r="I14" i="134"/>
  <c r="H14" i="134"/>
  <c r="K13" i="134"/>
  <c r="I13" i="134"/>
  <c r="H13" i="134"/>
  <c r="K12" i="134"/>
  <c r="I12" i="134"/>
  <c r="H12" i="134"/>
  <c r="K11" i="134"/>
  <c r="I11" i="134"/>
  <c r="H11" i="134"/>
  <c r="K10" i="134"/>
  <c r="I10" i="134"/>
  <c r="H10" i="134"/>
  <c r="K7" i="134"/>
  <c r="G2" i="134"/>
  <c r="G1" i="134"/>
  <c r="L29" i="132"/>
  <c r="L29" i="133"/>
  <c r="K7" i="133"/>
  <c r="B7" i="133"/>
  <c r="A7" i="133"/>
  <c r="J41" i="133"/>
  <c r="I41" i="133"/>
  <c r="J40" i="133"/>
  <c r="I40" i="133"/>
  <c r="J39" i="133"/>
  <c r="I39" i="133"/>
  <c r="J38" i="133"/>
  <c r="L38" i="133" s="1"/>
  <c r="L42" i="133" s="1"/>
  <c r="K18" i="133" s="1"/>
  <c r="I38" i="133"/>
  <c r="K34" i="133"/>
  <c r="H34" i="133"/>
  <c r="K33" i="133"/>
  <c r="H33" i="133"/>
  <c r="L32" i="133"/>
  <c r="L35" i="133" s="1"/>
  <c r="K32" i="133"/>
  <c r="H32" i="133"/>
  <c r="K27" i="133"/>
  <c r="K26" i="133"/>
  <c r="K25" i="133"/>
  <c r="K24" i="133"/>
  <c r="K23" i="133"/>
  <c r="K22" i="133"/>
  <c r="K17" i="133"/>
  <c r="I17" i="133"/>
  <c r="H17" i="133"/>
  <c r="K16" i="133"/>
  <c r="I16" i="133"/>
  <c r="H16" i="133"/>
  <c r="K15" i="133"/>
  <c r="I15" i="133"/>
  <c r="H15" i="133"/>
  <c r="K14" i="133"/>
  <c r="I14" i="133"/>
  <c r="H14" i="133"/>
  <c r="K13" i="133"/>
  <c r="I13" i="133"/>
  <c r="H13" i="133"/>
  <c r="K12" i="133"/>
  <c r="I12" i="133"/>
  <c r="H12" i="133"/>
  <c r="K11" i="133"/>
  <c r="I11" i="133"/>
  <c r="H11" i="133"/>
  <c r="K10" i="133"/>
  <c r="I10" i="133"/>
  <c r="H10" i="133"/>
  <c r="G2" i="133"/>
  <c r="G1" i="133"/>
  <c r="K27" i="132"/>
  <c r="K7" i="132"/>
  <c r="B7" i="132"/>
  <c r="A7" i="132"/>
  <c r="J41" i="132"/>
  <c r="I41" i="132"/>
  <c r="J40" i="132"/>
  <c r="I40" i="132"/>
  <c r="J39" i="132"/>
  <c r="I39" i="132"/>
  <c r="J38" i="132"/>
  <c r="L38" i="132" s="1"/>
  <c r="L42" i="132" s="1"/>
  <c r="K18" i="132" s="1"/>
  <c r="I38" i="132"/>
  <c r="K34" i="132"/>
  <c r="H34" i="132"/>
  <c r="K33" i="132"/>
  <c r="H33" i="132"/>
  <c r="L32" i="132"/>
  <c r="L35" i="132" s="1"/>
  <c r="K32" i="132"/>
  <c r="H32" i="132"/>
  <c r="K26" i="132"/>
  <c r="K25" i="132"/>
  <c r="K24" i="132"/>
  <c r="K23" i="132"/>
  <c r="K22" i="132"/>
  <c r="K17" i="132"/>
  <c r="I17" i="132"/>
  <c r="H17" i="132"/>
  <c r="K16" i="132"/>
  <c r="I16" i="132"/>
  <c r="H16" i="132"/>
  <c r="K15" i="132"/>
  <c r="I15" i="132"/>
  <c r="H15" i="132"/>
  <c r="K14" i="132"/>
  <c r="I14" i="132"/>
  <c r="H14" i="132"/>
  <c r="K13" i="132"/>
  <c r="I13" i="132"/>
  <c r="H13" i="132"/>
  <c r="K12" i="132"/>
  <c r="I12" i="132"/>
  <c r="H12" i="132"/>
  <c r="K11" i="132"/>
  <c r="I11" i="132"/>
  <c r="H11" i="132"/>
  <c r="K10" i="132"/>
  <c r="I10" i="132"/>
  <c r="H10" i="132"/>
  <c r="G2" i="132"/>
  <c r="G1" i="132"/>
  <c r="D313" i="123"/>
  <c r="D285" i="123"/>
  <c r="D257" i="123"/>
  <c r="H316" i="123"/>
  <c r="K94" i="27" s="1"/>
  <c r="H289" i="123"/>
  <c r="H288" i="123" s="1"/>
  <c r="K93" i="27" s="1"/>
  <c r="M7" i="133" s="1"/>
  <c r="H261" i="123"/>
  <c r="H260" i="123" s="1"/>
  <c r="K92" i="27" s="1"/>
  <c r="M7" i="132" s="1"/>
  <c r="C286" i="123"/>
  <c r="K7" i="131"/>
  <c r="B7" i="131"/>
  <c r="A7" i="131"/>
  <c r="J41" i="131"/>
  <c r="I41" i="131"/>
  <c r="J40" i="131"/>
  <c r="I40" i="131"/>
  <c r="J39" i="131"/>
  <c r="I39" i="131"/>
  <c r="J38" i="131"/>
  <c r="L38" i="131" s="1"/>
  <c r="L42" i="131" s="1"/>
  <c r="K18" i="131" s="1"/>
  <c r="I38" i="131"/>
  <c r="K34" i="131"/>
  <c r="H34" i="131"/>
  <c r="K33" i="131"/>
  <c r="H33" i="131"/>
  <c r="L32" i="131"/>
  <c r="L35" i="131" s="1"/>
  <c r="K32" i="131"/>
  <c r="H32" i="131"/>
  <c r="K26" i="131"/>
  <c r="K25" i="131"/>
  <c r="K24" i="131"/>
  <c r="K23" i="131"/>
  <c r="K22" i="131"/>
  <c r="K17" i="131"/>
  <c r="I17" i="131"/>
  <c r="H17" i="131"/>
  <c r="K16" i="131"/>
  <c r="I16" i="131"/>
  <c r="H16" i="131"/>
  <c r="K15" i="131"/>
  <c r="I15" i="131"/>
  <c r="H15" i="131"/>
  <c r="K14" i="131"/>
  <c r="I14" i="131"/>
  <c r="H14" i="131"/>
  <c r="K13" i="131"/>
  <c r="I13" i="131"/>
  <c r="H13" i="131"/>
  <c r="K12" i="131"/>
  <c r="I12" i="131"/>
  <c r="H12" i="131"/>
  <c r="K11" i="131"/>
  <c r="I11" i="131"/>
  <c r="H11" i="131"/>
  <c r="K10" i="131"/>
  <c r="I10" i="131"/>
  <c r="H10" i="131"/>
  <c r="G2" i="131"/>
  <c r="G1" i="131"/>
  <c r="K7" i="130"/>
  <c r="B7" i="130"/>
  <c r="A7" i="130"/>
  <c r="J41" i="130"/>
  <c r="I41" i="130"/>
  <c r="J40" i="130"/>
  <c r="I40" i="130"/>
  <c r="J39" i="130"/>
  <c r="I39" i="130"/>
  <c r="J38" i="130"/>
  <c r="L38" i="130" s="1"/>
  <c r="L42" i="130" s="1"/>
  <c r="K18" i="130" s="1"/>
  <c r="I38" i="130"/>
  <c r="K34" i="130"/>
  <c r="H34" i="130"/>
  <c r="K33" i="130"/>
  <c r="H33" i="130"/>
  <c r="L32" i="130"/>
  <c r="L35" i="130" s="1"/>
  <c r="K32" i="130"/>
  <c r="H32" i="130"/>
  <c r="K26" i="130"/>
  <c r="K25" i="130"/>
  <c r="K24" i="130"/>
  <c r="K23" i="130"/>
  <c r="L29" i="130" s="1"/>
  <c r="K22" i="130"/>
  <c r="K17" i="130"/>
  <c r="I17" i="130"/>
  <c r="H17" i="130"/>
  <c r="K16" i="130"/>
  <c r="I16" i="130"/>
  <c r="H16" i="130"/>
  <c r="K15" i="130"/>
  <c r="I15" i="130"/>
  <c r="H15" i="130"/>
  <c r="K14" i="130"/>
  <c r="I14" i="130"/>
  <c r="H14" i="130"/>
  <c r="K13" i="130"/>
  <c r="I13" i="130"/>
  <c r="H13" i="130"/>
  <c r="K12" i="130"/>
  <c r="I12" i="130"/>
  <c r="H12" i="130"/>
  <c r="K11" i="130"/>
  <c r="I11" i="130"/>
  <c r="H11" i="130"/>
  <c r="K10" i="130"/>
  <c r="I10" i="130"/>
  <c r="H10" i="130"/>
  <c r="G2" i="130"/>
  <c r="G1" i="130"/>
  <c r="K24" i="129"/>
  <c r="K25" i="129"/>
  <c r="K26" i="129"/>
  <c r="K23" i="129"/>
  <c r="K22" i="129"/>
  <c r="K7" i="129"/>
  <c r="B7" i="129"/>
  <c r="A7" i="129"/>
  <c r="J41" i="129"/>
  <c r="I41" i="129"/>
  <c r="J40" i="129"/>
  <c r="I40" i="129"/>
  <c r="J39" i="129"/>
  <c r="I39" i="129"/>
  <c r="J38" i="129"/>
  <c r="L38" i="129" s="1"/>
  <c r="L42" i="129" s="1"/>
  <c r="K18" i="129" s="1"/>
  <c r="I38" i="129"/>
  <c r="K34" i="129"/>
  <c r="H34" i="129"/>
  <c r="K33" i="129"/>
  <c r="H33" i="129"/>
  <c r="L32" i="129"/>
  <c r="L35" i="129" s="1"/>
  <c r="K32" i="129"/>
  <c r="H32" i="129"/>
  <c r="K17" i="129"/>
  <c r="I17" i="129"/>
  <c r="H17" i="129"/>
  <c r="K16" i="129"/>
  <c r="I16" i="129"/>
  <c r="H16" i="129"/>
  <c r="K15" i="129"/>
  <c r="I15" i="129"/>
  <c r="H15" i="129"/>
  <c r="K14" i="129"/>
  <c r="I14" i="129"/>
  <c r="H14" i="129"/>
  <c r="K13" i="129"/>
  <c r="I13" i="129"/>
  <c r="H13" i="129"/>
  <c r="K12" i="129"/>
  <c r="I12" i="129"/>
  <c r="H12" i="129"/>
  <c r="K11" i="129"/>
  <c r="I11" i="129"/>
  <c r="H11" i="129"/>
  <c r="K10" i="129"/>
  <c r="I10" i="129"/>
  <c r="H10" i="129"/>
  <c r="G2" i="129"/>
  <c r="G1" i="129"/>
  <c r="K25" i="128"/>
  <c r="K7" i="128"/>
  <c r="B7" i="128"/>
  <c r="A7" i="128"/>
  <c r="J39" i="128"/>
  <c r="I39" i="128"/>
  <c r="J38" i="128"/>
  <c r="I38" i="128"/>
  <c r="J37" i="128"/>
  <c r="I37" i="128"/>
  <c r="J36" i="128"/>
  <c r="L36" i="128" s="1"/>
  <c r="L40" i="128" s="1"/>
  <c r="K18" i="128" s="1"/>
  <c r="I36" i="128"/>
  <c r="K32" i="128"/>
  <c r="H32" i="128"/>
  <c r="K31" i="128"/>
  <c r="H31" i="128"/>
  <c r="L30" i="128"/>
  <c r="L33" i="128" s="1"/>
  <c r="K30" i="128"/>
  <c r="H30" i="128"/>
  <c r="K26" i="128"/>
  <c r="I26" i="128"/>
  <c r="H26" i="128"/>
  <c r="K24" i="128"/>
  <c r="K23" i="128"/>
  <c r="K22" i="128"/>
  <c r="K17" i="128"/>
  <c r="I17" i="128"/>
  <c r="H17" i="128"/>
  <c r="K16" i="128"/>
  <c r="I16" i="128"/>
  <c r="H16" i="128"/>
  <c r="K15" i="128"/>
  <c r="I15" i="128"/>
  <c r="H15" i="128"/>
  <c r="K14" i="128"/>
  <c r="I14" i="128"/>
  <c r="H14" i="128"/>
  <c r="K13" i="128"/>
  <c r="I13" i="128"/>
  <c r="H13" i="128"/>
  <c r="K12" i="128"/>
  <c r="I12" i="128"/>
  <c r="H12" i="128"/>
  <c r="K11" i="128"/>
  <c r="I11" i="128"/>
  <c r="H11" i="128"/>
  <c r="K10" i="128"/>
  <c r="I10" i="128"/>
  <c r="H10" i="128"/>
  <c r="G2" i="128"/>
  <c r="G1" i="128"/>
  <c r="K7" i="127"/>
  <c r="B7" i="127"/>
  <c r="A7" i="127"/>
  <c r="J38" i="127"/>
  <c r="I38" i="127"/>
  <c r="J37" i="127"/>
  <c r="I37" i="127"/>
  <c r="J36" i="127"/>
  <c r="I36" i="127"/>
  <c r="J35" i="127"/>
  <c r="L35" i="127" s="1"/>
  <c r="L39" i="127" s="1"/>
  <c r="K18" i="127" s="1"/>
  <c r="I35" i="127"/>
  <c r="K31" i="127"/>
  <c r="H31" i="127"/>
  <c r="K30" i="127"/>
  <c r="H30" i="127"/>
  <c r="L29" i="127"/>
  <c r="L32" i="127" s="1"/>
  <c r="K29" i="127"/>
  <c r="H29" i="127"/>
  <c r="K23" i="127"/>
  <c r="K22" i="127"/>
  <c r="K17" i="127"/>
  <c r="I17" i="127"/>
  <c r="H17" i="127"/>
  <c r="K16" i="127"/>
  <c r="I16" i="127"/>
  <c r="H16" i="127"/>
  <c r="K15" i="127"/>
  <c r="I15" i="127"/>
  <c r="H15" i="127"/>
  <c r="K14" i="127"/>
  <c r="I14" i="127"/>
  <c r="H14" i="127"/>
  <c r="K13" i="127"/>
  <c r="I13" i="127"/>
  <c r="H13" i="127"/>
  <c r="K12" i="127"/>
  <c r="I12" i="127"/>
  <c r="H12" i="127"/>
  <c r="K11" i="127"/>
  <c r="I11" i="127"/>
  <c r="H11" i="127"/>
  <c r="K10" i="127"/>
  <c r="I10" i="127"/>
  <c r="H10" i="127"/>
  <c r="G2" i="127"/>
  <c r="G1" i="127"/>
  <c r="L26" i="127" l="1"/>
  <c r="I96" i="27"/>
  <c r="L96" i="27"/>
  <c r="L27" i="128"/>
  <c r="L19" i="127"/>
  <c r="L19" i="134"/>
  <c r="L44" i="134" s="1"/>
  <c r="E94" i="27" s="1"/>
  <c r="L94" i="27" s="1"/>
  <c r="H94" i="27"/>
  <c r="G94" i="27"/>
  <c r="L19" i="133"/>
  <c r="L44" i="133" s="1"/>
  <c r="E93" i="27" s="1"/>
  <c r="L93" i="27" s="1"/>
  <c r="L19" i="132"/>
  <c r="L44" i="132" s="1"/>
  <c r="E92" i="27" s="1"/>
  <c r="L92" i="27" s="1"/>
  <c r="H93" i="27"/>
  <c r="G93" i="27"/>
  <c r="H92" i="27"/>
  <c r="G92" i="27"/>
  <c r="L19" i="131"/>
  <c r="L29" i="131"/>
  <c r="L44" i="131"/>
  <c r="E91" i="27" s="1"/>
  <c r="L19" i="130"/>
  <c r="L44" i="130" s="1"/>
  <c r="E90" i="27" s="1"/>
  <c r="L29" i="129"/>
  <c r="L19" i="129"/>
  <c r="L44" i="129" s="1"/>
  <c r="E89" i="27" s="1"/>
  <c r="L19" i="128"/>
  <c r="L42" i="128" l="1"/>
  <c r="L41" i="127"/>
  <c r="E87" i="27" s="1"/>
  <c r="I92" i="27"/>
  <c r="J92" i="27"/>
  <c r="J94" i="27"/>
  <c r="I93" i="27"/>
  <c r="J93" i="27"/>
  <c r="I94" i="27"/>
  <c r="K19" i="126"/>
  <c r="K7" i="126"/>
  <c r="B7" i="126"/>
  <c r="A7" i="126"/>
  <c r="L32" i="126"/>
  <c r="J32" i="126"/>
  <c r="I32" i="126"/>
  <c r="L31" i="126"/>
  <c r="J31" i="126"/>
  <c r="I31" i="126"/>
  <c r="L30" i="126"/>
  <c r="J30" i="126"/>
  <c r="I30" i="126"/>
  <c r="J29" i="126"/>
  <c r="L29" i="126" s="1"/>
  <c r="M33" i="126" s="1"/>
  <c r="K14" i="126" s="1"/>
  <c r="I29" i="126"/>
  <c r="K25" i="126"/>
  <c r="H25" i="126"/>
  <c r="K24" i="126"/>
  <c r="H24" i="126"/>
  <c r="L23" i="126"/>
  <c r="M26" i="126" s="1"/>
  <c r="K23" i="126"/>
  <c r="H23" i="126"/>
  <c r="K13" i="126"/>
  <c r="I13" i="126"/>
  <c r="H13" i="126"/>
  <c r="K12" i="126"/>
  <c r="I12" i="126"/>
  <c r="H12" i="126"/>
  <c r="K11" i="126"/>
  <c r="I11" i="126"/>
  <c r="H11" i="126"/>
  <c r="K10" i="126"/>
  <c r="I10" i="126"/>
  <c r="H10" i="126"/>
  <c r="G2" i="126"/>
  <c r="G1" i="126"/>
  <c r="K7" i="125"/>
  <c r="B7" i="125"/>
  <c r="A7" i="125"/>
  <c r="L31" i="125"/>
  <c r="J31" i="125"/>
  <c r="I31" i="125"/>
  <c r="L30" i="125"/>
  <c r="J30" i="125"/>
  <c r="I30" i="125"/>
  <c r="L29" i="125"/>
  <c r="J29" i="125"/>
  <c r="I29" i="125"/>
  <c r="J28" i="125"/>
  <c r="L28" i="125" s="1"/>
  <c r="M32" i="125" s="1"/>
  <c r="K14" i="125" s="1"/>
  <c r="I28" i="125"/>
  <c r="K24" i="125"/>
  <c r="H24" i="125"/>
  <c r="K23" i="125"/>
  <c r="H23" i="125"/>
  <c r="L22" i="125"/>
  <c r="M25" i="125" s="1"/>
  <c r="K22" i="125"/>
  <c r="H22" i="125"/>
  <c r="K18" i="125"/>
  <c r="K13" i="125"/>
  <c r="I13" i="125"/>
  <c r="H13" i="125"/>
  <c r="K12" i="125"/>
  <c r="I12" i="125"/>
  <c r="H12" i="125"/>
  <c r="K11" i="125"/>
  <c r="I11" i="125"/>
  <c r="H11" i="125"/>
  <c r="K10" i="125"/>
  <c r="I10" i="125"/>
  <c r="H10" i="125"/>
  <c r="G2" i="125"/>
  <c r="G1" i="125"/>
  <c r="J24" i="124"/>
  <c r="K23" i="124"/>
  <c r="K22" i="124"/>
  <c r="L15" i="126" l="1"/>
  <c r="M35" i="126" s="1"/>
  <c r="E86" i="27" s="1"/>
  <c r="L19" i="125"/>
  <c r="L15" i="125"/>
  <c r="M34" i="125" l="1"/>
  <c r="E85" i="27" s="1"/>
  <c r="K7" i="124"/>
  <c r="B7" i="124"/>
  <c r="A7" i="124"/>
  <c r="L37" i="124"/>
  <c r="J37" i="124"/>
  <c r="I37" i="124"/>
  <c r="L36" i="124"/>
  <c r="J36" i="124"/>
  <c r="I36" i="124"/>
  <c r="L35" i="124"/>
  <c r="J35" i="124"/>
  <c r="I35" i="124"/>
  <c r="J34" i="124"/>
  <c r="L34" i="124" s="1"/>
  <c r="I34" i="124"/>
  <c r="K30" i="124"/>
  <c r="H30" i="124"/>
  <c r="K29" i="124"/>
  <c r="H29" i="124"/>
  <c r="L28" i="124"/>
  <c r="M31" i="124" s="1"/>
  <c r="K28" i="124"/>
  <c r="H28" i="124"/>
  <c r="K24" i="124"/>
  <c r="K21" i="124"/>
  <c r="K20" i="124"/>
  <c r="K19" i="124"/>
  <c r="K14" i="124"/>
  <c r="I14" i="124"/>
  <c r="H14" i="124"/>
  <c r="K13" i="124"/>
  <c r="I13" i="124"/>
  <c r="H13" i="124"/>
  <c r="K12" i="124"/>
  <c r="I12" i="124"/>
  <c r="H12" i="124"/>
  <c r="K11" i="124"/>
  <c r="I11" i="124"/>
  <c r="H11" i="124"/>
  <c r="K10" i="124"/>
  <c r="G2" i="124"/>
  <c r="G1" i="124"/>
  <c r="K7" i="101"/>
  <c r="B7" i="101"/>
  <c r="A7" i="101"/>
  <c r="H177" i="123"/>
  <c r="H205" i="123"/>
  <c r="D229" i="123"/>
  <c r="D201" i="123"/>
  <c r="C174" i="123"/>
  <c r="C202" i="123" s="1"/>
  <c r="D173" i="123"/>
  <c r="H232" i="123"/>
  <c r="K91" i="27" s="1"/>
  <c r="H204" i="123"/>
  <c r="K90" i="27" s="1"/>
  <c r="M7" i="130" s="1"/>
  <c r="H176" i="123"/>
  <c r="K89" i="27" s="1"/>
  <c r="M7" i="129" s="1"/>
  <c r="M7" i="131" l="1"/>
  <c r="M7" i="134"/>
  <c r="M38" i="124"/>
  <c r="K15" i="124" s="1"/>
  <c r="L25" i="124"/>
  <c r="L16" i="124"/>
  <c r="H91" i="27"/>
  <c r="G91" i="27"/>
  <c r="H90" i="27"/>
  <c r="G90" i="27"/>
  <c r="H89" i="27"/>
  <c r="G89" i="27"/>
  <c r="J91" i="27"/>
  <c r="I91" i="27"/>
  <c r="J90" i="27"/>
  <c r="I90" i="27"/>
  <c r="J89" i="27"/>
  <c r="I89" i="27"/>
  <c r="L89" i="27"/>
  <c r="L90" i="27"/>
  <c r="L91" i="27"/>
  <c r="D13" i="117"/>
  <c r="H149" i="123"/>
  <c r="H121" i="123"/>
  <c r="H96" i="123"/>
  <c r="D69" i="123"/>
  <c r="H69" i="123" s="1"/>
  <c r="D68" i="123"/>
  <c r="H68" i="123" s="1"/>
  <c r="M40" i="124" l="1"/>
  <c r="H41" i="123"/>
  <c r="H13" i="123"/>
  <c r="H12" i="123" s="1"/>
  <c r="K83" i="27" s="1"/>
  <c r="M7" i="101" s="1"/>
  <c r="D145" i="123"/>
  <c r="H148" i="123"/>
  <c r="K88" i="27" s="1"/>
  <c r="D117" i="123"/>
  <c r="D92" i="123"/>
  <c r="D64" i="123"/>
  <c r="D37" i="123"/>
  <c r="D9" i="123"/>
  <c r="H95" i="123"/>
  <c r="K86" i="27" s="1"/>
  <c r="H67" i="123"/>
  <c r="K85" i="27" s="1"/>
  <c r="M7" i="125" s="1"/>
  <c r="C65" i="123"/>
  <c r="G83" i="27" l="1"/>
  <c r="H83" i="27"/>
  <c r="L86" i="27"/>
  <c r="M7" i="126"/>
  <c r="L88" i="27"/>
  <c r="M7" i="128"/>
  <c r="E84" i="27"/>
  <c r="H86" i="27"/>
  <c r="J86" i="27" s="1"/>
  <c r="G85" i="27"/>
  <c r="I85" i="27" s="1"/>
  <c r="L85" i="27"/>
  <c r="H88" i="27"/>
  <c r="J88" i="27" s="1"/>
  <c r="G88" i="27"/>
  <c r="I88" i="27" s="1"/>
  <c r="G86" i="27"/>
  <c r="I86" i="27" s="1"/>
  <c r="H85" i="27"/>
  <c r="J85" i="27" s="1"/>
  <c r="H40" i="123"/>
  <c r="K84" i="27" s="1"/>
  <c r="H120" i="123"/>
  <c r="K87" i="27" s="1"/>
  <c r="M7" i="127" s="1"/>
  <c r="D9" i="122"/>
  <c r="C10" i="122"/>
  <c r="D7" i="122"/>
  <c r="H13" i="122"/>
  <c r="K53" i="27"/>
  <c r="H14" i="121"/>
  <c r="H13" i="121"/>
  <c r="H12" i="121" s="1"/>
  <c r="D9" i="121"/>
  <c r="D7" i="121"/>
  <c r="K50" i="27"/>
  <c r="H69" i="120"/>
  <c r="H68" i="120"/>
  <c r="K47" i="27"/>
  <c r="H42" i="120"/>
  <c r="H41" i="120"/>
  <c r="H14" i="120"/>
  <c r="H13" i="120"/>
  <c r="D9" i="120"/>
  <c r="D37" i="120"/>
  <c r="C65" i="120"/>
  <c r="D64" i="120"/>
  <c r="D7" i="120"/>
  <c r="D35" i="120" s="1"/>
  <c r="D62" i="120" s="1"/>
  <c r="H40" i="120"/>
  <c r="K34" i="27"/>
  <c r="H13" i="119"/>
  <c r="H12" i="119" s="1"/>
  <c r="C10" i="119"/>
  <c r="D9" i="119"/>
  <c r="D7" i="119"/>
  <c r="H168" i="118"/>
  <c r="H167" i="118"/>
  <c r="H166" i="118"/>
  <c r="H165" i="118"/>
  <c r="H164" i="118"/>
  <c r="H163" i="118"/>
  <c r="H162" i="118"/>
  <c r="H161" i="118"/>
  <c r="H160" i="118"/>
  <c r="H159" i="118" s="1"/>
  <c r="K32" i="27" s="1"/>
  <c r="D156" i="118"/>
  <c r="C157" i="118"/>
  <c r="C129" i="118"/>
  <c r="D128" i="118"/>
  <c r="H137" i="118"/>
  <c r="H136" i="118"/>
  <c r="H135" i="118"/>
  <c r="H134" i="118"/>
  <c r="D105" i="118"/>
  <c r="H105" i="118" s="1"/>
  <c r="D133" i="118"/>
  <c r="H133" i="118" s="1"/>
  <c r="D132" i="118"/>
  <c r="H132" i="118" s="1"/>
  <c r="D106" i="118"/>
  <c r="H106" i="118" s="1"/>
  <c r="H102" i="118"/>
  <c r="H103" i="118"/>
  <c r="H104" i="118"/>
  <c r="H99" i="118"/>
  <c r="H100" i="118"/>
  <c r="H101" i="118"/>
  <c r="H98" i="118"/>
  <c r="H96" i="118"/>
  <c r="H97" i="118"/>
  <c r="C65" i="118"/>
  <c r="H69" i="118"/>
  <c r="H68" i="118"/>
  <c r="D64" i="118"/>
  <c r="D7" i="118"/>
  <c r="C7" i="118"/>
  <c r="H42" i="118"/>
  <c r="H41" i="118"/>
  <c r="C38" i="118"/>
  <c r="D37" i="118"/>
  <c r="H15" i="118"/>
  <c r="H14" i="118"/>
  <c r="H13" i="118"/>
  <c r="C10" i="118"/>
  <c r="D9" i="118"/>
  <c r="H268" i="117"/>
  <c r="H212" i="117"/>
  <c r="K19" i="27" s="1"/>
  <c r="H183" i="117"/>
  <c r="H184" i="117"/>
  <c r="H185" i="117"/>
  <c r="H186" i="117"/>
  <c r="H187" i="117"/>
  <c r="H188" i="117"/>
  <c r="H189" i="117"/>
  <c r="H190" i="117"/>
  <c r="H182" i="117"/>
  <c r="H181" i="117"/>
  <c r="H180" i="117" s="1"/>
  <c r="H155" i="117"/>
  <c r="H154" i="117"/>
  <c r="H153" i="117"/>
  <c r="H152" i="117" s="1"/>
  <c r="K17" i="27" s="1"/>
  <c r="H99" i="117"/>
  <c r="H98" i="117"/>
  <c r="H97" i="117"/>
  <c r="H42" i="117"/>
  <c r="H41" i="117"/>
  <c r="H13" i="117"/>
  <c r="H12" i="117" s="1"/>
  <c r="K12" i="27" s="1"/>
  <c r="H267" i="117"/>
  <c r="H211" i="117"/>
  <c r="H125" i="117"/>
  <c r="H124" i="117" s="1"/>
  <c r="K16" i="27" s="1"/>
  <c r="H70" i="117"/>
  <c r="H69" i="117"/>
  <c r="M7" i="124" l="1"/>
  <c r="G84" i="27"/>
  <c r="H84" i="27"/>
  <c r="L84" i="27"/>
  <c r="J84" i="27"/>
  <c r="I84" i="27"/>
  <c r="L87" i="27"/>
  <c r="H87" i="27"/>
  <c r="J87" i="27" s="1"/>
  <c r="G87" i="27"/>
  <c r="I87" i="27" s="1"/>
  <c r="H12" i="122"/>
  <c r="H12" i="120"/>
  <c r="K46" i="27" s="1"/>
  <c r="H67" i="120"/>
  <c r="H131" i="118"/>
  <c r="K31" i="27" s="1"/>
  <c r="H67" i="118"/>
  <c r="K29" i="27" s="1"/>
  <c r="H95" i="118"/>
  <c r="K30" i="27" s="1"/>
  <c r="H40" i="118"/>
  <c r="K27" i="27" s="1"/>
  <c r="H12" i="118"/>
  <c r="K26" i="27" s="1"/>
  <c r="C242" i="117"/>
  <c r="H242" i="117" s="1"/>
  <c r="K18" i="27"/>
  <c r="C241" i="117"/>
  <c r="H241" i="117" s="1"/>
  <c r="H40" i="117"/>
  <c r="H96" i="117"/>
  <c r="K15" i="27" s="1"/>
  <c r="H68" i="117"/>
  <c r="K14" i="27" s="1"/>
  <c r="F58" i="27"/>
  <c r="F57" i="27"/>
  <c r="F56" i="27"/>
  <c r="F54" i="27"/>
  <c r="F53" i="27"/>
  <c r="F50" i="27"/>
  <c r="F49" i="27"/>
  <c r="F48" i="27"/>
  <c r="F47" i="27"/>
  <c r="F46" i="27"/>
  <c r="F44" i="27"/>
  <c r="F43" i="27"/>
  <c r="F42" i="27"/>
  <c r="F40" i="27"/>
  <c r="F39" i="27"/>
  <c r="F38" i="27"/>
  <c r="F37" i="27"/>
  <c r="F36" i="27"/>
  <c r="F35" i="27"/>
  <c r="F34" i="27"/>
  <c r="F32" i="27"/>
  <c r="F31" i="27"/>
  <c r="F30" i="27"/>
  <c r="F29" i="27"/>
  <c r="F28" i="27"/>
  <c r="F27" i="27"/>
  <c r="F26" i="27"/>
  <c r="F25" i="27"/>
  <c r="F13" i="27"/>
  <c r="F14" i="27"/>
  <c r="F15" i="27"/>
  <c r="F16" i="27"/>
  <c r="F17" i="27"/>
  <c r="F18" i="27"/>
  <c r="F19" i="27"/>
  <c r="F20" i="27"/>
  <c r="F21" i="27"/>
  <c r="F22" i="27"/>
  <c r="F23" i="27"/>
  <c r="K13" i="27" l="1"/>
  <c r="C240" i="117"/>
  <c r="H240" i="117" s="1"/>
  <c r="H239" i="117" s="1"/>
  <c r="K21" i="27" s="1"/>
  <c r="H405" i="112"/>
  <c r="C402" i="112"/>
  <c r="D401" i="112"/>
  <c r="G80" i="27" l="1"/>
  <c r="H80" i="27" l="1"/>
  <c r="J80" i="27" l="1"/>
  <c r="H13" i="27"/>
  <c r="J13" i="27" s="1"/>
  <c r="L80" i="27" l="1"/>
  <c r="I80" i="27"/>
  <c r="F80" i="27"/>
  <c r="H404" i="112" l="1"/>
  <c r="H377" i="112"/>
  <c r="H349" i="112"/>
  <c r="H348" i="112" s="1"/>
  <c r="K75" i="27" s="1"/>
  <c r="H321" i="112"/>
  <c r="H320" i="112" s="1"/>
  <c r="K74" i="27" s="1"/>
  <c r="H293" i="112"/>
  <c r="H265" i="112"/>
  <c r="H237" i="112"/>
  <c r="H209" i="112"/>
  <c r="H208" i="112" s="1"/>
  <c r="K70" i="27" s="1"/>
  <c r="H181" i="112"/>
  <c r="H180" i="112" s="1"/>
  <c r="K69" i="27" s="1"/>
  <c r="H153" i="112"/>
  <c r="H152" i="112" s="1"/>
  <c r="K68" i="27" s="1"/>
  <c r="H125" i="112"/>
  <c r="H124" i="112" s="1"/>
  <c r="K67" i="27" s="1"/>
  <c r="H97" i="112"/>
  <c r="H70" i="112"/>
  <c r="H71" i="112"/>
  <c r="H69" i="112"/>
  <c r="H41" i="112"/>
  <c r="C38" i="112"/>
  <c r="D37" i="112"/>
  <c r="H13" i="112"/>
  <c r="C374" i="112"/>
  <c r="D373" i="112"/>
  <c r="C346" i="112"/>
  <c r="D345" i="112"/>
  <c r="C318" i="112"/>
  <c r="D317" i="112"/>
  <c r="C290" i="112"/>
  <c r="D289" i="112"/>
  <c r="C262" i="112"/>
  <c r="D261" i="112"/>
  <c r="C234" i="112"/>
  <c r="D233" i="112"/>
  <c r="C206" i="112"/>
  <c r="D205" i="112"/>
  <c r="C178" i="112"/>
  <c r="D177" i="112"/>
  <c r="C150" i="112"/>
  <c r="D149" i="112"/>
  <c r="C122" i="112"/>
  <c r="D121" i="112"/>
  <c r="C94" i="112"/>
  <c r="D93" i="112"/>
  <c r="C66" i="112"/>
  <c r="D65" i="112"/>
  <c r="D399" i="112"/>
  <c r="C399" i="112"/>
  <c r="H376" i="112"/>
  <c r="K76" i="27" s="1"/>
  <c r="D371" i="112"/>
  <c r="C371" i="112"/>
  <c r="D343" i="112"/>
  <c r="C343" i="112"/>
  <c r="D315" i="112"/>
  <c r="C315" i="112"/>
  <c r="H292" i="112"/>
  <c r="K73" i="27" s="1"/>
  <c r="D287" i="112"/>
  <c r="C287" i="112"/>
  <c r="H264" i="112"/>
  <c r="K72" i="27" s="1"/>
  <c r="D259" i="112"/>
  <c r="C259" i="112"/>
  <c r="H236" i="112"/>
  <c r="K71" i="27" s="1"/>
  <c r="D231" i="112"/>
  <c r="C231" i="112"/>
  <c r="D203" i="112"/>
  <c r="C203" i="112"/>
  <c r="D175" i="112"/>
  <c r="C175" i="112"/>
  <c r="D147" i="112"/>
  <c r="C147" i="112"/>
  <c r="D119" i="112"/>
  <c r="C119" i="112"/>
  <c r="H96" i="112"/>
  <c r="K65" i="27" s="1"/>
  <c r="D91" i="112"/>
  <c r="C91" i="112"/>
  <c r="D63" i="112"/>
  <c r="C63" i="112"/>
  <c r="H40" i="112"/>
  <c r="K63" i="27" s="1"/>
  <c r="D35" i="112"/>
  <c r="C35" i="112"/>
  <c r="C9" i="112"/>
  <c r="D7" i="112"/>
  <c r="C7" i="112"/>
  <c r="K81" i="27" l="1"/>
  <c r="H68" i="112"/>
  <c r="K64" i="27" s="1"/>
  <c r="D9" i="112"/>
  <c r="C10" i="112"/>
  <c r="H12" i="112"/>
  <c r="K62" i="27" s="1"/>
  <c r="G81" i="27" l="1"/>
  <c r="H81" i="27"/>
  <c r="F79" i="27" l="1"/>
  <c r="L36" i="101" l="1"/>
  <c r="J36" i="101"/>
  <c r="I36" i="101"/>
  <c r="L35" i="101"/>
  <c r="J35" i="101"/>
  <c r="I35" i="101"/>
  <c r="L34" i="101"/>
  <c r="J34" i="101"/>
  <c r="I34" i="101"/>
  <c r="J33" i="101"/>
  <c r="L33" i="101" s="1"/>
  <c r="I33" i="101"/>
  <c r="K29" i="101"/>
  <c r="H29" i="101"/>
  <c r="K28" i="101"/>
  <c r="H28" i="101"/>
  <c r="L27" i="101"/>
  <c r="M30" i="101" s="1"/>
  <c r="K27" i="101"/>
  <c r="H27" i="101"/>
  <c r="K23" i="101"/>
  <c r="I23" i="101"/>
  <c r="H23" i="101"/>
  <c r="K22" i="101"/>
  <c r="I22" i="101"/>
  <c r="H22" i="101"/>
  <c r="K21" i="101"/>
  <c r="I21" i="101"/>
  <c r="H21" i="101"/>
  <c r="K20" i="101"/>
  <c r="K15" i="101"/>
  <c r="I15" i="101"/>
  <c r="H15" i="101"/>
  <c r="K14" i="101"/>
  <c r="I14" i="101"/>
  <c r="H14" i="101"/>
  <c r="K13" i="101"/>
  <c r="I13" i="101"/>
  <c r="H13" i="101"/>
  <c r="K12" i="101"/>
  <c r="I12" i="101"/>
  <c r="H12" i="101"/>
  <c r="K11" i="101"/>
  <c r="I11" i="101"/>
  <c r="H11" i="101"/>
  <c r="K10" i="101"/>
  <c r="I10" i="101"/>
  <c r="H10" i="101"/>
  <c r="G2" i="101"/>
  <c r="G1" i="101"/>
  <c r="L24" i="101" l="1"/>
  <c r="M37" i="101"/>
  <c r="K16" i="101" s="1"/>
  <c r="L17" i="101" s="1"/>
  <c r="F77" i="27"/>
  <c r="F78" i="27"/>
  <c r="F74" i="27"/>
  <c r="F73" i="27"/>
  <c r="M39" i="101" l="1"/>
  <c r="F81" i="27"/>
  <c r="I81" i="27"/>
  <c r="J81" i="27"/>
  <c r="L81" i="27"/>
  <c r="F75" i="27"/>
  <c r="L79" i="27"/>
  <c r="H79" i="27"/>
  <c r="J79" i="27" s="1"/>
  <c r="I79" i="27"/>
  <c r="L78" i="27"/>
  <c r="L74" i="27"/>
  <c r="H77" i="27"/>
  <c r="J77" i="27" s="1"/>
  <c r="L77" i="27"/>
  <c r="G75" i="27"/>
  <c r="I75" i="27" s="1"/>
  <c r="H75" i="27"/>
  <c r="G76" i="27"/>
  <c r="H76" i="27"/>
  <c r="G72" i="27"/>
  <c r="H72" i="27"/>
  <c r="G65" i="27"/>
  <c r="H65" i="27"/>
  <c r="F62" i="27" l="1"/>
  <c r="J75" i="27"/>
  <c r="L75" i="27"/>
  <c r="F67" i="27"/>
  <c r="G78" i="27"/>
  <c r="I78" i="27" s="1"/>
  <c r="F72" i="27"/>
  <c r="H78" i="27"/>
  <c r="J78" i="27" s="1"/>
  <c r="G77" i="27"/>
  <c r="I77" i="27" s="1"/>
  <c r="F71" i="27"/>
  <c r="F70" i="27"/>
  <c r="F69" i="27"/>
  <c r="F65" i="27"/>
  <c r="F66" i="27"/>
  <c r="L83" i="27" l="1"/>
  <c r="L82" i="27" s="1"/>
  <c r="I83" i="27"/>
  <c r="I82" i="27" s="1"/>
  <c r="J83" i="27"/>
  <c r="J82" i="27" s="1"/>
  <c r="J65" i="27"/>
  <c r="I72" i="27"/>
  <c r="J72" i="27"/>
  <c r="I65" i="27"/>
  <c r="F64" i="27"/>
  <c r="L72" i="27"/>
  <c r="L65" i="27"/>
  <c r="F76" i="27" l="1"/>
  <c r="I76" i="27"/>
  <c r="J76" i="27"/>
  <c r="L76" i="27"/>
  <c r="L64" i="27" l="1"/>
  <c r="L66" i="27"/>
  <c r="L67" i="27"/>
  <c r="L69" i="27"/>
  <c r="L70" i="27"/>
  <c r="L71" i="27"/>
  <c r="L73" i="27"/>
  <c r="H62" i="27" l="1"/>
  <c r="J62" i="27" s="1"/>
  <c r="H74" i="27"/>
  <c r="J74" i="27" s="1"/>
  <c r="G74" i="27"/>
  <c r="I74" i="27" s="1"/>
  <c r="H73" i="27"/>
  <c r="J73" i="27" s="1"/>
  <c r="G73" i="27"/>
  <c r="I73" i="27" s="1"/>
  <c r="H71" i="27"/>
  <c r="J71" i="27" s="1"/>
  <c r="G71" i="27"/>
  <c r="I71" i="27" s="1"/>
  <c r="H70" i="27"/>
  <c r="J70" i="27" s="1"/>
  <c r="G70" i="27"/>
  <c r="I70" i="27" s="1"/>
  <c r="H69" i="27"/>
  <c r="J69" i="27" s="1"/>
  <c r="G69" i="27"/>
  <c r="I69" i="27" s="1"/>
  <c r="H68" i="27"/>
  <c r="G68" i="27"/>
  <c r="H67" i="27"/>
  <c r="J67" i="27" s="1"/>
  <c r="G67" i="27"/>
  <c r="I67" i="27" s="1"/>
  <c r="H66" i="27"/>
  <c r="J66" i="27" s="1"/>
  <c r="G66" i="27"/>
  <c r="I66" i="27" s="1"/>
  <c r="H64" i="27"/>
  <c r="J64" i="27" s="1"/>
  <c r="G64" i="27"/>
  <c r="I64" i="27" s="1"/>
  <c r="G62" i="27"/>
  <c r="I62" i="27" s="1"/>
  <c r="H26" i="27"/>
  <c r="J26" i="27" s="1"/>
  <c r="H17" i="27"/>
  <c r="J17" i="27" s="1"/>
  <c r="G25" i="27"/>
  <c r="I25" i="27" s="1"/>
  <c r="G12" i="27"/>
  <c r="I12" i="27" s="1"/>
  <c r="H12" i="27"/>
  <c r="J12" i="27" s="1"/>
  <c r="G13" i="27"/>
  <c r="I13" i="27" s="1"/>
  <c r="G14" i="27"/>
  <c r="I14" i="27" s="1"/>
  <c r="H14" i="27"/>
  <c r="J14" i="27" s="1"/>
  <c r="G15" i="27"/>
  <c r="I15" i="27" s="1"/>
  <c r="H15" i="27"/>
  <c r="J15" i="27" s="1"/>
  <c r="G16" i="27"/>
  <c r="I16" i="27" s="1"/>
  <c r="H16" i="27"/>
  <c r="J16" i="27" s="1"/>
  <c r="G17" i="27"/>
  <c r="I17" i="27" s="1"/>
  <c r="G18" i="27"/>
  <c r="I18" i="27" s="1"/>
  <c r="H18" i="27"/>
  <c r="J18" i="27" s="1"/>
  <c r="G19" i="27"/>
  <c r="I19" i="27" s="1"/>
  <c r="H19" i="27"/>
  <c r="J19" i="27" s="1"/>
  <c r="G20" i="27"/>
  <c r="I20" i="27" s="1"/>
  <c r="H20" i="27"/>
  <c r="J20" i="27" s="1"/>
  <c r="G21" i="27"/>
  <c r="I21" i="27" s="1"/>
  <c r="H21" i="27"/>
  <c r="J21" i="27" s="1"/>
  <c r="G22" i="27"/>
  <c r="I22" i="27" s="1"/>
  <c r="H22" i="27"/>
  <c r="J22" i="27" s="1"/>
  <c r="G23" i="27"/>
  <c r="I23" i="27" s="1"/>
  <c r="H23" i="27"/>
  <c r="J23" i="27" s="1"/>
  <c r="G27" i="27"/>
  <c r="I27" i="27" s="1"/>
  <c r="H27" i="27"/>
  <c r="J27" i="27" s="1"/>
  <c r="G28" i="27"/>
  <c r="I28" i="27" s="1"/>
  <c r="H28" i="27"/>
  <c r="J28" i="27" s="1"/>
  <c r="G29" i="27"/>
  <c r="I29" i="27" s="1"/>
  <c r="H29" i="27"/>
  <c r="J29" i="27" s="1"/>
  <c r="G32" i="27"/>
  <c r="I32" i="27" s="1"/>
  <c r="H32" i="27"/>
  <c r="J32" i="27" s="1"/>
  <c r="G34" i="27"/>
  <c r="I34" i="27" s="1"/>
  <c r="H34" i="27"/>
  <c r="J34" i="27" s="1"/>
  <c r="G35" i="27"/>
  <c r="I35" i="27" s="1"/>
  <c r="H35" i="27"/>
  <c r="J35" i="27" s="1"/>
  <c r="G36" i="27"/>
  <c r="I36" i="27" s="1"/>
  <c r="H36" i="27"/>
  <c r="J36" i="27" s="1"/>
  <c r="G37" i="27"/>
  <c r="I37" i="27" s="1"/>
  <c r="H37" i="27"/>
  <c r="J37" i="27" s="1"/>
  <c r="G38" i="27"/>
  <c r="I38" i="27" s="1"/>
  <c r="H38" i="27"/>
  <c r="J38" i="27" s="1"/>
  <c r="G39" i="27"/>
  <c r="I39" i="27" s="1"/>
  <c r="H39" i="27"/>
  <c r="J39" i="27" s="1"/>
  <c r="G40" i="27"/>
  <c r="I40" i="27" s="1"/>
  <c r="H40" i="27"/>
  <c r="J40" i="27" s="1"/>
  <c r="G42" i="27"/>
  <c r="I42" i="27" s="1"/>
  <c r="H42" i="27"/>
  <c r="J42" i="27" s="1"/>
  <c r="G43" i="27"/>
  <c r="I43" i="27" s="1"/>
  <c r="H43" i="27"/>
  <c r="J43" i="27" s="1"/>
  <c r="G44" i="27"/>
  <c r="I44" i="27" s="1"/>
  <c r="H44" i="27"/>
  <c r="J44" i="27" s="1"/>
  <c r="G46" i="27"/>
  <c r="I46" i="27" s="1"/>
  <c r="H46" i="27"/>
  <c r="J46" i="27" s="1"/>
  <c r="G47" i="27"/>
  <c r="I47" i="27" s="1"/>
  <c r="H47" i="27"/>
  <c r="J47" i="27" s="1"/>
  <c r="G50" i="27"/>
  <c r="I50" i="27" s="1"/>
  <c r="H50" i="27"/>
  <c r="J50" i="27" s="1"/>
  <c r="G53" i="27"/>
  <c r="I53" i="27" s="1"/>
  <c r="H53" i="27"/>
  <c r="J53" i="27" s="1"/>
  <c r="G54" i="27"/>
  <c r="I54" i="27" s="1"/>
  <c r="H54" i="27"/>
  <c r="J54" i="27" s="1"/>
  <c r="G56" i="27"/>
  <c r="I56" i="27" s="1"/>
  <c r="H56" i="27"/>
  <c r="J56" i="27" s="1"/>
  <c r="G60" i="27"/>
  <c r="I60" i="27" s="1"/>
  <c r="I59" i="27" s="1"/>
  <c r="H60" i="27"/>
  <c r="J60" i="27" s="1"/>
  <c r="J59" i="27" s="1"/>
  <c r="L43" i="27"/>
  <c r="J11" i="27" l="1"/>
  <c r="I41" i="27"/>
  <c r="J41" i="27"/>
  <c r="J33" i="27"/>
  <c r="I33" i="27"/>
  <c r="I11" i="27"/>
  <c r="I52" i="27"/>
  <c r="J52" i="27"/>
  <c r="G26" i="27"/>
  <c r="I26" i="27" s="1"/>
  <c r="H25" i="27"/>
  <c r="J25" i="27" s="1"/>
  <c r="A12" i="27" l="1"/>
  <c r="A25" i="27"/>
  <c r="A26" i="27" s="1"/>
  <c r="A27" i="27" s="1"/>
  <c r="A28" i="27" s="1"/>
  <c r="A29" i="27" s="1"/>
  <c r="A30" i="27" s="1"/>
  <c r="A34" i="27"/>
  <c r="A42" i="27"/>
  <c r="A43" i="27" s="1"/>
  <c r="A44" i="27" s="1"/>
  <c r="A46" i="27"/>
  <c r="A47" i="27" s="1"/>
  <c r="A48" i="27" s="1"/>
  <c r="A49" i="27" s="1"/>
  <c r="A50" i="27" s="1"/>
  <c r="A53" i="27"/>
  <c r="A54" i="27" s="1"/>
  <c r="A56" i="27"/>
  <c r="A57" i="27" s="1"/>
  <c r="A58" i="27" s="1"/>
  <c r="A60" i="27"/>
  <c r="A31" i="27" l="1"/>
  <c r="A32" i="27" s="1"/>
  <c r="C92" i="118"/>
  <c r="A35" i="27"/>
  <c r="A36" i="27" s="1"/>
  <c r="A37" i="27" s="1"/>
  <c r="A38" i="27" s="1"/>
  <c r="A39" i="27" s="1"/>
  <c r="A40" i="27" s="1"/>
  <c r="C9" i="119"/>
  <c r="A13" i="27"/>
  <c r="A14" i="27" s="1"/>
  <c r="A15" i="27" s="1"/>
  <c r="A16" i="27" s="1"/>
  <c r="A17" i="27" s="1"/>
  <c r="A18" i="27" s="1"/>
  <c r="A19" i="27" s="1"/>
  <c r="A20" i="27" s="1"/>
  <c r="A21" i="27" s="1"/>
  <c r="A22" i="27" s="1"/>
  <c r="A23" i="27" s="1"/>
  <c r="C237" i="117"/>
  <c r="C178" i="117"/>
  <c r="C122" i="117"/>
  <c r="C66" i="117"/>
  <c r="C10" i="117"/>
  <c r="D236" i="117"/>
  <c r="D177" i="117"/>
  <c r="D121" i="117"/>
  <c r="D65" i="117"/>
  <c r="D9" i="117"/>
  <c r="G57" i="27"/>
  <c r="I57" i="27" s="1"/>
  <c r="H57" i="27"/>
  <c r="J57" i="27" s="1"/>
  <c r="G48" i="27"/>
  <c r="I48" i="27" s="1"/>
  <c r="H48" i="27"/>
  <c r="J48" i="27" s="1"/>
  <c r="G31" i="27"/>
  <c r="I31" i="27" s="1"/>
  <c r="H31" i="27"/>
  <c r="J31" i="27" s="1"/>
  <c r="G58" i="27"/>
  <c r="I58" i="27" s="1"/>
  <c r="H58" i="27"/>
  <c r="J58" i="27" s="1"/>
  <c r="G49" i="27"/>
  <c r="I49" i="27" s="1"/>
  <c r="H49" i="27"/>
  <c r="J49" i="27" s="1"/>
  <c r="G30" i="27"/>
  <c r="I30" i="27" s="1"/>
  <c r="I24" i="27" s="1"/>
  <c r="H30" i="27"/>
  <c r="J30" i="27" s="1"/>
  <c r="J24" i="27" s="1"/>
  <c r="D37" i="117" l="1"/>
  <c r="D93" i="117"/>
  <c r="D149" i="117"/>
  <c r="D208" i="117"/>
  <c r="D264" i="117"/>
  <c r="C38" i="117"/>
  <c r="C94" i="117"/>
  <c r="C150" i="117"/>
  <c r="C209" i="117"/>
  <c r="C265" i="117"/>
  <c r="D92" i="118"/>
  <c r="C93" i="118"/>
  <c r="J55" i="27"/>
  <c r="I55" i="27"/>
  <c r="J45" i="27"/>
  <c r="I45" i="27"/>
  <c r="L22" i="27"/>
  <c r="L20" i="27"/>
  <c r="L18" i="27"/>
  <c r="L16" i="27"/>
  <c r="L14" i="27"/>
  <c r="F12" i="27"/>
  <c r="F11" i="27" s="1"/>
  <c r="L12" i="27"/>
  <c r="L27" i="27"/>
  <c r="L23" i="27"/>
  <c r="L21" i="27"/>
  <c r="L19" i="27"/>
  <c r="L17" i="27"/>
  <c r="L15" i="27"/>
  <c r="L13" i="27"/>
  <c r="L62" i="27" l="1"/>
  <c r="L11" i="27"/>
  <c r="L28" i="27"/>
  <c r="L25" i="27"/>
  <c r="L26" i="27"/>
  <c r="L38" i="27" l="1"/>
  <c r="L32" i="27"/>
  <c r="L35" i="27"/>
  <c r="L37" i="27"/>
  <c r="F63" i="27" l="1"/>
  <c r="L36" i="27"/>
  <c r="L29" i="27"/>
  <c r="L30" i="27"/>
  <c r="L40" i="27"/>
  <c r="L31" i="27"/>
  <c r="L34" i="27"/>
  <c r="F68" i="27" l="1"/>
  <c r="F61" i="27" s="1"/>
  <c r="I68" i="27"/>
  <c r="J68" i="27"/>
  <c r="L68" i="27"/>
  <c r="L39" i="27"/>
  <c r="F24" i="27"/>
  <c r="L54" i="27"/>
  <c r="L53" i="27"/>
  <c r="L33" i="27"/>
  <c r="L24" i="27"/>
  <c r="F33" i="27"/>
  <c r="L47" i="27"/>
  <c r="L46" i="27"/>
  <c r="L48" i="27"/>
  <c r="L52" i="27" l="1"/>
  <c r="F52" i="27"/>
  <c r="L50" i="27"/>
  <c r="L42" i="27"/>
  <c r="L56" i="27"/>
  <c r="L49" i="27"/>
  <c r="L44" i="27"/>
  <c r="F45" i="27"/>
  <c r="L45" i="27" l="1"/>
  <c r="L41" i="27"/>
  <c r="F41" i="27"/>
  <c r="L58" i="27" l="1"/>
  <c r="F55" i="27"/>
  <c r="L57" i="27"/>
  <c r="L55" i="27" l="1"/>
  <c r="F60" i="27"/>
  <c r="F59" i="27" s="1"/>
  <c r="F101" i="27" s="1"/>
  <c r="L60" i="27"/>
  <c r="L59" i="27" s="1"/>
  <c r="F104" i="27" l="1"/>
  <c r="F106" i="27" s="1"/>
  <c r="F105" i="27"/>
  <c r="F103" i="27"/>
  <c r="F102" i="27"/>
  <c r="F107" i="27" l="1"/>
  <c r="L63" i="27"/>
  <c r="L61" i="27" s="1"/>
  <c r="L101" i="27" s="1"/>
  <c r="H63" i="27"/>
  <c r="J63" i="27" s="1"/>
  <c r="J61" i="27" s="1"/>
  <c r="J101" i="27" s="1"/>
  <c r="G63" i="27"/>
  <c r="I63" i="27" s="1"/>
  <c r="I61" i="27" s="1"/>
  <c r="I101" i="27" s="1"/>
  <c r="I104" i="27" l="1"/>
  <c r="I106" i="27" s="1"/>
  <c r="I103" i="27"/>
  <c r="I105" i="27"/>
  <c r="I102" i="27"/>
  <c r="J102" i="27"/>
  <c r="J103" i="27"/>
  <c r="J104" i="27"/>
  <c r="J106" i="27" s="1"/>
  <c r="J105" i="27"/>
  <c r="L103" i="27"/>
  <c r="L104" i="27"/>
  <c r="L106" i="27" s="1"/>
  <c r="L102" i="27"/>
  <c r="L105" i="27"/>
  <c r="I107" i="27" l="1"/>
  <c r="L107" i="27"/>
  <c r="J107" i="27"/>
</calcChain>
</file>

<file path=xl/sharedStrings.xml><?xml version="1.0" encoding="utf-8"?>
<sst xmlns="http://schemas.openxmlformats.org/spreadsheetml/2006/main" count="2490" uniqueCount="377">
  <si>
    <t>Objeto proyecto</t>
  </si>
  <si>
    <t>ADECUACIONES DE GIMNASIO, SU BATERÍA DE BAÑOS Y LA TERRAZA ADYACENTES AL MISMO.</t>
  </si>
  <si>
    <t>Descripción</t>
  </si>
  <si>
    <t>Abreviatura</t>
  </si>
  <si>
    <t xml:space="preserve">Dependencia </t>
  </si>
  <si>
    <t>Consejo Superior de la Judicatura Dirección Seccional de Administración Judicial Sincelejo – Sucre</t>
  </si>
  <si>
    <t>Galón</t>
  </si>
  <si>
    <t>gal</t>
  </si>
  <si>
    <t>Elaboró</t>
  </si>
  <si>
    <t>Lizeth Rocío Berrío Caraballo</t>
  </si>
  <si>
    <t>Kilogramo</t>
  </si>
  <si>
    <t>kg</t>
  </si>
  <si>
    <t>identificación</t>
  </si>
  <si>
    <t>C.C.: 1102852257 de Sincelejo</t>
  </si>
  <si>
    <t>Litro</t>
  </si>
  <si>
    <t>l</t>
  </si>
  <si>
    <t xml:space="preserve">Matrícula profesional </t>
  </si>
  <si>
    <t>22202-274639 COR</t>
  </si>
  <si>
    <t>Metro</t>
  </si>
  <si>
    <t>m</t>
  </si>
  <si>
    <t>Día</t>
  </si>
  <si>
    <t>Metro cuadrado</t>
  </si>
  <si>
    <t>m2</t>
  </si>
  <si>
    <t>Mes</t>
  </si>
  <si>
    <t>Metro cubico</t>
  </si>
  <si>
    <t>m3</t>
  </si>
  <si>
    <t>Años</t>
  </si>
  <si>
    <t>unidad</t>
  </si>
  <si>
    <t>und</t>
  </si>
  <si>
    <t>LISTA DE MATERIALES</t>
  </si>
  <si>
    <t>DESCRIPCIÓN</t>
  </si>
  <si>
    <t>PRECIO UNIT.</t>
  </si>
  <si>
    <t>Cemento por kg</t>
  </si>
  <si>
    <t>Kg Acero refuerzo 60 KSI</t>
  </si>
  <si>
    <t>Liston de madera 2"x2"x4m</t>
  </si>
  <si>
    <t>Tela cerramiento verde 2.1*1m</t>
  </si>
  <si>
    <t>LISTON 2*4*5Mts MADERA TECHO</t>
  </si>
  <si>
    <t>Vidrio laminado 8mm</t>
  </si>
  <si>
    <t>PERSONAL</t>
  </si>
  <si>
    <t>TARIFA/HORA</t>
  </si>
  <si>
    <t>Oficial</t>
  </si>
  <si>
    <t>Hora ayudante cuadrilla AA</t>
  </si>
  <si>
    <t>Electricista</t>
  </si>
  <si>
    <t>Soldador</t>
  </si>
  <si>
    <t>Pintor</t>
  </si>
  <si>
    <t>Maestro de obra</t>
  </si>
  <si>
    <t>Cuadrilla albañilería Tipo AA</t>
  </si>
  <si>
    <t>LISTA DE EQUIPOS</t>
  </si>
  <si>
    <t>HERRAMAMIENTAS  MENORES 10% M.O</t>
  </si>
  <si>
    <t>EQUIPO DE SOLDADURA</t>
  </si>
  <si>
    <t>MEZCLADORA</t>
  </si>
  <si>
    <t>TALADRO PERCUTOR</t>
  </si>
  <si>
    <t xml:space="preserve">COMPRESOR 80 HP CON MARTILLO </t>
  </si>
  <si>
    <t>PULIDORA</t>
  </si>
  <si>
    <t xml:space="preserve">OXICORTE </t>
  </si>
  <si>
    <t>VOLQUETA 6M3</t>
  </si>
  <si>
    <t xml:space="preserve">Cuerpo de andamio </t>
  </si>
  <si>
    <t xml:space="preserve">Día tablón </t>
  </si>
  <si>
    <t>DD</t>
  </si>
  <si>
    <t>MM</t>
  </si>
  <si>
    <t>AAAA</t>
  </si>
  <si>
    <t>íTEM</t>
  </si>
  <si>
    <t>UNIDAD</t>
  </si>
  <si>
    <t>CANTIDAD</t>
  </si>
  <si>
    <t>VAL. UNITARIO</t>
  </si>
  <si>
    <t>VAL. PARCIAL</t>
  </si>
  <si>
    <t>TORRE A -CUARTO PISO: ADECUACIÓN GIMNASIO</t>
  </si>
  <si>
    <t>CERRAMIENTO PROVISIONAL EN MALLA PLASTICA VERDE H:2 M</t>
  </si>
  <si>
    <t>DESMONTE CIELO RASO EN LAMINA DE YESO CARTON</t>
  </si>
  <si>
    <t>DESMONTE Y ACARREO APARATOS SANIT.</t>
  </si>
  <si>
    <t>DESMONTE Y ACARREO DE PUERTAS</t>
  </si>
  <si>
    <t>DESMONTE DE VENTANAS INCLUYE VIDRIOS</t>
  </si>
  <si>
    <t>DEMOLICION DE ANDEN EN CONCRETO E=0.08 M</t>
  </si>
  <si>
    <t>DEMOLICION ENCHAPE</t>
  </si>
  <si>
    <t>TRAZADO Y REPLANTEO</t>
  </si>
  <si>
    <t>DEMOLICION MESON CONCRETO (INCLUYE RETIRO</t>
  </si>
  <si>
    <t>RETIRO ESCOMBROS</t>
  </si>
  <si>
    <t>ESCARIFICACION PLANTILLA EXISTENTE</t>
  </si>
  <si>
    <t>PISO EN CAUCHO E=1.00 CM</t>
  </si>
  <si>
    <t>PLANTILLA CONCRETO 3.000 PSI E=0.10 M. # 2 (CON REF.)</t>
  </si>
  <si>
    <t>DIVISIONES BAÑO ACERO INOXIDABLE TAMBORADO</t>
  </si>
  <si>
    <t>MESON CONCRETO 3.000 PSI 0.60x0.08 (INCLUYE REF N°3.)</t>
  </si>
  <si>
    <t>CIELO RASO PANEL YESO 12.7 MM</t>
  </si>
  <si>
    <t xml:space="preserve">PINTURA VINILO MUROS (3 MANOS) INTERIORES </t>
  </si>
  <si>
    <t>ENCHAPE CERAMICA 25x40</t>
  </si>
  <si>
    <t xml:space="preserve">PINTURA KORAZA MUROS (2 MANOS) EXTERIORES </t>
  </si>
  <si>
    <t>SALIDA E INSTALACION DE TOMACORRIENTE DOBLE 15 AMP. INCLUYE MATERIALES E INSTALACION DE SALIDA ELECTRICA ACORDE AL RETIE</t>
  </si>
  <si>
    <t>SALIDA E INSTALACION DE TOMACORRIENTE REGULADO DOBLE 15 AMP. INCLUYE MATERIALES E INSTALACION DE SALIDA ELECTRICA ACORDE AL RETIE</t>
  </si>
  <si>
    <t>SUMINISTRO E INSTALACION DE INTERRUPTOR DOBLE. INCLUYE MATERIALES E INSTALACION DE SALIDA ELECTRICA ACORDE AL RETIE</t>
  </si>
  <si>
    <t>SALIDA DE DATOS Y VOZ</t>
  </si>
  <si>
    <t>LAMPARAS LED INSTALACION Y SUMINISTRO</t>
  </si>
  <si>
    <t>SUMINISTRO E INSTALACION DE TUBERIA CONDUIT EMT 1/2"</t>
  </si>
  <si>
    <t>PUNTO ELECTRICO ILUMINACION</t>
  </si>
  <si>
    <t>VIDRIO TEMPLADO INCOLORO 8MM. INCLUYE INSTALACION</t>
  </si>
  <si>
    <t>ESPEJO PARA BAÑO</t>
  </si>
  <si>
    <t>ESPEJO CLARO 4 MM</t>
  </si>
  <si>
    <t>LAVAMANOS INSTITUCIONAL SOBREPONER</t>
  </si>
  <si>
    <t>GRIFO LAVAMANOS PUSH MESON ANTIVANDALICO</t>
  </si>
  <si>
    <t>SUMINISTRO E INSTALACIÓN DE ENCHAPE PARA PARED DE DUCHA</t>
  </si>
  <si>
    <t>SUMINISTRO E INSTALACIÓN DE ENCHAPE PARA SALPICADERA LAVAMANOS</t>
  </si>
  <si>
    <t>DUCHA SENCILLA ANTIVANDALICA (INCLUYE SUMINISTRO E INSTALACION)</t>
  </si>
  <si>
    <t>TORRE A -CUARTO PISO: TERRAZA</t>
  </si>
  <si>
    <t>DESMONTE TELA ASFALTICA</t>
  </si>
  <si>
    <t>DESMONTE AIRE ACONDICIONADO</t>
  </si>
  <si>
    <t xml:space="preserve">PISO EN GRAMA </t>
  </si>
  <si>
    <t>LEVANTE CALADOS 50X50</t>
  </si>
  <si>
    <t>VIDRIO LAMINADO INCOLORO 8MM. INCLUYE INSTALACION</t>
  </si>
  <si>
    <t>LUMINARIA COLONIAL</t>
  </si>
  <si>
    <t>A</t>
  </si>
  <si>
    <t>COSTO DIRECTO</t>
  </si>
  <si>
    <t>B</t>
  </si>
  <si>
    <t>ADMINISTRACIÓN</t>
  </si>
  <si>
    <t>C</t>
  </si>
  <si>
    <t>IMPREVISTOS</t>
  </si>
  <si>
    <t>D</t>
  </si>
  <si>
    <t>UTILIDAD</t>
  </si>
  <si>
    <t>E</t>
  </si>
  <si>
    <t>PLAN DE MANEJO AMBIENTAL</t>
  </si>
  <si>
    <t>F</t>
  </si>
  <si>
    <t>IVA SOBRE LA UTILIDAD</t>
  </si>
  <si>
    <t>A+B+C+D+E+F</t>
  </si>
  <si>
    <t>TOTAL PRESUPUESTO</t>
  </si>
  <si>
    <t>UND</t>
  </si>
  <si>
    <t>CANT</t>
  </si>
  <si>
    <t xml:space="preserve">ANALISIS DE PRECIOS UNITARIOS </t>
  </si>
  <si>
    <t>FECHA</t>
  </si>
  <si>
    <t>ITEM</t>
  </si>
  <si>
    <t>I. EQUIPO</t>
  </si>
  <si>
    <t>Tipo</t>
  </si>
  <si>
    <t>Tarifa/Hora</t>
  </si>
  <si>
    <t>Rendimiento</t>
  </si>
  <si>
    <t>Valor-Unit.</t>
  </si>
  <si>
    <t>HERRAMIENTAS MENORES</t>
  </si>
  <si>
    <t>%</t>
  </si>
  <si>
    <t>Sub-Total</t>
  </si>
  <si>
    <t>II. MATERIALES EN OBRA</t>
  </si>
  <si>
    <t>Unidad</t>
  </si>
  <si>
    <t>Precio-Unit.</t>
  </si>
  <si>
    <t>Cantidad</t>
  </si>
  <si>
    <t>CONECTOR TIPO RESORTE</t>
  </si>
  <si>
    <t>III. TRANSPORTES</t>
  </si>
  <si>
    <t>Material</t>
  </si>
  <si>
    <t>Distancia</t>
  </si>
  <si>
    <t>Tarifa</t>
  </si>
  <si>
    <t>IV. MANO DE OBRA</t>
  </si>
  <si>
    <t>Descripcion</t>
  </si>
  <si>
    <t>CUAD</t>
  </si>
  <si>
    <t>Jornal + Prestaciones (85%)</t>
  </si>
  <si>
    <t>CUADRILLA DE INSTALACIONES</t>
  </si>
  <si>
    <t>Total Costo Directo</t>
  </si>
  <si>
    <t>ml</t>
  </si>
  <si>
    <t>REGATAS SOBRE MUROS (INCLUYE RETIRO)</t>
  </si>
  <si>
    <t>RAMON LOPEZ CAMARGO</t>
  </si>
  <si>
    <t>CONDICIONES ACTUALIZADAS</t>
  </si>
  <si>
    <t xml:space="preserve">CANTIDADES </t>
  </si>
  <si>
    <t xml:space="preserve">VALORES </t>
  </si>
  <si>
    <t>VALOR FINAL</t>
  </si>
  <si>
    <t>MENOR (-)</t>
  </si>
  <si>
    <t>MAYOR (+)</t>
  </si>
  <si>
    <t>NP</t>
  </si>
  <si>
    <t xml:space="preserve">ITEMS NO PREVISTOS </t>
  </si>
  <si>
    <t xml:space="preserve">INSTALACIONES ELECTRICAS </t>
  </si>
  <si>
    <t xml:space="preserve">PUSOS, MUROS Y ENCHAPES </t>
  </si>
  <si>
    <t xml:space="preserve">PRELIMINARES </t>
  </si>
  <si>
    <t xml:space="preserve">EQUIPOS SANITARIOS </t>
  </si>
  <si>
    <t xml:space="preserve">PUERTAS Y VENTANAS </t>
  </si>
  <si>
    <t>PISOS, MUROS Y ENCHAPE: MAMPOSTERIA</t>
  </si>
  <si>
    <t>NP1</t>
  </si>
  <si>
    <t>NP2</t>
  </si>
  <si>
    <t>NP3</t>
  </si>
  <si>
    <t>NP4</t>
  </si>
  <si>
    <t>NP5</t>
  </si>
  <si>
    <t>NP6</t>
  </si>
  <si>
    <t>NP7</t>
  </si>
  <si>
    <t>NP8</t>
  </si>
  <si>
    <t>NP9</t>
  </si>
  <si>
    <t>NP10</t>
  </si>
  <si>
    <t>NP11</t>
  </si>
  <si>
    <t>NP12</t>
  </si>
  <si>
    <t>NP13</t>
  </si>
  <si>
    <t>NP14</t>
  </si>
  <si>
    <t>NP15</t>
  </si>
  <si>
    <t>SUMINISTRO E INSTALACION DE LAMPARAS LED DE INCRUSTAR DE 9W</t>
  </si>
  <si>
    <t>SUMINISTRO E INSTALACION DE LAMPARAS LED DE INCRUSTAR DE 18W</t>
  </si>
  <si>
    <t>ML</t>
  </si>
  <si>
    <t>SALIDA E INSTALACION DE INTERRUPTOR TRIPLE. INCLUYE MATERIALES E INSTALACION DE SALIDA ELECTRICA ACORDE AL RETIE</t>
  </si>
  <si>
    <t>SALIDA E INSTALACION DE INTERRUPTOR SENCILLO. INCLUYE MATERIALES E INSTALACION DE SALIDA ELECTRICA ACORDE AL RETIE</t>
  </si>
  <si>
    <t>SUMINISTRO E INSTALACION DE CURVAS PVC 1/2"</t>
  </si>
  <si>
    <t>SUMINISTRO E INSTALACION DE CAJAS DE PVC 4X4</t>
  </si>
  <si>
    <t>SUMINISTRO E INSTALACION DE TUBERIA CONDUIT PVC 1/2", INCLUYE CABLEADO 2F+1T+1N Y ACCESORIOS PARA SU CORRECTA APLICACIÓN</t>
  </si>
  <si>
    <t>SUMINISTRO E INSTALACION DE TOMACORRIENTE DOBLE GFCI. INCLUYE MATERIALES E INSTALACION DE SALIDA ELECTRICA ACORDE AL RETIE</t>
  </si>
  <si>
    <t>SUMINISTRO E INSTALACION DE TABLERO ELECTRICO 12 CIRCUITOS. INCLUYE BREAKER Y MATERIALES ACORDE AL RETIE</t>
  </si>
  <si>
    <t>SUMINISTRO E INSTALACION DE SISTEMA DE SONIDO CON ALTAVOCES FIJOS Y CONSOLA AMPLIFICADORA. INCLY CABLEADO Y ACCESORIOS PARA SU CORRECTA APLICACIÓN</t>
  </si>
  <si>
    <t>NP16</t>
  </si>
  <si>
    <t>NP17</t>
  </si>
  <si>
    <t>NP18</t>
  </si>
  <si>
    <t>NP19</t>
  </si>
  <si>
    <t xml:space="preserve">SUMINISTRO E INSTALACION DE VENTANAS CORREDIZAS SISTEMA 5020 </t>
  </si>
  <si>
    <t>REINSTALACION DE PUERTA. INCY CORTE SEGÚN NUEVAS MEDIADAS</t>
  </si>
  <si>
    <t>REUBICACION DE AIRES ACONDICIONADOS EN GYM. INCY TUBERIA DE COBRE, CABLEADO Y ACCESORIOS PAR A SU CORRECTA INSTALACION</t>
  </si>
  <si>
    <t>CINTA ANTIDESLIZANTE PARA CARRIL DE TROTE</t>
  </si>
  <si>
    <t>NP20</t>
  </si>
  <si>
    <t xml:space="preserve">SIEMBRA ORNMENTAL DE PLANTAS. INCLYTE MACETA </t>
  </si>
  <si>
    <t>MENORES (-)</t>
  </si>
  <si>
    <t>MAYORES (+)</t>
  </si>
  <si>
    <t>CANT FINAL</t>
  </si>
  <si>
    <t>CC, 1102851781</t>
  </si>
  <si>
    <t xml:space="preserve">CONTRATISTA DE OBRA </t>
  </si>
  <si>
    <t>SUMINISTRO E INSTALACION DE CINTA LED EN SILOCONA BLANCA</t>
  </si>
  <si>
    <t>PROYECTO:</t>
  </si>
  <si>
    <t>CONTRATISTA:</t>
  </si>
  <si>
    <t>SUPERVISION:</t>
  </si>
  <si>
    <t>CAPÍTULO:</t>
  </si>
  <si>
    <t xml:space="preserve">ITEM: </t>
  </si>
  <si>
    <t>UNIDAD:</t>
  </si>
  <si>
    <t>Elementos/Ubicación</t>
  </si>
  <si>
    <t>Dimensiones</t>
  </si>
  <si>
    <t>% Expansión</t>
  </si>
  <si>
    <t>TOTAL</t>
  </si>
  <si>
    <t>Largo (m)</t>
  </si>
  <si>
    <t>Ancho (m)</t>
  </si>
  <si>
    <t>Altura (m)</t>
  </si>
  <si>
    <t>Detalle:</t>
  </si>
  <si>
    <t>Firma:</t>
  </si>
  <si>
    <t>RAMON ANDRES LOPEZ CAMARGO</t>
  </si>
  <si>
    <t>CC. 1102851781 DE SINCELEJO</t>
  </si>
  <si>
    <t>ADECUACIONES DE GIMNASIO, SU BATERÍA DE BAÑOS Y LA TERRAZA ADYACENTES AL MISMO</t>
  </si>
  <si>
    <t>CONCEJO SUPERIOR DE LA JUDICATURA - SINCELEJO</t>
  </si>
  <si>
    <t>MEMORÍA DE CANTIDADES PARA ACTA DE MODIFICACIONES Nro. 1</t>
  </si>
  <si>
    <t xml:space="preserve">BAÑOS </t>
  </si>
  <si>
    <t>GYM</t>
  </si>
  <si>
    <t xml:space="preserve">ZONA EXTERNA </t>
  </si>
  <si>
    <t>BAÑOS</t>
  </si>
  <si>
    <t>,</t>
  </si>
  <si>
    <t>M</t>
  </si>
  <si>
    <t xml:space="preserve">SUMINISTRO E INSTALACION DE PUERTA EN LAMINA GALVANIZADA INCLUYE CERRADURA </t>
  </si>
  <si>
    <t>BARANDA EN VIDRIO TEMPLADO INCOLORO 10MM. INCLUYE REGATA EN ALFAJIA Y ACCESORIOS PARA SU CORRECTA FIJACION</t>
  </si>
  <si>
    <t xml:space="preserve">SUMINISTRO E INSTALACION DE CALADOS 19X39CM </t>
  </si>
  <si>
    <t>SUMINISTRO E INSTALACION DE PISO EN CAUCHO FLEXUBLE MODULAR AISLADOR ACUSTICO. INCLUYEN REMATES PARA DESNIVEL</t>
  </si>
  <si>
    <t>PISO GYM</t>
  </si>
  <si>
    <t>CONDICIONES ACTUALIZADAS SEGÚN ACTA DE MODIFICACION Nro. 1</t>
  </si>
  <si>
    <t>ACTA DE MODIFICACION Nro. 2</t>
  </si>
  <si>
    <t>ITEMS NO PREVISTOS 2</t>
  </si>
  <si>
    <t>MEMORÍA DE CANTIDADES PARA ACTA DE MODIFICACIONES Nro. 2</t>
  </si>
  <si>
    <t>INTERVENTOR:</t>
  </si>
  <si>
    <t>ZONA DE ACCESO A GYM</t>
  </si>
  <si>
    <t xml:space="preserve">BAÑO HOMBRES </t>
  </si>
  <si>
    <t xml:space="preserve">BAÑO MUJERES </t>
  </si>
  <si>
    <t>PUERTA PPPAL</t>
  </si>
  <si>
    <t>BAÑO HOMBRE</t>
  </si>
  <si>
    <t xml:space="preserve">BAÑO MUJER </t>
  </si>
  <si>
    <t>PLANTILLA AIRE ACOND</t>
  </si>
  <si>
    <t>FONDO BAÑO HOMBRE</t>
  </si>
  <si>
    <t>PISO BAÑO HOMBRE</t>
  </si>
  <si>
    <t xml:space="preserve">PISO BAÑO MUJER </t>
  </si>
  <si>
    <t>FRONTAL BAÑO HOMBRE</t>
  </si>
  <si>
    <t>LATERALES BAÑO HOMBRE</t>
  </si>
  <si>
    <t>FRONTAL BAÑO MUJER</t>
  </si>
  <si>
    <t>FONDO BAÑO MUJER</t>
  </si>
  <si>
    <t xml:space="preserve">LATERALES BAÑO MUJER </t>
  </si>
  <si>
    <t>FRONTAL 2 BAÑO HOMBRE</t>
  </si>
  <si>
    <t>FRONTAL 2 BAÑO MUJER</t>
  </si>
  <si>
    <t xml:space="preserve">CALADOS </t>
  </si>
  <si>
    <t>CIELO RAZO</t>
  </si>
  <si>
    <t>ANDEN</t>
  </si>
  <si>
    <t>ENCHAPE</t>
  </si>
  <si>
    <t>MUROS GYM</t>
  </si>
  <si>
    <t xml:space="preserve">RAMPAS </t>
  </si>
  <si>
    <t xml:space="preserve">MODULOS FIJOS </t>
  </si>
  <si>
    <t xml:space="preserve">DIVISIONES </t>
  </si>
  <si>
    <t>DESCUENTO VENTANAS</t>
  </si>
  <si>
    <t>FONDO GYM</t>
  </si>
  <si>
    <t>DESCUENTO VENTANAS PEQ</t>
  </si>
  <si>
    <t>GYM LADO DER</t>
  </si>
  <si>
    <t>GYM LADO IZQ</t>
  </si>
  <si>
    <t>DESCUENTO PUERTA ACCESO</t>
  </si>
  <si>
    <t>PARED LADO BAÑOS</t>
  </si>
  <si>
    <t>DESCUENTO PEURTA BAÑOS</t>
  </si>
  <si>
    <t>BAÑO MUJERES</t>
  </si>
  <si>
    <t>MURO BAÑO HOMBRE</t>
  </si>
  <si>
    <t xml:space="preserve">MURO BAÑO MUJERES </t>
  </si>
  <si>
    <t xml:space="preserve">PISO BAÑO MUJERES </t>
  </si>
  <si>
    <t>DESCUENTO PUERTA HOMBRES</t>
  </si>
  <si>
    <t>DESPUESNTO PUERTA MUJERS</t>
  </si>
  <si>
    <t xml:space="preserve">ALFAJIAS </t>
  </si>
  <si>
    <t xml:space="preserve">TERRAZA </t>
  </si>
  <si>
    <t>MACHONES TERRAZA</t>
  </si>
  <si>
    <t>RAMPAS</t>
  </si>
  <si>
    <t xml:space="preserve">LUCES </t>
  </si>
  <si>
    <t>SUMINISTRO E INSTALACION DE CALADOS H=80CM</t>
  </si>
  <si>
    <t>NP2.1</t>
  </si>
  <si>
    <t>NP2.2</t>
  </si>
  <si>
    <t>NP2.3</t>
  </si>
  <si>
    <t>NP2.4</t>
  </si>
  <si>
    <t>NP2.5</t>
  </si>
  <si>
    <t xml:space="preserve">ESTUCO SOBRE MUROS 3 MANOS </t>
  </si>
  <si>
    <t xml:space="preserve">SUMINISTRO E INSTALACION DE TELA ASFALTICA </t>
  </si>
  <si>
    <t>SALIDA E INSTALACION DE INTERRUPTOR DOBLE. INCLUYE MATERIALES E INSTALACION DE SALIDA ELECTRICA ACORDE AL RETIE</t>
  </si>
  <si>
    <t>NP2.6</t>
  </si>
  <si>
    <t xml:space="preserve">SUMINISTRO E INSTALACION DE BARANDA EN ACERO INOXIDABLE </t>
  </si>
  <si>
    <t>TERRAZA GYM</t>
  </si>
  <si>
    <t>ACCESO GYM</t>
  </si>
  <si>
    <t>NP2.7</t>
  </si>
  <si>
    <t>NP2.8</t>
  </si>
  <si>
    <t>NP2.9</t>
  </si>
  <si>
    <t>NP2.10</t>
  </si>
  <si>
    <t>SUMINISTRO E INSTALACION DE PUNTO HIDRAULICO 1/2". INCLUYE ACCESORIOS PARA SU CORRECTA INSTALACION</t>
  </si>
  <si>
    <t>SUMIINISTRO E INSTALACION DE PUNTO SANITARIO DE 2".INCLUYE ACCESORIOS PARA SU CORRECTA INSTALACION</t>
  </si>
  <si>
    <t>SUMIINISTRO E INSTALACION DE PUNTO SANITARIO DE 4".INCLUYE ACCESORIOS PARA SU CORRECTA INSTALACION</t>
  </si>
  <si>
    <t xml:space="preserve">MACHONES EN CONCRETO S=10X10 H=80CM INCLY ACERO Y ANCLAJE SOBRE PLACA </t>
  </si>
  <si>
    <t>CALADOS H=80CM</t>
  </si>
  <si>
    <t>ALAMBRE NEGRO # 18</t>
  </si>
  <si>
    <t>PUNTILLA 1-1/2`` A 3-1/2``</t>
  </si>
  <si>
    <t>paq</t>
  </si>
  <si>
    <t>VARILLA 3/8 LEG 9.5 DDCO</t>
  </si>
  <si>
    <t>CONCRETO 3.000 PSI EN OBRA</t>
  </si>
  <si>
    <t>VARILLA 1/4 LEG</t>
  </si>
  <si>
    <t>SIKA ANCLAJE</t>
  </si>
  <si>
    <t xml:space="preserve">FORMALETA </t>
  </si>
  <si>
    <t>INS</t>
  </si>
  <si>
    <t>ESTUCO PLASTICO</t>
  </si>
  <si>
    <t>cuñ</t>
  </si>
  <si>
    <t>NP2.11</t>
  </si>
  <si>
    <t>NP2.12</t>
  </si>
  <si>
    <t>NP2.13</t>
  </si>
  <si>
    <t xml:space="preserve">tela asfaltica </t>
  </si>
  <si>
    <t xml:space="preserve">emulsion asfaltica </t>
  </si>
  <si>
    <t>INTERRUPTOR DOBLE</t>
  </si>
  <si>
    <t xml:space="preserve">SISTEMA DE FIJACION Y ANCLAJE </t>
  </si>
  <si>
    <t>GLB</t>
  </si>
  <si>
    <t>ADAPTADOR MACHO PRESION</t>
  </si>
  <si>
    <t>CINTA TEFLON</t>
  </si>
  <si>
    <t>CODO DE 1/2</t>
  </si>
  <si>
    <t>UNION PRESION 1/2</t>
  </si>
  <si>
    <t>SOLDADURA PVC</t>
  </si>
  <si>
    <t>CODO DE 2</t>
  </si>
  <si>
    <t>ADAPTADOR MACHO SANIT 2</t>
  </si>
  <si>
    <t>UNION SANIT 2</t>
  </si>
  <si>
    <t>ADAPTADOR MACHO SANIT 4</t>
  </si>
  <si>
    <t>CODO DE 4</t>
  </si>
  <si>
    <t>UNION SANIT 4</t>
  </si>
  <si>
    <t>SUMINISTRO E INSTALACION DE TUBERIA DE PRESION DE 1/2"</t>
  </si>
  <si>
    <t>SUMINISTRO E INSTALACION DE TUBERIA SANITARIA DE 2"</t>
  </si>
  <si>
    <t>SUMINISTRO E INSTALACION DE TUBERIA SANITARIA DE 4"</t>
  </si>
  <si>
    <t>TUBERIA PRESION DE 1/2</t>
  </si>
  <si>
    <t>TUBERIA SANIT DE 2</t>
  </si>
  <si>
    <t>TUBERIA SANIT DE 4</t>
  </si>
  <si>
    <t>NP2.14</t>
  </si>
  <si>
    <t xml:space="preserve">ESTUCO Y PINTURA PARA FILOS DE VANTANA </t>
  </si>
  <si>
    <t>NP2.15</t>
  </si>
  <si>
    <t>LEVANTE DE MURO EN PANEL DE ETERBOARD 8MM INCLUYE ESTRUCTURA</t>
  </si>
  <si>
    <t xml:space="preserve">RECOSTRUCCION DE MARCOS PARA VENTANAS, INCLUYE ESTRUCTURA </t>
  </si>
  <si>
    <t>VENTANAS GYM</t>
  </si>
  <si>
    <t>ALAMBRE GALVANIZADO #10</t>
  </si>
  <si>
    <t>CANAL 40 GUIA L.GALV 3.05M PER. RO C 26</t>
  </si>
  <si>
    <t>CHAZO PLASTICO EXPANDIBLE 3/8`` L=7CMS</t>
  </si>
  <si>
    <t>CINTA MALLA 2`` ROLLO 150 M.</t>
  </si>
  <si>
    <t>CLAVO ACERO LISO 1``</t>
  </si>
  <si>
    <t>PERFIL ANGULO LAM ACERO GALV C. 26 L=2.44 M.</t>
  </si>
  <si>
    <t>PERFIL OMEGA 2.44</t>
  </si>
  <si>
    <t>PERFIL VIGUETA GAL C26 2.44M</t>
  </si>
  <si>
    <t>PANEL DE YESO 12.7 MM. RH 1.22X2.44</t>
  </si>
  <si>
    <t>SUPERMASTICOx28kg.</t>
  </si>
  <si>
    <t>galon</t>
  </si>
  <si>
    <t>VINILICO BLANCO ALMENDRA CUÑETE</t>
  </si>
  <si>
    <t>VINILTEX BLANCO ALMEN 1GALON</t>
  </si>
  <si>
    <t>PANEL ETERBOARD 8MM</t>
  </si>
  <si>
    <t>NP2.16</t>
  </si>
  <si>
    <t>SUMINISTRO E INSTALACION DE ESPEJO FLOTANTE KRISTAL</t>
  </si>
  <si>
    <t>ESPEJO FLOTADO KRISTAL</t>
  </si>
  <si>
    <t>M2</t>
  </si>
  <si>
    <t>FECHA: 03/02/2025</t>
  </si>
  <si>
    <t>ACCESORIO DE ANCLAJE Y FIJACION</t>
  </si>
  <si>
    <t>ADAPTADOR TERMINAL PVC 1/2"</t>
  </si>
  <si>
    <t>TUBERIA PASAMANO 2" EN ACERO INOXIDABLE</t>
  </si>
  <si>
    <t xml:space="preserve">TUBERIA PARALES 1 1-2" EN ACERO INOXIDABLE </t>
  </si>
  <si>
    <t xml:space="preserve">TUBERIA HILOS 1 1-4" EN ACERO INOXIDABLE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</si>
</sst>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#,##0.000"/>
    <numFmt numFmtId="166" formatCode="#,##0.0"/>
    <numFmt numFmtId="167" formatCode="0.000"/>
    <numFmt numFmtId="168" formatCode="0.0"/>
    <numFmt numFmtId="169" formatCode="_-* #,##0.00\ &quot;€&quot;_-;\-* #,##0.00\ &quot;€&quot;_-;_-* &quot;-&quot;??\ &quot;€&quot;_-;_-@_-"/>
    <numFmt numFmtId="170" formatCode="_-[$$-240A]* #,##0.00_-;\-[$$-240A]* #,##0.00_-;_-[$$-240A]* &quot;-&quot;??_-;_-@_-"/>
    <numFmt numFmtId="171" formatCode="0.00000%"/>
    <numFmt numFmtId="172" formatCode="0.0000000000%"/>
    <numFmt numFmtId="173" formatCode="_-&quot;$&quot;\ * #,##0.0000000_-;\-&quot;$&quot;\ * #,##0.0000000_-;_-&quot;$&quot;\ * &quot;-&quot;??_-;_-@_-"/>
    <numFmt numFmtId="174" formatCode="0.0000000000000"/>
    <numFmt numFmtId="175" formatCode="0.000000000"/>
    <numFmt numFmtId="176" formatCode="_-&quot;$&quot;* #,##0.0000000000_-;\-&quot;$&quot;* #,##0.0000000000_-;_-&quot;$&quot;* &quot;-&quot;??_-;_-@_-"/>
    <numFmt numFmtId="177" formatCode="0.00000000000"/>
    <numFmt numFmtId="178" formatCode="0.000000000000"/>
    <numFmt numFmtId="179" formatCode="0.000000000000000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charset val="204"/>
    </font>
    <font>
      <sz val="11"/>
      <color theme="1"/>
      <name val="Aptos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name val="Arial Narrow"/>
      <family val="2"/>
    </font>
    <font>
      <sz val="10"/>
      <color indexed="8"/>
      <name val="MS Sans Serif"/>
      <family val="2"/>
    </font>
    <font>
      <sz val="8"/>
      <name val="Calibri"/>
      <family val="2"/>
      <scheme val="minor"/>
    </font>
    <font>
      <sz val="10"/>
      <color rgb="FF000000"/>
      <name val="Cambria"/>
      <family val="1"/>
    </font>
    <font>
      <b/>
      <sz val="11"/>
      <color rgb="FF000000"/>
      <name val="Cambria"/>
      <family val="1"/>
    </font>
    <font>
      <sz val="10"/>
      <color theme="1"/>
      <name val="Cambria"/>
      <family val="1"/>
    </font>
    <font>
      <b/>
      <sz val="10"/>
      <color rgb="FF000000"/>
      <name val="Cambria"/>
      <family val="1"/>
    </font>
    <font>
      <b/>
      <sz val="10"/>
      <name val="Cambria"/>
      <family val="1"/>
    </font>
    <font>
      <sz val="10"/>
      <name val="Cambria"/>
      <family val="1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Consolas"/>
      <family val="3"/>
    </font>
    <font>
      <sz val="11"/>
      <color theme="1"/>
      <name val="Consolas "/>
    </font>
    <font>
      <b/>
      <sz val="14"/>
      <color theme="1"/>
      <name val="Consolas "/>
    </font>
    <font>
      <sz val="11"/>
      <color rgb="FF000000"/>
      <name val="Calibri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sz val="1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8"/>
      <color theme="1"/>
      <name val="Consolas 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0C0C0"/>
        <bgColor rgb="FF000000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9" fillId="0" borderId="0"/>
    <xf numFmtId="0" fontId="17" fillId="0" borderId="0"/>
    <xf numFmtId="9" fontId="17" fillId="0" borderId="0" applyFont="0" applyFill="0" applyBorder="0" applyAlignment="0" applyProtection="0"/>
    <xf numFmtId="0" fontId="17" fillId="0" borderId="0"/>
    <xf numFmtId="43" fontId="1" fillId="0" borderId="0" applyFont="0" applyFill="0" applyBorder="0" applyAlignment="0" applyProtection="0"/>
    <xf numFmtId="0" fontId="25" fillId="0" borderId="0"/>
    <xf numFmtId="0" fontId="17" fillId="0" borderId="0"/>
    <xf numFmtId="169" fontId="1" fillId="0" borderId="0" applyFont="0" applyFill="0" applyBorder="0" applyAlignment="0" applyProtection="0"/>
  </cellStyleXfs>
  <cellXfs count="427">
    <xf numFmtId="0" fontId="0" fillId="0" borderId="0" xfId="0"/>
    <xf numFmtId="0" fontId="4" fillId="0" borderId="0" xfId="0" applyFont="1"/>
    <xf numFmtId="0" fontId="5" fillId="2" borderId="1" xfId="0" applyFont="1" applyFill="1" applyBorder="1"/>
    <xf numFmtId="0" fontId="6" fillId="0" borderId="0" xfId="0" applyFont="1"/>
    <xf numFmtId="0" fontId="6" fillId="0" borderId="1" xfId="0" applyFont="1" applyBorder="1"/>
    <xf numFmtId="15" fontId="6" fillId="0" borderId="0" xfId="0" applyNumberFormat="1" applyFont="1"/>
    <xf numFmtId="44" fontId="6" fillId="0" borderId="1" xfId="1" applyFont="1" applyBorder="1"/>
    <xf numFmtId="44" fontId="6" fillId="0" borderId="0" xfId="1" applyFont="1"/>
    <xf numFmtId="0" fontId="8" fillId="0" borderId="1" xfId="0" applyFont="1" applyBorder="1" applyAlignment="1">
      <alignment vertical="center"/>
    </xf>
    <xf numFmtId="44" fontId="8" fillId="0" borderId="1" xfId="1" applyFont="1" applyBorder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7" fillId="0" borderId="1" xfId="0" applyFont="1" applyBorder="1"/>
    <xf numFmtId="164" fontId="4" fillId="0" borderId="0" xfId="0" applyNumberFormat="1" applyFont="1"/>
    <xf numFmtId="0" fontId="13" fillId="0" borderId="0" xfId="0" applyFont="1"/>
    <xf numFmtId="0" fontId="16" fillId="0" borderId="1" xfId="0" applyFont="1" applyBorder="1" applyAlignment="1">
      <alignment horizontal="center" vertical="center"/>
    </xf>
    <xf numFmtId="0" fontId="16" fillId="0" borderId="8" xfId="0" applyFont="1" applyBorder="1"/>
    <xf numFmtId="0" fontId="16" fillId="0" borderId="0" xfId="0" applyFont="1"/>
    <xf numFmtId="0" fontId="16" fillId="0" borderId="7" xfId="0" applyFont="1" applyBorder="1"/>
    <xf numFmtId="2" fontId="15" fillId="0" borderId="1" xfId="0" applyNumberFormat="1" applyFont="1" applyBorder="1" applyAlignment="1">
      <alignment horizontal="center" vertical="center"/>
    </xf>
    <xf numFmtId="0" fontId="13" fillId="0" borderId="0" xfId="6" applyFont="1"/>
    <xf numFmtId="4" fontId="19" fillId="0" borderId="1" xfId="13" applyNumberFormat="1" applyFont="1" applyBorder="1" applyAlignment="1">
      <alignment vertical="center"/>
    </xf>
    <xf numFmtId="4" fontId="19" fillId="0" borderId="20" xfId="13" applyNumberFormat="1" applyFont="1" applyBorder="1" applyAlignment="1">
      <alignment vertical="center"/>
    </xf>
    <xf numFmtId="165" fontId="19" fillId="0" borderId="31" xfId="13" applyNumberFormat="1" applyFont="1" applyBorder="1" applyAlignment="1">
      <alignment vertical="center"/>
    </xf>
    <xf numFmtId="4" fontId="19" fillId="0" borderId="32" xfId="13" applyNumberFormat="1" applyFont="1" applyBorder="1" applyAlignment="1">
      <alignment vertical="center"/>
    </xf>
    <xf numFmtId="4" fontId="19" fillId="0" borderId="1" xfId="0" applyNumberFormat="1" applyFont="1" applyBorder="1" applyAlignment="1">
      <alignment horizontal="center" vertical="center"/>
    </xf>
    <xf numFmtId="166" fontId="19" fillId="0" borderId="1" xfId="0" applyNumberFormat="1" applyFont="1" applyBorder="1" applyAlignment="1">
      <alignment horizontal="center" vertical="center"/>
    </xf>
    <xf numFmtId="3" fontId="19" fillId="0" borderId="1" xfId="13" applyNumberFormat="1" applyFont="1" applyBorder="1" applyAlignment="1">
      <alignment horizontal="center" vertical="center"/>
    </xf>
    <xf numFmtId="9" fontId="19" fillId="0" borderId="1" xfId="14" applyFont="1" applyBorder="1" applyAlignment="1">
      <alignment horizontal="center" vertical="center"/>
    </xf>
    <xf numFmtId="42" fontId="19" fillId="0" borderId="1" xfId="1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9" fillId="0" borderId="0" xfId="13" applyFont="1" applyAlignment="1">
      <alignment vertical="center"/>
    </xf>
    <xf numFmtId="4" fontId="19" fillId="0" borderId="38" xfId="13" applyNumberFormat="1" applyFont="1" applyBorder="1" applyAlignment="1">
      <alignment vertical="center"/>
    </xf>
    <xf numFmtId="165" fontId="19" fillId="0" borderId="1" xfId="13" applyNumberFormat="1" applyFont="1" applyBorder="1" applyAlignment="1">
      <alignment vertical="center"/>
    </xf>
    <xf numFmtId="3" fontId="19" fillId="0" borderId="1" xfId="13" applyNumberFormat="1" applyFont="1" applyBorder="1" applyAlignment="1">
      <alignment horizontal="center" vertical="center" wrapText="1"/>
    </xf>
    <xf numFmtId="4" fontId="19" fillId="0" borderId="1" xfId="13" applyNumberFormat="1" applyFont="1" applyBorder="1" applyAlignment="1">
      <alignment horizontal="center" vertical="center"/>
    </xf>
    <xf numFmtId="4" fontId="19" fillId="0" borderId="40" xfId="13" applyNumberFormat="1" applyFont="1" applyBorder="1" applyAlignment="1">
      <alignment vertical="center"/>
    </xf>
    <xf numFmtId="4" fontId="19" fillId="0" borderId="10" xfId="13" applyNumberFormat="1" applyFont="1" applyBorder="1" applyAlignment="1">
      <alignment vertical="center"/>
    </xf>
    <xf numFmtId="3" fontId="19" fillId="0" borderId="9" xfId="13" applyNumberFormat="1" applyFont="1" applyBorder="1" applyAlignment="1">
      <alignment horizontal="center" vertical="center"/>
    </xf>
    <xf numFmtId="3" fontId="19" fillId="0" borderId="31" xfId="13" applyNumberFormat="1" applyFont="1" applyBorder="1" applyAlignment="1">
      <alignment horizontal="center" vertical="center"/>
    </xf>
    <xf numFmtId="9" fontId="19" fillId="0" borderId="31" xfId="4" applyFont="1" applyBorder="1" applyAlignment="1">
      <alignment horizontal="center" vertical="center"/>
    </xf>
    <xf numFmtId="0" fontId="18" fillId="0" borderId="18" xfId="13" applyFont="1" applyBorder="1" applyAlignment="1">
      <alignment horizontal="center" vertical="center"/>
    </xf>
    <xf numFmtId="3" fontId="19" fillId="0" borderId="40" xfId="13" applyNumberFormat="1" applyFont="1" applyBorder="1" applyAlignment="1">
      <alignment horizontal="center" vertical="center"/>
    </xf>
    <xf numFmtId="4" fontId="19" fillId="0" borderId="42" xfId="13" applyNumberFormat="1" applyFont="1" applyBorder="1" applyAlignment="1">
      <alignment vertical="center"/>
    </xf>
    <xf numFmtId="0" fontId="18" fillId="0" borderId="12" xfId="13" quotePrefix="1" applyFont="1" applyBorder="1" applyAlignment="1">
      <alignment horizontal="center" vertical="center"/>
    </xf>
    <xf numFmtId="0" fontId="18" fillId="0" borderId="13" xfId="13" applyFont="1" applyBorder="1" applyAlignment="1">
      <alignment horizontal="center" vertical="center"/>
    </xf>
    <xf numFmtId="4" fontId="18" fillId="0" borderId="28" xfId="13" applyNumberFormat="1" applyFont="1" applyBorder="1" applyAlignment="1">
      <alignment vertical="center"/>
    </xf>
    <xf numFmtId="4" fontId="19" fillId="0" borderId="31" xfId="13" applyNumberFormat="1" applyFont="1" applyBorder="1" applyAlignment="1">
      <alignment horizontal="center" vertical="center"/>
    </xf>
    <xf numFmtId="3" fontId="19" fillId="0" borderId="9" xfId="13" applyNumberFormat="1" applyFont="1" applyBorder="1" applyAlignment="1">
      <alignment vertical="center"/>
    </xf>
    <xf numFmtId="166" fontId="19" fillId="0" borderId="9" xfId="0" applyNumberFormat="1" applyFont="1" applyBorder="1" applyAlignment="1">
      <alignment horizontal="center" vertical="center"/>
    </xf>
    <xf numFmtId="4" fontId="18" fillId="0" borderId="26" xfId="13" applyNumberFormat="1" applyFont="1" applyBorder="1" applyAlignment="1">
      <alignment vertical="center"/>
    </xf>
    <xf numFmtId="3" fontId="19" fillId="0" borderId="27" xfId="13" applyNumberFormat="1" applyFont="1" applyBorder="1" applyAlignment="1">
      <alignment horizontal="center" vertical="center"/>
    </xf>
    <xf numFmtId="0" fontId="18" fillId="0" borderId="34" xfId="13" applyFont="1" applyBorder="1" applyAlignment="1">
      <alignment horizontal="center" vertical="center" wrapText="1"/>
    </xf>
    <xf numFmtId="9" fontId="19" fillId="0" borderId="40" xfId="14" applyFont="1" applyBorder="1" applyAlignment="1">
      <alignment horizontal="center" vertical="center"/>
    </xf>
    <xf numFmtId="42" fontId="19" fillId="0" borderId="40" xfId="11" applyFont="1" applyBorder="1" applyAlignment="1">
      <alignment horizontal="center" vertical="center"/>
    </xf>
    <xf numFmtId="0" fontId="18" fillId="0" borderId="44" xfId="13" applyFont="1" applyBorder="1" applyAlignment="1">
      <alignment horizontal="center" vertical="center" wrapText="1"/>
    </xf>
    <xf numFmtId="0" fontId="18" fillId="0" borderId="12" xfId="13" applyFont="1" applyBorder="1" applyAlignment="1">
      <alignment horizontal="center" vertical="center" wrapText="1"/>
    </xf>
    <xf numFmtId="9" fontId="19" fillId="0" borderId="9" xfId="14" applyFont="1" applyBorder="1" applyAlignment="1">
      <alignment horizontal="center" vertical="center"/>
    </xf>
    <xf numFmtId="42" fontId="19" fillId="0" borderId="9" xfId="11" applyFont="1" applyBorder="1" applyAlignment="1">
      <alignment horizontal="center" vertical="center"/>
    </xf>
    <xf numFmtId="4" fontId="19" fillId="0" borderId="9" xfId="13" applyNumberFormat="1" applyFont="1" applyBorder="1" applyAlignment="1">
      <alignment vertical="center"/>
    </xf>
    <xf numFmtId="4" fontId="18" fillId="4" borderId="1" xfId="13" applyNumberFormat="1" applyFont="1" applyFill="1" applyBorder="1" applyAlignment="1">
      <alignment horizontal="centerContinuous" vertical="center"/>
    </xf>
    <xf numFmtId="0" fontId="19" fillId="0" borderId="50" xfId="13" applyFont="1" applyBorder="1" applyAlignment="1">
      <alignment vertical="center"/>
    </xf>
    <xf numFmtId="0" fontId="19" fillId="0" borderId="49" xfId="13" applyFont="1" applyBorder="1" applyAlignment="1">
      <alignment vertical="center"/>
    </xf>
    <xf numFmtId="0" fontId="18" fillId="0" borderId="0" xfId="13" applyFont="1" applyAlignment="1">
      <alignment horizontal="center" vertical="center"/>
    </xf>
    <xf numFmtId="4" fontId="19" fillId="0" borderId="33" xfId="13" applyNumberFormat="1" applyFont="1" applyBorder="1" applyAlignment="1">
      <alignment vertical="center"/>
    </xf>
    <xf numFmtId="3" fontId="19" fillId="0" borderId="31" xfId="13" applyNumberFormat="1" applyFont="1" applyBorder="1" applyAlignment="1">
      <alignment vertical="center"/>
    </xf>
    <xf numFmtId="166" fontId="19" fillId="0" borderId="31" xfId="0" applyNumberFormat="1" applyFont="1" applyBorder="1" applyAlignment="1">
      <alignment horizontal="center" vertical="center"/>
    </xf>
    <xf numFmtId="9" fontId="19" fillId="0" borderId="31" xfId="14" applyFont="1" applyBorder="1" applyAlignment="1">
      <alignment horizontal="center" vertical="center"/>
    </xf>
    <xf numFmtId="42" fontId="19" fillId="0" borderId="31" xfId="11" applyFont="1" applyBorder="1" applyAlignment="1">
      <alignment horizontal="center" vertical="center"/>
    </xf>
    <xf numFmtId="4" fontId="19" fillId="0" borderId="31" xfId="13" applyNumberFormat="1" applyFont="1" applyBorder="1" applyAlignment="1">
      <alignment vertical="center"/>
    </xf>
    <xf numFmtId="0" fontId="19" fillId="0" borderId="0" xfId="13" applyFont="1" applyAlignment="1">
      <alignment horizontal="center" vertical="center"/>
    </xf>
    <xf numFmtId="4" fontId="19" fillId="4" borderId="10" xfId="13" applyNumberFormat="1" applyFont="1" applyFill="1" applyBorder="1" applyAlignment="1">
      <alignment vertical="center"/>
    </xf>
    <xf numFmtId="4" fontId="18" fillId="0" borderId="10" xfId="13" applyNumberFormat="1" applyFont="1" applyBorder="1" applyAlignment="1">
      <alignment vertical="center"/>
    </xf>
    <xf numFmtId="3" fontId="19" fillId="0" borderId="32" xfId="13" applyNumberFormat="1" applyFont="1" applyBorder="1" applyAlignment="1">
      <alignment horizontal="center" vertical="center"/>
    </xf>
    <xf numFmtId="4" fontId="19" fillId="0" borderId="40" xfId="13" applyNumberFormat="1" applyFont="1" applyBorder="1" applyAlignment="1">
      <alignment horizontal="center" vertical="center"/>
    </xf>
    <xf numFmtId="165" fontId="19" fillId="0" borderId="40" xfId="13" applyNumberFormat="1" applyFont="1" applyBorder="1" applyAlignment="1">
      <alignment vertical="center"/>
    </xf>
    <xf numFmtId="3" fontId="19" fillId="0" borderId="34" xfId="13" applyNumberFormat="1" applyFont="1" applyBorder="1" applyAlignment="1">
      <alignment horizontal="center" vertical="center"/>
    </xf>
    <xf numFmtId="4" fontId="19" fillId="0" borderId="34" xfId="0" applyNumberFormat="1" applyFont="1" applyBorder="1" applyAlignment="1">
      <alignment horizontal="center" vertical="center"/>
    </xf>
    <xf numFmtId="166" fontId="19" fillId="0" borderId="34" xfId="0" applyNumberFormat="1" applyFont="1" applyBorder="1" applyAlignment="1">
      <alignment horizontal="center" vertical="center"/>
    </xf>
    <xf numFmtId="4" fontId="19" fillId="0" borderId="18" xfId="13" applyNumberFormat="1" applyFont="1" applyBorder="1" applyAlignment="1">
      <alignment vertical="center"/>
    </xf>
    <xf numFmtId="0" fontId="19" fillId="0" borderId="48" xfId="13" applyFont="1" applyBorder="1" applyAlignment="1">
      <alignment horizontal="center" vertical="center"/>
    </xf>
    <xf numFmtId="0" fontId="19" fillId="0" borderId="51" xfId="13" applyFont="1" applyBorder="1" applyAlignment="1">
      <alignment horizontal="center" vertical="center"/>
    </xf>
    <xf numFmtId="165" fontId="19" fillId="0" borderId="1" xfId="13" applyNumberFormat="1" applyFont="1" applyBorder="1" applyAlignment="1">
      <alignment vertical="center" wrapText="1"/>
    </xf>
    <xf numFmtId="0" fontId="19" fillId="0" borderId="34" xfId="13" applyFont="1" applyBorder="1" applyAlignment="1">
      <alignment horizontal="center" vertical="center"/>
    </xf>
    <xf numFmtId="44" fontId="19" fillId="0" borderId="34" xfId="1" applyFont="1" applyBorder="1" applyAlignment="1">
      <alignment horizontal="center" vertical="center"/>
    </xf>
    <xf numFmtId="44" fontId="19" fillId="0" borderId="1" xfId="1" applyFont="1" applyBorder="1" applyAlignment="1">
      <alignment horizontal="center" vertical="center" wrapText="1"/>
    </xf>
    <xf numFmtId="44" fontId="19" fillId="0" borderId="1" xfId="1" applyFont="1" applyBorder="1" applyAlignment="1">
      <alignment horizontal="center" vertical="center"/>
    </xf>
    <xf numFmtId="44" fontId="19" fillId="0" borderId="18" xfId="1" applyFont="1" applyBorder="1" applyAlignment="1">
      <alignment horizontal="center" vertical="center"/>
    </xf>
    <xf numFmtId="44" fontId="19" fillId="0" borderId="20" xfId="1" applyFont="1" applyBorder="1" applyAlignment="1">
      <alignment horizontal="center" vertical="center"/>
    </xf>
    <xf numFmtId="0" fontId="20" fillId="0" borderId="1" xfId="0" applyFont="1" applyBorder="1"/>
    <xf numFmtId="0" fontId="21" fillId="0" borderId="1" xfId="0" applyFont="1" applyBorder="1" applyAlignment="1">
      <alignment horizontal="center"/>
    </xf>
    <xf numFmtId="0" fontId="14" fillId="0" borderId="1" xfId="5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9" fillId="0" borderId="31" xfId="13" applyFont="1" applyBorder="1" applyAlignment="1">
      <alignment horizontal="center" vertical="center"/>
    </xf>
    <xf numFmtId="0" fontId="18" fillId="0" borderId="34" xfId="13" applyFont="1" applyBorder="1" applyAlignment="1">
      <alignment horizontal="center" vertical="center"/>
    </xf>
    <xf numFmtId="0" fontId="18" fillId="0" borderId="12" xfId="13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44" fontId="23" fillId="0" borderId="0" xfId="1" applyFont="1" applyAlignment="1">
      <alignment horizontal="center" vertical="center"/>
    </xf>
    <xf numFmtId="0" fontId="23" fillId="0" borderId="0" xfId="16" applyNumberFormat="1" applyFont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44" fontId="21" fillId="2" borderId="1" xfId="1" applyFont="1" applyFill="1" applyBorder="1" applyAlignment="1">
      <alignment horizontal="center" vertical="center"/>
    </xf>
    <xf numFmtId="2" fontId="21" fillId="2" borderId="1" xfId="0" applyNumberFormat="1" applyFont="1" applyFill="1" applyBorder="1" applyAlignment="1">
      <alignment horizontal="center" vertical="center"/>
    </xf>
    <xf numFmtId="164" fontId="21" fillId="2" borderId="1" xfId="1" applyNumberFormat="1" applyFont="1" applyFill="1" applyBorder="1" applyAlignment="1">
      <alignment vertical="center" wrapText="1"/>
    </xf>
    <xf numFmtId="0" fontId="21" fillId="2" borderId="1" xfId="0" applyFont="1" applyFill="1" applyBorder="1" applyAlignment="1">
      <alignment vertical="center"/>
    </xf>
    <xf numFmtId="0" fontId="21" fillId="2" borderId="1" xfId="16" applyNumberFormat="1" applyFont="1" applyFill="1" applyBorder="1" applyAlignment="1">
      <alignment vertical="center"/>
    </xf>
    <xf numFmtId="2" fontId="20" fillId="0" borderId="1" xfId="0" applyNumberFormat="1" applyFont="1" applyBorder="1" applyAlignment="1">
      <alignment horizontal="center" vertical="center"/>
    </xf>
    <xf numFmtId="0" fontId="20" fillId="3" borderId="1" xfId="3" applyFont="1" applyFill="1" applyBorder="1" applyAlignment="1">
      <alignment horizontal="left" vertical="top" wrapText="1"/>
    </xf>
    <xf numFmtId="0" fontId="20" fillId="0" borderId="1" xfId="0" applyFont="1" applyBorder="1" applyAlignment="1">
      <alignment horizontal="center" vertical="center"/>
    </xf>
    <xf numFmtId="164" fontId="20" fillId="0" borderId="1" xfId="11" applyNumberFormat="1" applyFont="1" applyFill="1" applyBorder="1" applyAlignment="1">
      <alignment vertical="center"/>
    </xf>
    <xf numFmtId="44" fontId="20" fillId="0" borderId="1" xfId="0" applyNumberFormat="1" applyFont="1" applyBorder="1" applyAlignment="1">
      <alignment horizontal="center" vertical="center"/>
    </xf>
    <xf numFmtId="44" fontId="20" fillId="0" borderId="1" xfId="1" applyFont="1" applyBorder="1" applyAlignment="1">
      <alignment horizontal="center" vertical="center"/>
    </xf>
    <xf numFmtId="2" fontId="20" fillId="0" borderId="1" xfId="16" applyNumberFormat="1" applyFont="1" applyBorder="1" applyAlignment="1">
      <alignment horizontal="center" vertical="center"/>
    </xf>
    <xf numFmtId="0" fontId="20" fillId="0" borderId="1" xfId="16" applyNumberFormat="1" applyFont="1" applyBorder="1" applyAlignment="1">
      <alignment horizontal="center" vertical="center"/>
    </xf>
    <xf numFmtId="0" fontId="20" fillId="3" borderId="1" xfId="3" applyFont="1" applyFill="1" applyBorder="1" applyAlignment="1">
      <alignment horizontal="left" vertical="center" wrapText="1"/>
    </xf>
    <xf numFmtId="0" fontId="20" fillId="0" borderId="1" xfId="0" applyFont="1" applyBorder="1" applyAlignment="1">
      <alignment vertical="center" wrapText="1"/>
    </xf>
    <xf numFmtId="2" fontId="20" fillId="0" borderId="1" xfId="0" applyNumberFormat="1" applyFont="1" applyBorder="1" applyAlignment="1">
      <alignment horizontal="center"/>
    </xf>
    <xf numFmtId="164" fontId="19" fillId="0" borderId="1" xfId="0" applyNumberFormat="1" applyFont="1" applyBorder="1" applyAlignment="1">
      <alignment vertical="center"/>
    </xf>
    <xf numFmtId="164" fontId="20" fillId="0" borderId="1" xfId="0" applyNumberFormat="1" applyFont="1" applyBorder="1"/>
    <xf numFmtId="44" fontId="20" fillId="0" borderId="1" xfId="1" applyFont="1" applyBorder="1"/>
    <xf numFmtId="164" fontId="19" fillId="0" borderId="1" xfId="1" applyNumberFormat="1" applyFont="1" applyBorder="1" applyAlignment="1">
      <alignment vertical="center"/>
    </xf>
    <xf numFmtId="0" fontId="20" fillId="0" borderId="1" xfId="3" applyFont="1" applyBorder="1" applyAlignment="1">
      <alignment horizontal="left" vertical="center" wrapText="1"/>
    </xf>
    <xf numFmtId="164" fontId="20" fillId="0" borderId="1" xfId="1" applyNumberFormat="1" applyFont="1" applyFill="1" applyBorder="1" applyAlignment="1">
      <alignment vertical="center"/>
    </xf>
    <xf numFmtId="164" fontId="20" fillId="0" borderId="1" xfId="1" applyNumberFormat="1" applyFont="1" applyBorder="1" applyAlignment="1"/>
    <xf numFmtId="164" fontId="19" fillId="0" borderId="1" xfId="0" applyNumberFormat="1" applyFont="1" applyBorder="1"/>
    <xf numFmtId="0" fontId="19" fillId="3" borderId="1" xfId="3" applyFont="1" applyFill="1" applyBorder="1" applyAlignment="1">
      <alignment horizontal="left" vertical="center" wrapText="1"/>
    </xf>
    <xf numFmtId="164" fontId="21" fillId="0" borderId="1" xfId="0" applyNumberFormat="1" applyFont="1" applyBorder="1" applyAlignment="1">
      <alignment vertical="center"/>
    </xf>
    <xf numFmtId="2" fontId="19" fillId="0" borderId="1" xfId="0" applyNumberFormat="1" applyFont="1" applyBorder="1" applyAlignment="1">
      <alignment horizontal="center" vertical="center"/>
    </xf>
    <xf numFmtId="164" fontId="20" fillId="0" borderId="1" xfId="0" applyNumberFormat="1" applyFont="1" applyBorder="1" applyAlignment="1">
      <alignment vertical="center"/>
    </xf>
    <xf numFmtId="2" fontId="21" fillId="2" borderId="1" xfId="16" applyNumberFormat="1" applyFont="1" applyFill="1" applyBorder="1" applyAlignment="1">
      <alignment vertical="center"/>
    </xf>
    <xf numFmtId="44" fontId="23" fillId="0" borderId="0" xfId="0" applyNumberFormat="1" applyFont="1" applyAlignment="1">
      <alignment horizontal="center" vertical="center"/>
    </xf>
    <xf numFmtId="0" fontId="21" fillId="0" borderId="22" xfId="0" applyFont="1" applyBorder="1"/>
    <xf numFmtId="0" fontId="21" fillId="0" borderId="0" xfId="0" applyFont="1"/>
    <xf numFmtId="0" fontId="20" fillId="0" borderId="0" xfId="0" applyFont="1"/>
    <xf numFmtId="0" fontId="21" fillId="0" borderId="0" xfId="0" applyFont="1" applyBorder="1"/>
    <xf numFmtId="0" fontId="13" fillId="0" borderId="6" xfId="0" applyFont="1" applyBorder="1"/>
    <xf numFmtId="9" fontId="21" fillId="0" borderId="1" xfId="4" applyFont="1" applyBorder="1" applyAlignment="1">
      <alignment horizontal="center" vertical="center"/>
    </xf>
    <xf numFmtId="0" fontId="26" fillId="0" borderId="0" xfId="17" applyFont="1" applyAlignment="1">
      <alignment vertical="center"/>
    </xf>
    <xf numFmtId="0" fontId="27" fillId="0" borderId="58" xfId="17" applyFont="1" applyBorder="1" applyAlignment="1">
      <alignment horizontal="center" vertical="center"/>
    </xf>
    <xf numFmtId="0" fontId="27" fillId="0" borderId="60" xfId="17" applyFont="1" applyBorder="1" applyAlignment="1">
      <alignment horizontal="center" vertical="center"/>
    </xf>
    <xf numFmtId="0" fontId="27" fillId="0" borderId="62" xfId="17" applyFont="1" applyBorder="1" applyAlignment="1">
      <alignment horizontal="center" vertical="center"/>
    </xf>
    <xf numFmtId="0" fontId="27" fillId="0" borderId="65" xfId="17" applyFont="1" applyBorder="1" applyAlignment="1">
      <alignment horizontal="center" vertical="center" wrapText="1"/>
    </xf>
    <xf numFmtId="0" fontId="27" fillId="6" borderId="66" xfId="17" applyFont="1" applyFill="1" applyBorder="1" applyAlignment="1">
      <alignment vertical="center"/>
    </xf>
    <xf numFmtId="0" fontId="27" fillId="6" borderId="65" xfId="17" applyFont="1" applyFill="1" applyBorder="1" applyAlignment="1">
      <alignment vertical="center" wrapText="1"/>
    </xf>
    <xf numFmtId="0" fontId="27" fillId="0" borderId="66" xfId="17" applyFont="1" applyBorder="1" applyAlignment="1">
      <alignment horizontal="center" vertical="center" wrapText="1"/>
    </xf>
    <xf numFmtId="2" fontId="27" fillId="0" borderId="61" xfId="17" applyNumberFormat="1" applyFont="1" applyBorder="1" applyAlignment="1">
      <alignment horizontal="center" vertical="center" wrapText="1"/>
    </xf>
    <xf numFmtId="167" fontId="27" fillId="0" borderId="61" xfId="17" applyNumberFormat="1" applyFont="1" applyBorder="1" applyAlignment="1">
      <alignment horizontal="center" vertical="center" wrapText="1"/>
    </xf>
    <xf numFmtId="2" fontId="27" fillId="0" borderId="72" xfId="17" applyNumberFormat="1" applyFont="1" applyBorder="1" applyAlignment="1">
      <alignment horizontal="center" vertical="center" wrapText="1"/>
    </xf>
    <xf numFmtId="0" fontId="27" fillId="0" borderId="72" xfId="17" applyFont="1" applyBorder="1" applyAlignment="1">
      <alignment horizontal="center" vertical="center"/>
    </xf>
    <xf numFmtId="0" fontId="27" fillId="0" borderId="61" xfId="17" applyFont="1" applyBorder="1" applyAlignment="1">
      <alignment horizontal="center" vertical="center" wrapText="1"/>
    </xf>
    <xf numFmtId="2" fontId="26" fillId="0" borderId="61" xfId="17" applyNumberFormat="1" applyFont="1" applyBorder="1" applyAlignment="1">
      <alignment horizontal="center" vertical="center" wrapText="1"/>
    </xf>
    <xf numFmtId="0" fontId="26" fillId="0" borderId="61" xfId="17" applyFont="1" applyBorder="1" applyAlignment="1">
      <alignment horizontal="center" vertical="center" wrapText="1"/>
    </xf>
    <xf numFmtId="2" fontId="26" fillId="0" borderId="72" xfId="17" applyNumberFormat="1" applyFont="1" applyBorder="1" applyAlignment="1">
      <alignment horizontal="center" vertical="center" wrapText="1"/>
    </xf>
    <xf numFmtId="168" fontId="26" fillId="0" borderId="61" xfId="17" applyNumberFormat="1" applyFont="1" applyBorder="1" applyAlignment="1">
      <alignment horizontal="center" vertical="center" wrapText="1"/>
    </xf>
    <xf numFmtId="0" fontId="26" fillId="0" borderId="63" xfId="17" applyFont="1" applyBorder="1" applyAlignment="1">
      <alignment horizontal="center" vertical="center" wrapText="1"/>
    </xf>
    <xf numFmtId="2" fontId="26" fillId="0" borderId="73" xfId="17" applyNumberFormat="1" applyFont="1" applyBorder="1" applyAlignment="1">
      <alignment horizontal="center" vertical="center" wrapText="1"/>
    </xf>
    <xf numFmtId="2" fontId="26" fillId="0" borderId="63" xfId="17" applyNumberFormat="1" applyFont="1" applyBorder="1" applyAlignment="1">
      <alignment horizontal="center" vertical="center" wrapText="1"/>
    </xf>
    <xf numFmtId="168" fontId="26" fillId="0" borderId="63" xfId="17" applyNumberFormat="1" applyFont="1" applyBorder="1" applyAlignment="1">
      <alignment horizontal="center" vertical="center" wrapText="1"/>
    </xf>
    <xf numFmtId="0" fontId="26" fillId="0" borderId="74" xfId="17" applyFont="1" applyBorder="1" applyAlignment="1">
      <alignment vertical="center" wrapText="1"/>
    </xf>
    <xf numFmtId="0" fontId="26" fillId="0" borderId="0" xfId="17" applyFont="1" applyAlignment="1">
      <alignment vertical="center" wrapText="1"/>
    </xf>
    <xf numFmtId="0" fontId="26" fillId="0" borderId="75" xfId="17" applyFont="1" applyBorder="1" applyAlignment="1">
      <alignment vertical="center" wrapText="1"/>
    </xf>
    <xf numFmtId="0" fontId="29" fillId="0" borderId="76" xfId="18" applyFont="1" applyBorder="1" applyAlignment="1">
      <alignment vertical="center" wrapText="1"/>
    </xf>
    <xf numFmtId="0" fontId="29" fillId="0" borderId="6" xfId="18" applyFont="1" applyBorder="1" applyAlignment="1">
      <alignment vertical="center" wrapText="1"/>
    </xf>
    <xf numFmtId="0" fontId="30" fillId="0" borderId="0" xfId="18" applyFont="1" applyAlignment="1">
      <alignment horizontal="left" vertical="center" wrapText="1"/>
    </xf>
    <xf numFmtId="0" fontId="32" fillId="0" borderId="0" xfId="18" applyFont="1" applyAlignment="1">
      <alignment horizontal="left" vertical="center" wrapText="1"/>
    </xf>
    <xf numFmtId="0" fontId="31" fillId="0" borderId="0" xfId="18" applyFont="1" applyAlignment="1">
      <alignment horizontal="center" vertical="center" wrapText="1"/>
    </xf>
    <xf numFmtId="0" fontId="31" fillId="0" borderId="0" xfId="18" applyFont="1" applyAlignment="1">
      <alignment horizontal="left" vertical="center" wrapText="1"/>
    </xf>
    <xf numFmtId="170" fontId="29" fillId="0" borderId="0" xfId="19" applyNumberFormat="1" applyFont="1" applyFill="1" applyBorder="1" applyAlignment="1">
      <alignment vertical="center" wrapText="1"/>
    </xf>
    <xf numFmtId="2" fontId="29" fillId="0" borderId="0" xfId="18" applyNumberFormat="1" applyFont="1" applyBorder="1" applyAlignment="1">
      <alignment vertical="center" wrapText="1"/>
    </xf>
    <xf numFmtId="0" fontId="29" fillId="0" borderId="0" xfId="18" applyFont="1" applyBorder="1" applyAlignment="1">
      <alignment vertical="center" wrapText="1"/>
    </xf>
    <xf numFmtId="2" fontId="27" fillId="6" borderId="61" xfId="17" applyNumberFormat="1" applyFont="1" applyFill="1" applyBorder="1" applyAlignment="1">
      <alignment horizontal="center" vertical="center" wrapText="1"/>
    </xf>
    <xf numFmtId="0" fontId="31" fillId="0" borderId="0" xfId="18" applyFont="1" applyBorder="1" applyAlignment="1">
      <alignment horizontal="left" vertical="center" wrapText="1"/>
    </xf>
    <xf numFmtId="2" fontId="19" fillId="0" borderId="1" xfId="0" applyNumberFormat="1" applyFont="1" applyBorder="1" applyAlignment="1">
      <alignment horizontal="center" vertical="center" wrapText="1"/>
    </xf>
    <xf numFmtId="0" fontId="18" fillId="2" borderId="1" xfId="0" applyFont="1" applyFill="1" applyBorder="1" applyAlignment="1">
      <alignment vertical="center" wrapText="1"/>
    </xf>
    <xf numFmtId="171" fontId="4" fillId="0" borderId="0" xfId="4" applyNumberFormat="1" applyFont="1"/>
    <xf numFmtId="172" fontId="4" fillId="0" borderId="0" xfId="4" applyNumberFormat="1" applyFont="1"/>
    <xf numFmtId="0" fontId="27" fillId="0" borderId="65" xfId="17" applyFont="1" applyBorder="1" applyAlignment="1">
      <alignment horizontal="center" vertical="center" wrapText="1"/>
    </xf>
    <xf numFmtId="0" fontId="27" fillId="0" borderId="66" xfId="17" applyFont="1" applyBorder="1" applyAlignment="1">
      <alignment horizontal="center" vertical="center" wrapText="1"/>
    </xf>
    <xf numFmtId="0" fontId="27" fillId="0" borderId="61" xfId="17" applyFont="1" applyBorder="1" applyAlignment="1">
      <alignment horizontal="center" vertical="center" wrapText="1"/>
    </xf>
    <xf numFmtId="0" fontId="31" fillId="0" borderId="0" xfId="18" applyFont="1" applyAlignment="1">
      <alignment horizontal="left" vertical="center" wrapText="1"/>
    </xf>
    <xf numFmtId="0" fontId="31" fillId="0" borderId="0" xfId="18" applyFont="1" applyBorder="1" applyAlignment="1">
      <alignment horizontal="left" vertical="center" wrapText="1"/>
    </xf>
    <xf numFmtId="0" fontId="21" fillId="2" borderId="2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21" fillId="2" borderId="4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vertical="center" wrapText="1"/>
    </xf>
    <xf numFmtId="0" fontId="18" fillId="2" borderId="3" xfId="0" applyFont="1" applyFill="1" applyBorder="1" applyAlignment="1">
      <alignment vertical="center" wrapText="1"/>
    </xf>
    <xf numFmtId="0" fontId="18" fillId="2" borderId="4" xfId="0" applyFont="1" applyFill="1" applyBorder="1" applyAlignment="1">
      <alignment vertical="center" wrapText="1"/>
    </xf>
    <xf numFmtId="2" fontId="18" fillId="2" borderId="3" xfId="0" applyNumberFormat="1" applyFont="1" applyFill="1" applyBorder="1" applyAlignment="1">
      <alignment vertical="center" wrapText="1"/>
    </xf>
    <xf numFmtId="2" fontId="21" fillId="2" borderId="3" xfId="0" applyNumberFormat="1" applyFont="1" applyFill="1" applyBorder="1" applyAlignment="1">
      <alignment vertical="center" wrapText="1"/>
    </xf>
    <xf numFmtId="2" fontId="19" fillId="0" borderId="1" xfId="0" applyNumberFormat="1" applyFont="1" applyBorder="1" applyAlignment="1">
      <alignment horizontal="center"/>
    </xf>
    <xf numFmtId="2" fontId="18" fillId="2" borderId="1" xfId="0" applyNumberFormat="1" applyFont="1" applyFill="1" applyBorder="1" applyAlignment="1">
      <alignment vertical="center" wrapText="1"/>
    </xf>
    <xf numFmtId="0" fontId="31" fillId="0" borderId="0" xfId="18" applyFont="1" applyBorder="1" applyAlignment="1">
      <alignment horizontal="left" vertical="center" wrapText="1"/>
    </xf>
    <xf numFmtId="0" fontId="31" fillId="0" borderId="0" xfId="18" applyFont="1" applyAlignment="1">
      <alignment horizontal="left" vertical="center" wrapText="1"/>
    </xf>
    <xf numFmtId="0" fontId="27" fillId="0" borderId="65" xfId="17" applyFont="1" applyBorder="1" applyAlignment="1">
      <alignment horizontal="center" vertical="center" wrapText="1"/>
    </xf>
    <xf numFmtId="0" fontId="27" fillId="0" borderId="66" xfId="17" applyFont="1" applyBorder="1" applyAlignment="1">
      <alignment horizontal="center" vertical="center" wrapText="1"/>
    </xf>
    <xf numFmtId="0" fontId="27" fillId="0" borderId="61" xfId="17" applyFont="1" applyBorder="1" applyAlignment="1">
      <alignment horizontal="center" vertical="center" wrapText="1"/>
    </xf>
    <xf numFmtId="0" fontId="19" fillId="0" borderId="29" xfId="13" applyFont="1" applyBorder="1" applyAlignment="1">
      <alignment horizontal="center" vertical="center"/>
    </xf>
    <xf numFmtId="0" fontId="19" fillId="0" borderId="31" xfId="13" applyFont="1" applyBorder="1" applyAlignment="1">
      <alignment horizontal="center" vertical="center"/>
    </xf>
    <xf numFmtId="0" fontId="18" fillId="0" borderId="12" xfId="13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4" fillId="0" borderId="1" xfId="5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/>
    </xf>
    <xf numFmtId="2" fontId="26" fillId="0" borderId="70" xfId="17" applyNumberFormat="1" applyFont="1" applyBorder="1" applyAlignment="1">
      <alignment horizontal="center" vertical="center" wrapText="1"/>
    </xf>
    <xf numFmtId="0" fontId="26" fillId="0" borderId="66" xfId="17" applyFont="1" applyBorder="1" applyAlignment="1">
      <alignment horizontal="center" vertical="center" wrapText="1"/>
    </xf>
    <xf numFmtId="2" fontId="26" fillId="0" borderId="84" xfId="17" applyNumberFormat="1" applyFont="1" applyBorder="1" applyAlignment="1">
      <alignment horizontal="center" vertical="center" wrapText="1"/>
    </xf>
    <xf numFmtId="2" fontId="27" fillId="0" borderId="63" xfId="17" applyNumberFormat="1" applyFont="1" applyBorder="1" applyAlignment="1">
      <alignment horizontal="center" vertical="center" wrapText="1"/>
    </xf>
    <xf numFmtId="0" fontId="26" fillId="0" borderId="1" xfId="17" applyFont="1" applyBorder="1" applyAlignment="1">
      <alignment vertical="center"/>
    </xf>
    <xf numFmtId="9" fontId="26" fillId="0" borderId="61" xfId="4" applyFont="1" applyBorder="1" applyAlignment="1">
      <alignment horizontal="center" vertical="center" wrapText="1"/>
    </xf>
    <xf numFmtId="0" fontId="31" fillId="0" borderId="0" xfId="18" applyFont="1" applyBorder="1" applyAlignment="1">
      <alignment horizontal="left" vertical="center" wrapText="1"/>
    </xf>
    <xf numFmtId="0" fontId="31" fillId="0" borderId="0" xfId="18" applyFont="1" applyAlignment="1">
      <alignment horizontal="left" vertical="center" wrapText="1"/>
    </xf>
    <xf numFmtId="0" fontId="27" fillId="0" borderId="65" xfId="17" applyFont="1" applyBorder="1" applyAlignment="1">
      <alignment horizontal="center" vertical="center" wrapText="1"/>
    </xf>
    <xf numFmtId="0" fontId="27" fillId="0" borderId="66" xfId="17" applyFont="1" applyBorder="1" applyAlignment="1">
      <alignment horizontal="center" vertical="center" wrapText="1"/>
    </xf>
    <xf numFmtId="0" fontId="27" fillId="0" borderId="61" xfId="17" applyFont="1" applyBorder="1" applyAlignment="1">
      <alignment horizontal="center" vertical="center" wrapText="1"/>
    </xf>
    <xf numFmtId="2" fontId="26" fillId="0" borderId="71" xfId="17" applyNumberFormat="1" applyFont="1" applyBorder="1" applyAlignment="1">
      <alignment horizontal="center" vertical="center" wrapText="1"/>
    </xf>
    <xf numFmtId="0" fontId="26" fillId="0" borderId="84" xfId="17" applyFont="1" applyBorder="1" applyAlignment="1">
      <alignment horizontal="center" vertical="center" wrapText="1"/>
    </xf>
    <xf numFmtId="0" fontId="26" fillId="0" borderId="72" xfId="17" applyFont="1" applyBorder="1" applyAlignment="1">
      <alignment horizontal="center" vertical="center" wrapText="1"/>
    </xf>
    <xf numFmtId="0" fontId="26" fillId="0" borderId="67" xfId="17" applyFont="1" applyBorder="1" applyAlignment="1">
      <alignment horizontal="center" vertical="center" wrapText="1"/>
    </xf>
    <xf numFmtId="2" fontId="26" fillId="0" borderId="69" xfId="17" applyNumberFormat="1" applyFont="1" applyBorder="1" applyAlignment="1">
      <alignment horizontal="center" vertical="center" wrapText="1"/>
    </xf>
    <xf numFmtId="0" fontId="26" fillId="0" borderId="1" xfId="17" applyFont="1" applyBorder="1" applyAlignment="1">
      <alignment horizontal="center" vertical="center" wrapText="1"/>
    </xf>
    <xf numFmtId="2" fontId="26" fillId="0" borderId="1" xfId="17" applyNumberFormat="1" applyFont="1" applyBorder="1" applyAlignment="1">
      <alignment horizontal="center" vertical="center" wrapText="1"/>
    </xf>
    <xf numFmtId="2" fontId="27" fillId="6" borderId="66" xfId="17" applyNumberFormat="1" applyFont="1" applyFill="1" applyBorder="1" applyAlignment="1">
      <alignment vertical="center"/>
    </xf>
    <xf numFmtId="0" fontId="19" fillId="0" borderId="1" xfId="13" applyFont="1" applyBorder="1" applyAlignment="1">
      <alignment horizontal="center" vertical="center"/>
    </xf>
    <xf numFmtId="0" fontId="18" fillId="0" borderId="12" xfId="13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4" fillId="0" borderId="1" xfId="5" applyFont="1" applyBorder="1" applyAlignment="1">
      <alignment horizontal="center" vertical="center" wrapText="1"/>
    </xf>
    <xf numFmtId="0" fontId="19" fillId="0" borderId="34" xfId="13" applyFont="1" applyBorder="1" applyAlignment="1">
      <alignment horizontal="right" vertical="center"/>
    </xf>
    <xf numFmtId="0" fontId="19" fillId="0" borderId="18" xfId="13" applyFont="1" applyBorder="1" applyAlignment="1">
      <alignment horizontal="right" vertical="center"/>
    </xf>
    <xf numFmtId="0" fontId="19" fillId="0" borderId="1" xfId="13" applyFont="1" applyBorder="1" applyAlignment="1">
      <alignment horizontal="right" vertical="center"/>
    </xf>
    <xf numFmtId="0" fontId="19" fillId="0" borderId="20" xfId="13" applyFont="1" applyBorder="1" applyAlignment="1">
      <alignment horizontal="right" vertical="center"/>
    </xf>
    <xf numFmtId="165" fontId="19" fillId="0" borderId="1" xfId="13" applyNumberFormat="1" applyFont="1" applyBorder="1" applyAlignment="1">
      <alignment horizontal="right" vertical="center"/>
    </xf>
    <xf numFmtId="4" fontId="19" fillId="0" borderId="1" xfId="13" applyNumberFormat="1" applyFont="1" applyBorder="1" applyAlignment="1">
      <alignment horizontal="right" vertical="center"/>
    </xf>
    <xf numFmtId="4" fontId="19" fillId="0" borderId="9" xfId="13" applyNumberFormat="1" applyFont="1" applyBorder="1" applyAlignment="1">
      <alignment horizontal="right" vertical="center"/>
    </xf>
    <xf numFmtId="165" fontId="19" fillId="0" borderId="9" xfId="13" applyNumberFormat="1" applyFont="1" applyBorder="1" applyAlignment="1">
      <alignment horizontal="right" vertical="center"/>
    </xf>
    <xf numFmtId="4" fontId="19" fillId="0" borderId="27" xfId="13" applyNumberFormat="1" applyFont="1" applyBorder="1" applyAlignment="1">
      <alignment vertical="center"/>
    </xf>
    <xf numFmtId="0" fontId="18" fillId="0" borderId="85" xfId="13" applyFont="1" applyBorder="1" applyAlignment="1">
      <alignment horizontal="center" vertical="center" wrapText="1"/>
    </xf>
    <xf numFmtId="0" fontId="18" fillId="0" borderId="48" xfId="13" applyFont="1" applyBorder="1" applyAlignment="1">
      <alignment horizontal="center" vertical="center" wrapText="1"/>
    </xf>
    <xf numFmtId="0" fontId="18" fillId="0" borderId="48" xfId="13" applyFont="1" applyBorder="1" applyAlignment="1">
      <alignment horizontal="center" vertical="center"/>
    </xf>
    <xf numFmtId="0" fontId="18" fillId="0" borderId="51" xfId="13" applyFont="1" applyBorder="1" applyAlignment="1">
      <alignment horizontal="center" vertical="center"/>
    </xf>
    <xf numFmtId="9" fontId="19" fillId="0" borderId="34" xfId="14" applyFont="1" applyBorder="1" applyAlignment="1">
      <alignment horizontal="center" vertical="center"/>
    </xf>
    <xf numFmtId="42" fontId="19" fillId="0" borderId="34" xfId="11" applyFont="1" applyBorder="1" applyAlignment="1">
      <alignment horizontal="center" vertical="center"/>
    </xf>
    <xf numFmtId="4" fontId="19" fillId="0" borderId="34" xfId="13" applyNumberFormat="1" applyFont="1" applyBorder="1" applyAlignment="1">
      <alignment vertical="center"/>
    </xf>
    <xf numFmtId="0" fontId="14" fillId="0" borderId="0" xfId="5" applyFont="1" applyBorder="1" applyAlignment="1">
      <alignment horizontal="left" vertical="center"/>
    </xf>
    <xf numFmtId="174" fontId="13" fillId="0" borderId="0" xfId="0" applyNumberFormat="1" applyFont="1"/>
    <xf numFmtId="0" fontId="31" fillId="0" borderId="0" xfId="18" applyFont="1" applyBorder="1" applyAlignment="1">
      <alignment horizontal="left" vertical="center" wrapText="1"/>
    </xf>
    <xf numFmtId="0" fontId="31" fillId="0" borderId="0" xfId="18" applyFont="1" applyAlignment="1">
      <alignment horizontal="left" vertical="center" wrapText="1"/>
    </xf>
    <xf numFmtId="0" fontId="27" fillId="0" borderId="65" xfId="17" applyFont="1" applyBorder="1" applyAlignment="1">
      <alignment horizontal="center" vertical="center" wrapText="1"/>
    </xf>
    <xf numFmtId="0" fontId="27" fillId="0" borderId="66" xfId="17" applyFont="1" applyBorder="1" applyAlignment="1">
      <alignment horizontal="center" vertical="center" wrapText="1"/>
    </xf>
    <xf numFmtId="0" fontId="27" fillId="0" borderId="61" xfId="17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4" fillId="0" borderId="1" xfId="5" applyFont="1" applyBorder="1" applyAlignment="1">
      <alignment horizontal="center" vertical="center" wrapText="1"/>
    </xf>
    <xf numFmtId="0" fontId="18" fillId="0" borderId="12" xfId="13" applyFont="1" applyBorder="1" applyAlignment="1">
      <alignment horizontal="center" vertical="center"/>
    </xf>
    <xf numFmtId="0" fontId="19" fillId="0" borderId="1" xfId="13" applyFont="1" applyBorder="1" applyAlignment="1">
      <alignment horizontal="center" vertical="center"/>
    </xf>
    <xf numFmtId="173" fontId="33" fillId="0" borderId="0" xfId="0" applyNumberFormat="1" applyFont="1" applyAlignment="1">
      <alignment vertical="center"/>
    </xf>
    <xf numFmtId="175" fontId="23" fillId="0" borderId="0" xfId="0" applyNumberFormat="1" applyFont="1" applyAlignment="1">
      <alignment horizontal="center" vertical="center"/>
    </xf>
    <xf numFmtId="44" fontId="19" fillId="0" borderId="34" xfId="1" applyFont="1" applyBorder="1" applyAlignment="1">
      <alignment horizontal="right" vertical="center"/>
    </xf>
    <xf numFmtId="44" fontId="19" fillId="0" borderId="18" xfId="1" applyFont="1" applyBorder="1" applyAlignment="1">
      <alignment horizontal="right" vertical="center"/>
    </xf>
    <xf numFmtId="0" fontId="19" fillId="0" borderId="1" xfId="13" applyFont="1" applyBorder="1" applyAlignment="1">
      <alignment horizontal="center" vertical="center"/>
    </xf>
    <xf numFmtId="44" fontId="4" fillId="0" borderId="0" xfId="0" applyNumberFormat="1" applyFont="1"/>
    <xf numFmtId="167" fontId="13" fillId="0" borderId="0" xfId="0" applyNumberFormat="1" applyFont="1"/>
    <xf numFmtId="44" fontId="19" fillId="0" borderId="31" xfId="1" applyFont="1" applyBorder="1" applyAlignment="1">
      <alignment horizontal="center" vertical="center"/>
    </xf>
    <xf numFmtId="179" fontId="26" fillId="0" borderId="0" xfId="17" applyNumberFormat="1" applyFont="1" applyAlignment="1">
      <alignment vertic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27" fillId="0" borderId="65" xfId="17" applyFont="1" applyBorder="1" applyAlignment="1">
      <alignment horizontal="center" vertical="center" wrapText="1"/>
    </xf>
    <xf numFmtId="0" fontId="27" fillId="0" borderId="67" xfId="17" applyFont="1" applyBorder="1" applyAlignment="1">
      <alignment horizontal="center" vertical="center" wrapText="1"/>
    </xf>
    <xf numFmtId="0" fontId="27" fillId="0" borderId="68" xfId="17" applyFont="1" applyBorder="1" applyAlignment="1">
      <alignment horizontal="center" vertical="center" wrapText="1"/>
    </xf>
    <xf numFmtId="0" fontId="27" fillId="0" borderId="69" xfId="17" applyFont="1" applyBorder="1" applyAlignment="1">
      <alignment horizontal="center" vertical="center" wrapText="1"/>
    </xf>
    <xf numFmtId="0" fontId="27" fillId="0" borderId="70" xfId="17" applyFont="1" applyBorder="1" applyAlignment="1">
      <alignment horizontal="center" vertical="center" wrapText="1"/>
    </xf>
    <xf numFmtId="0" fontId="27" fillId="0" borderId="64" xfId="17" applyFont="1" applyBorder="1" applyAlignment="1">
      <alignment horizontal="center" vertical="center" wrapText="1"/>
    </xf>
    <xf numFmtId="0" fontId="27" fillId="0" borderId="71" xfId="17" applyFont="1" applyBorder="1" applyAlignment="1">
      <alignment horizontal="center" vertical="center" wrapText="1"/>
    </xf>
    <xf numFmtId="0" fontId="27" fillId="0" borderId="63" xfId="17" applyFont="1" applyBorder="1" applyAlignment="1">
      <alignment horizontal="center" vertical="center" wrapText="1"/>
    </xf>
    <xf numFmtId="0" fontId="27" fillId="0" borderId="73" xfId="17" applyFont="1" applyBorder="1" applyAlignment="1">
      <alignment horizontal="center" vertical="center" wrapText="1"/>
    </xf>
    <xf numFmtId="0" fontId="27" fillId="0" borderId="66" xfId="17" applyFont="1" applyBorder="1" applyAlignment="1">
      <alignment horizontal="center" vertical="center" wrapText="1"/>
    </xf>
    <xf numFmtId="0" fontId="27" fillId="0" borderId="2" xfId="17" applyFont="1" applyBorder="1" applyAlignment="1">
      <alignment horizontal="left" vertical="center" wrapText="1"/>
    </xf>
    <xf numFmtId="0" fontId="27" fillId="0" borderId="3" xfId="17" applyFont="1" applyBorder="1" applyAlignment="1">
      <alignment horizontal="left" vertical="center" wrapText="1"/>
    </xf>
    <xf numFmtId="0" fontId="27" fillId="0" borderId="4" xfId="17" applyFont="1" applyBorder="1" applyAlignment="1">
      <alignment horizontal="left" vertical="center" wrapText="1"/>
    </xf>
    <xf numFmtId="0" fontId="27" fillId="0" borderId="59" xfId="17" applyFont="1" applyBorder="1" applyAlignment="1">
      <alignment horizontal="center" vertical="center" wrapText="1"/>
    </xf>
    <xf numFmtId="0" fontId="27" fillId="0" borderId="78" xfId="17" applyFont="1" applyBorder="1" applyAlignment="1">
      <alignment horizontal="center" vertical="center" wrapText="1"/>
    </xf>
    <xf numFmtId="0" fontId="27" fillId="0" borderId="79" xfId="17" applyFont="1" applyBorder="1" applyAlignment="1">
      <alignment horizontal="center" vertical="center" wrapText="1"/>
    </xf>
    <xf numFmtId="0" fontId="27" fillId="0" borderId="74" xfId="17" applyFont="1" applyBorder="1" applyAlignment="1">
      <alignment horizontal="center" vertical="center" wrapText="1"/>
    </xf>
    <xf numFmtId="0" fontId="27" fillId="0" borderId="80" xfId="17" applyFont="1" applyBorder="1" applyAlignment="1">
      <alignment horizontal="center" vertical="center" wrapText="1"/>
    </xf>
    <xf numFmtId="0" fontId="27" fillId="0" borderId="81" xfId="17" applyFont="1" applyBorder="1" applyAlignment="1">
      <alignment horizontal="center" vertical="center" wrapText="1"/>
    </xf>
    <xf numFmtId="0" fontId="27" fillId="0" borderId="82" xfId="17" applyFont="1" applyBorder="1" applyAlignment="1">
      <alignment horizontal="center" vertical="center" wrapText="1"/>
    </xf>
    <xf numFmtId="0" fontId="27" fillId="0" borderId="61" xfId="17" applyFont="1" applyBorder="1" applyAlignment="1">
      <alignment horizontal="center" vertical="center" wrapText="1"/>
    </xf>
    <xf numFmtId="0" fontId="28" fillId="0" borderId="2" xfId="17" applyFont="1" applyBorder="1" applyAlignment="1">
      <alignment horizontal="center" vertical="center" wrapText="1"/>
    </xf>
    <xf numFmtId="0" fontId="28" fillId="0" borderId="3" xfId="17" applyFont="1" applyBorder="1" applyAlignment="1">
      <alignment horizontal="center" vertical="center" wrapText="1"/>
    </xf>
    <xf numFmtId="0" fontId="28" fillId="0" borderId="4" xfId="17" applyFont="1" applyBorder="1" applyAlignment="1">
      <alignment horizontal="center" vertical="center" wrapText="1"/>
    </xf>
    <xf numFmtId="0" fontId="27" fillId="0" borderId="77" xfId="17" applyFont="1" applyBorder="1" applyAlignment="1">
      <alignment horizontal="center" vertical="center" wrapText="1"/>
    </xf>
    <xf numFmtId="0" fontId="31" fillId="0" borderId="47" xfId="18" applyFont="1" applyBorder="1" applyAlignment="1">
      <alignment horizontal="left" vertical="center" wrapText="1"/>
    </xf>
    <xf numFmtId="0" fontId="31" fillId="0" borderId="22" xfId="18" applyFont="1" applyBorder="1" applyAlignment="1">
      <alignment horizontal="left" vertical="center" wrapText="1"/>
    </xf>
    <xf numFmtId="0" fontId="31" fillId="0" borderId="0" xfId="18" applyFont="1" applyBorder="1" applyAlignment="1">
      <alignment horizontal="left" vertical="center" wrapText="1"/>
    </xf>
    <xf numFmtId="0" fontId="31" fillId="0" borderId="49" xfId="18" applyFont="1" applyBorder="1" applyAlignment="1">
      <alignment horizontal="left" vertical="center" wrapText="1"/>
    </xf>
    <xf numFmtId="0" fontId="31" fillId="0" borderId="0" xfId="18" applyFont="1" applyAlignment="1">
      <alignment horizontal="left" vertical="center" wrapText="1"/>
    </xf>
    <xf numFmtId="0" fontId="31" fillId="0" borderId="83" xfId="18" applyFont="1" applyBorder="1" applyAlignment="1">
      <alignment horizontal="left" vertical="center" wrapText="1"/>
    </xf>
    <xf numFmtId="173" fontId="3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/>
    </xf>
    <xf numFmtId="0" fontId="21" fillId="0" borderId="1" xfId="0" applyFont="1" applyBorder="1" applyAlignment="1">
      <alignment horizontal="center"/>
    </xf>
    <xf numFmtId="2" fontId="20" fillId="0" borderId="2" xfId="0" applyNumberFormat="1" applyFont="1" applyBorder="1" applyAlignment="1">
      <alignment horizontal="center" vertical="center"/>
    </xf>
    <xf numFmtId="2" fontId="20" fillId="0" borderId="3" xfId="0" applyNumberFormat="1" applyFont="1" applyBorder="1" applyAlignment="1">
      <alignment horizontal="center" vertical="center"/>
    </xf>
    <xf numFmtId="2" fontId="20" fillId="0" borderId="4" xfId="0" applyNumberFormat="1" applyFont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164" fontId="21" fillId="2" borderId="1" xfId="0" applyNumberFormat="1" applyFont="1" applyFill="1" applyBorder="1" applyAlignment="1">
      <alignment horizontal="center" vertical="center"/>
    </xf>
    <xf numFmtId="164" fontId="18" fillId="2" borderId="1" xfId="0" applyNumberFormat="1" applyFont="1" applyFill="1" applyBorder="1" applyAlignment="1">
      <alignment horizontal="center" vertical="center"/>
    </xf>
    <xf numFmtId="164" fontId="18" fillId="2" borderId="1" xfId="0" applyNumberFormat="1" applyFont="1" applyFill="1" applyBorder="1" applyAlignment="1">
      <alignment horizontal="center" vertical="center" wrapText="1"/>
    </xf>
    <xf numFmtId="0" fontId="22" fillId="0" borderId="21" xfId="0" applyFont="1" applyBorder="1" applyAlignment="1">
      <alignment horizontal="center"/>
    </xf>
    <xf numFmtId="0" fontId="22" fillId="0" borderId="22" xfId="0" applyFont="1" applyBorder="1" applyAlignment="1">
      <alignment horizontal="center"/>
    </xf>
    <xf numFmtId="0" fontId="22" fillId="0" borderId="23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54" xfId="0" applyFont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4" fillId="0" borderId="40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5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18" fillId="2" borderId="1" xfId="16" applyNumberFormat="1" applyFont="1" applyFill="1" applyBorder="1" applyAlignment="1">
      <alignment horizontal="center" vertical="center" wrapText="1"/>
    </xf>
    <xf numFmtId="177" fontId="13" fillId="0" borderId="0" xfId="0" applyNumberFormat="1" applyFont="1" applyAlignment="1">
      <alignment horizontal="center"/>
    </xf>
    <xf numFmtId="178" fontId="13" fillId="0" borderId="0" xfId="0" applyNumberFormat="1" applyFont="1" applyAlignment="1">
      <alignment horizontal="center"/>
    </xf>
    <xf numFmtId="0" fontId="18" fillId="4" borderId="24" xfId="13" applyFont="1" applyFill="1" applyBorder="1" applyAlignment="1">
      <alignment horizontal="right" vertical="center"/>
    </xf>
    <xf numFmtId="0" fontId="18" fillId="4" borderId="25" xfId="13" applyFont="1" applyFill="1" applyBorder="1" applyAlignment="1">
      <alignment horizontal="right" vertical="center"/>
    </xf>
    <xf numFmtId="0" fontId="18" fillId="4" borderId="26" xfId="13" applyFont="1" applyFill="1" applyBorder="1" applyAlignment="1">
      <alignment horizontal="right" vertical="center"/>
    </xf>
    <xf numFmtId="0" fontId="18" fillId="0" borderId="55" xfId="13" applyFont="1" applyBorder="1" applyAlignment="1">
      <alignment horizontal="right" vertical="center"/>
    </xf>
    <xf numFmtId="0" fontId="18" fillId="0" borderId="46" xfId="13" applyFont="1" applyBorder="1" applyAlignment="1">
      <alignment horizontal="right" vertical="center"/>
    </xf>
    <xf numFmtId="0" fontId="18" fillId="0" borderId="52" xfId="13" applyFont="1" applyBorder="1" applyAlignment="1">
      <alignment horizontal="right" vertical="center"/>
    </xf>
    <xf numFmtId="0" fontId="18" fillId="0" borderId="45" xfId="13" applyFont="1" applyBorder="1" applyAlignment="1">
      <alignment horizontal="left" vertical="center"/>
    </xf>
    <xf numFmtId="0" fontId="18" fillId="0" borderId="43" xfId="13" applyFont="1" applyBorder="1" applyAlignment="1">
      <alignment horizontal="left" vertical="center"/>
    </xf>
    <xf numFmtId="0" fontId="18" fillId="0" borderId="26" xfId="13" applyFont="1" applyBorder="1" applyAlignment="1">
      <alignment horizontal="left" vertical="center"/>
    </xf>
    <xf numFmtId="0" fontId="18" fillId="0" borderId="35" xfId="13" applyFont="1" applyBorder="1" applyAlignment="1">
      <alignment horizontal="center" vertical="center"/>
    </xf>
    <xf numFmtId="0" fontId="18" fillId="0" borderId="16" xfId="13" applyFont="1" applyBorder="1" applyAlignment="1">
      <alignment horizontal="center" vertical="center"/>
    </xf>
    <xf numFmtId="0" fontId="18" fillId="0" borderId="17" xfId="13" applyFont="1" applyBorder="1" applyAlignment="1">
      <alignment horizontal="center" vertical="center"/>
    </xf>
    <xf numFmtId="0" fontId="19" fillId="0" borderId="28" xfId="13" applyFont="1" applyBorder="1" applyAlignment="1">
      <alignment horizontal="center" vertical="center"/>
    </xf>
    <xf numFmtId="0" fontId="19" fillId="0" borderId="29" xfId="13" applyFont="1" applyBorder="1" applyAlignment="1">
      <alignment horizontal="center" vertical="center"/>
    </xf>
    <xf numFmtId="0" fontId="19" fillId="0" borderId="33" xfId="13" applyFont="1" applyBorder="1" applyAlignment="1">
      <alignment horizontal="center" vertical="center"/>
    </xf>
    <xf numFmtId="0" fontId="19" fillId="0" borderId="36" xfId="13" applyFont="1" applyBorder="1" applyAlignment="1">
      <alignment horizontal="left" vertical="center"/>
    </xf>
    <xf numFmtId="0" fontId="19" fillId="0" borderId="3" xfId="13" applyFont="1" applyBorder="1" applyAlignment="1">
      <alignment horizontal="left" vertical="center"/>
    </xf>
    <xf numFmtId="0" fontId="19" fillId="0" borderId="4" xfId="13" applyFont="1" applyBorder="1" applyAlignment="1">
      <alignment horizontal="left" vertical="center"/>
    </xf>
    <xf numFmtId="0" fontId="19" fillId="0" borderId="36" xfId="13" applyFont="1" applyBorder="1" applyAlignment="1">
      <alignment horizontal="center" vertical="center"/>
    </xf>
    <xf numFmtId="0" fontId="19" fillId="0" borderId="3" xfId="13" applyFont="1" applyBorder="1" applyAlignment="1">
      <alignment horizontal="center" vertical="center"/>
    </xf>
    <xf numFmtId="0" fontId="19" fillId="0" borderId="4" xfId="13" applyFont="1" applyBorder="1" applyAlignment="1">
      <alignment horizontal="center" vertical="center"/>
    </xf>
    <xf numFmtId="0" fontId="19" fillId="0" borderId="30" xfId="13" applyFont="1" applyBorder="1" applyAlignment="1">
      <alignment horizontal="left" vertical="center"/>
    </xf>
    <xf numFmtId="0" fontId="19" fillId="0" borderId="31" xfId="13" applyFont="1" applyBorder="1" applyAlignment="1">
      <alignment horizontal="left" vertical="center"/>
    </xf>
    <xf numFmtId="0" fontId="19" fillId="0" borderId="19" xfId="13" applyFont="1" applyBorder="1" applyAlignment="1">
      <alignment horizontal="center" vertical="center"/>
    </xf>
    <xf numFmtId="0" fontId="19" fillId="0" borderId="1" xfId="13" applyFont="1" applyBorder="1" applyAlignment="1">
      <alignment horizontal="center" vertical="center"/>
    </xf>
    <xf numFmtId="0" fontId="19" fillId="0" borderId="30" xfId="13" applyFont="1" applyBorder="1" applyAlignment="1">
      <alignment horizontal="center" vertical="center"/>
    </xf>
    <xf numFmtId="0" fontId="19" fillId="0" borderId="31" xfId="13" applyFont="1" applyBorder="1" applyAlignment="1">
      <alignment horizontal="center" vertical="center"/>
    </xf>
    <xf numFmtId="0" fontId="18" fillId="0" borderId="24" xfId="13" applyFont="1" applyBorder="1" applyAlignment="1">
      <alignment horizontal="right" vertical="center"/>
    </xf>
    <xf numFmtId="0" fontId="18" fillId="0" borderId="25" xfId="13" applyFont="1" applyBorder="1" applyAlignment="1">
      <alignment horizontal="right" vertical="center"/>
    </xf>
    <xf numFmtId="0" fontId="18" fillId="0" borderId="26" xfId="13" applyFont="1" applyBorder="1" applyAlignment="1">
      <alignment horizontal="right" vertical="center"/>
    </xf>
    <xf numFmtId="0" fontId="18" fillId="0" borderId="11" xfId="13" applyFont="1" applyBorder="1" applyAlignment="1">
      <alignment horizontal="left" vertical="center"/>
    </xf>
    <xf numFmtId="0" fontId="18" fillId="0" borderId="12" xfId="13" applyFont="1" applyBorder="1" applyAlignment="1">
      <alignment horizontal="left" vertical="center"/>
    </xf>
    <xf numFmtId="0" fontId="19" fillId="0" borderId="41" xfId="13" applyFont="1" applyBorder="1" applyAlignment="1">
      <alignment horizontal="left" vertical="center"/>
    </xf>
    <xf numFmtId="0" fontId="19" fillId="0" borderId="40" xfId="13" applyFont="1" applyBorder="1" applyAlignment="1">
      <alignment horizontal="left" vertical="center"/>
    </xf>
    <xf numFmtId="0" fontId="19" fillId="0" borderId="19" xfId="13" applyFont="1" applyBorder="1" applyAlignment="1">
      <alignment horizontal="left" vertical="center"/>
    </xf>
    <xf numFmtId="0" fontId="19" fillId="0" borderId="1" xfId="13" applyFont="1" applyBorder="1" applyAlignment="1">
      <alignment horizontal="left" vertical="center"/>
    </xf>
    <xf numFmtId="0" fontId="18" fillId="0" borderId="37" xfId="13" applyFont="1" applyBorder="1" applyAlignment="1">
      <alignment horizontal="left" vertical="center"/>
    </xf>
    <xf numFmtId="0" fontId="19" fillId="0" borderId="14" xfId="13" applyFont="1" applyBorder="1" applyAlignment="1">
      <alignment horizontal="left" vertical="center"/>
    </xf>
    <xf numFmtId="0" fontId="19" fillId="0" borderId="34" xfId="13" applyFont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8" fillId="0" borderId="24" xfId="13" applyFont="1" applyBorder="1" applyAlignment="1">
      <alignment horizontal="left" vertical="center"/>
    </xf>
    <xf numFmtId="0" fontId="18" fillId="0" borderId="25" xfId="13" applyFont="1" applyBorder="1" applyAlignment="1">
      <alignment horizontal="left" vertical="center"/>
    </xf>
    <xf numFmtId="0" fontId="18" fillId="0" borderId="11" xfId="13" applyFont="1" applyBorder="1" applyAlignment="1">
      <alignment horizontal="center" vertical="center"/>
    </xf>
    <xf numFmtId="0" fontId="18" fillId="0" borderId="12" xfId="13" applyFont="1" applyBorder="1" applyAlignment="1">
      <alignment horizontal="center" vertical="center"/>
    </xf>
    <xf numFmtId="0" fontId="13" fillId="0" borderId="29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1" fillId="0" borderId="1" xfId="5" applyFont="1" applyBorder="1" applyAlignment="1">
      <alignment horizontal="center" vertical="top" wrapText="1"/>
    </xf>
    <xf numFmtId="0" fontId="12" fillId="0" borderId="1" xfId="5" applyFont="1" applyBorder="1" applyAlignment="1">
      <alignment horizontal="center" vertical="center" wrapText="1"/>
    </xf>
    <xf numFmtId="0" fontId="14" fillId="0" borderId="1" xfId="5" applyFont="1" applyBorder="1" applyAlignment="1">
      <alignment horizontal="center" vertical="center" wrapText="1"/>
    </xf>
    <xf numFmtId="0" fontId="19" fillId="0" borderId="15" xfId="13" applyFont="1" applyBorder="1" applyAlignment="1">
      <alignment horizontal="center" vertical="center"/>
    </xf>
    <xf numFmtId="0" fontId="19" fillId="0" borderId="16" xfId="13" applyFont="1" applyBorder="1" applyAlignment="1">
      <alignment horizontal="center" vertical="center"/>
    </xf>
    <xf numFmtId="0" fontId="19" fillId="0" borderId="17" xfId="13" applyFont="1" applyBorder="1" applyAlignment="1">
      <alignment horizontal="center" vertical="center"/>
    </xf>
    <xf numFmtId="0" fontId="18" fillId="4" borderId="2" xfId="13" applyFont="1" applyFill="1" applyBorder="1" applyAlignment="1">
      <alignment horizontal="right" vertical="center"/>
    </xf>
    <xf numFmtId="0" fontId="18" fillId="4" borderId="3" xfId="13" applyFont="1" applyFill="1" applyBorder="1" applyAlignment="1">
      <alignment horizontal="right" vertical="center"/>
    </xf>
    <xf numFmtId="0" fontId="18" fillId="4" borderId="4" xfId="13" applyFont="1" applyFill="1" applyBorder="1" applyAlignment="1">
      <alignment horizontal="right" vertical="center"/>
    </xf>
    <xf numFmtId="0" fontId="19" fillId="0" borderId="15" xfId="13" applyFont="1" applyBorder="1" applyAlignment="1">
      <alignment horizontal="left" vertical="center"/>
    </xf>
    <xf numFmtId="0" fontId="19" fillId="0" borderId="16" xfId="13" applyFont="1" applyBorder="1" applyAlignment="1">
      <alignment horizontal="left" vertical="center"/>
    </xf>
    <xf numFmtId="0" fontId="19" fillId="0" borderId="17" xfId="13" applyFont="1" applyBorder="1" applyAlignment="1">
      <alignment horizontal="left" vertical="center"/>
    </xf>
    <xf numFmtId="4" fontId="19" fillId="0" borderId="48" xfId="13" applyNumberFormat="1" applyFont="1" applyBorder="1" applyAlignment="1">
      <alignment horizontal="center" vertical="center"/>
    </xf>
    <xf numFmtId="4" fontId="19" fillId="0" borderId="39" xfId="13" applyNumberFormat="1" applyFont="1" applyBorder="1" applyAlignment="1">
      <alignment horizontal="center" vertical="center"/>
    </xf>
    <xf numFmtId="4" fontId="19" fillId="0" borderId="46" xfId="13" applyNumberFormat="1" applyFont="1" applyBorder="1" applyAlignment="1">
      <alignment horizontal="center" vertical="center"/>
    </xf>
    <xf numFmtId="0" fontId="19" fillId="0" borderId="2" xfId="13" applyFont="1" applyBorder="1" applyAlignment="1">
      <alignment horizontal="center" vertical="center"/>
    </xf>
    <xf numFmtId="0" fontId="19" fillId="0" borderId="21" xfId="13" applyFont="1" applyBorder="1" applyAlignment="1">
      <alignment horizontal="center" vertical="center"/>
    </xf>
    <xf numFmtId="0" fontId="19" fillId="0" borderId="22" xfId="13" applyFont="1" applyBorder="1" applyAlignment="1">
      <alignment horizontal="center" vertical="center"/>
    </xf>
    <xf numFmtId="0" fontId="19" fillId="0" borderId="23" xfId="13" applyFont="1" applyBorder="1" applyAlignment="1">
      <alignment horizontal="center" vertical="center"/>
    </xf>
    <xf numFmtId="0" fontId="19" fillId="0" borderId="50" xfId="13" applyFont="1" applyBorder="1" applyAlignment="1">
      <alignment horizontal="center" vertical="center"/>
    </xf>
    <xf numFmtId="0" fontId="19" fillId="0" borderId="36" xfId="13" applyFont="1" applyBorder="1" applyAlignment="1">
      <alignment horizontal="left" vertical="center" wrapText="1"/>
    </xf>
    <xf numFmtId="0" fontId="19" fillId="0" borderId="3" xfId="13" applyFont="1" applyBorder="1" applyAlignment="1">
      <alignment horizontal="left" vertical="center" wrapText="1"/>
    </xf>
    <xf numFmtId="0" fontId="18" fillId="0" borderId="56" xfId="13" applyFont="1" applyBorder="1" applyAlignment="1">
      <alignment horizontal="right" vertical="center"/>
    </xf>
    <xf numFmtId="0" fontId="18" fillId="0" borderId="57" xfId="13" applyFont="1" applyBorder="1" applyAlignment="1">
      <alignment horizontal="right" vertical="center"/>
    </xf>
    <xf numFmtId="0" fontId="18" fillId="0" borderId="38" xfId="13" applyFont="1" applyBorder="1" applyAlignment="1">
      <alignment horizontal="right" vertical="center"/>
    </xf>
    <xf numFmtId="0" fontId="18" fillId="0" borderId="45" xfId="13" applyFont="1" applyBorder="1" applyAlignment="1">
      <alignment horizontal="right" vertical="center"/>
    </xf>
    <xf numFmtId="0" fontId="18" fillId="0" borderId="43" xfId="13" applyFont="1" applyBorder="1" applyAlignment="1">
      <alignment horizontal="right" vertical="center"/>
    </xf>
    <xf numFmtId="0" fontId="18" fillId="0" borderId="37" xfId="13" applyFont="1" applyBorder="1" applyAlignment="1">
      <alignment horizontal="right" vertical="center"/>
    </xf>
    <xf numFmtId="0" fontId="19" fillId="0" borderId="47" xfId="13" applyFont="1" applyBorder="1" applyAlignment="1">
      <alignment horizontal="center" vertical="center"/>
    </xf>
    <xf numFmtId="0" fontId="18" fillId="0" borderId="53" xfId="13" applyFont="1" applyBorder="1" applyAlignment="1">
      <alignment horizontal="left" vertical="center"/>
    </xf>
    <xf numFmtId="0" fontId="18" fillId="0" borderId="48" xfId="13" applyFont="1" applyBorder="1" applyAlignment="1">
      <alignment horizontal="left" vertical="center"/>
    </xf>
    <xf numFmtId="0" fontId="18" fillId="0" borderId="35" xfId="13" applyFont="1" applyBorder="1" applyAlignment="1">
      <alignment horizontal="left" vertical="center"/>
    </xf>
    <xf numFmtId="0" fontId="18" fillId="0" borderId="16" xfId="13" applyFont="1" applyBorder="1" applyAlignment="1">
      <alignment horizontal="left" vertical="center"/>
    </xf>
    <xf numFmtId="0" fontId="18" fillId="0" borderId="17" xfId="13" applyFont="1" applyBorder="1" applyAlignment="1">
      <alignment horizontal="left" vertical="center"/>
    </xf>
    <xf numFmtId="0" fontId="19" fillId="0" borderId="30" xfId="13" applyFont="1" applyBorder="1" applyAlignment="1">
      <alignment horizontal="left" vertical="center" wrapText="1"/>
    </xf>
    <xf numFmtId="0" fontId="19" fillId="0" borderId="31" xfId="13" applyFont="1" applyBorder="1" applyAlignment="1">
      <alignment horizontal="left" vertical="center" wrapText="1"/>
    </xf>
    <xf numFmtId="0" fontId="19" fillId="0" borderId="86" xfId="13" applyFont="1" applyBorder="1" applyAlignment="1">
      <alignment horizontal="left" vertical="center" wrapText="1"/>
    </xf>
    <xf numFmtId="0" fontId="18" fillId="0" borderId="13" xfId="13" applyFont="1" applyBorder="1" applyAlignment="1">
      <alignment horizontal="left" vertical="center"/>
    </xf>
    <xf numFmtId="0" fontId="19" fillId="0" borderId="35" xfId="13" applyFont="1" applyBorder="1" applyAlignment="1">
      <alignment horizontal="left" vertical="center"/>
    </xf>
    <xf numFmtId="0" fontId="19" fillId="0" borderId="19" xfId="13" applyFont="1" applyBorder="1" applyAlignment="1">
      <alignment vertical="center" wrapText="1"/>
    </xf>
    <xf numFmtId="0" fontId="19" fillId="0" borderId="1" xfId="13" applyFont="1" applyBorder="1" applyAlignment="1">
      <alignment vertical="center" wrapText="1"/>
    </xf>
    <xf numFmtId="0" fontId="19" fillId="0" borderId="38" xfId="13" applyFont="1" applyBorder="1" applyAlignment="1">
      <alignment horizontal="center" vertical="center"/>
    </xf>
    <xf numFmtId="0" fontId="19" fillId="0" borderId="14" xfId="13" applyFont="1" applyBorder="1" applyAlignment="1">
      <alignment vertical="center" wrapText="1"/>
    </xf>
    <xf numFmtId="0" fontId="19" fillId="0" borderId="34" xfId="13" applyFont="1" applyBorder="1" applyAlignment="1">
      <alignment vertical="center" wrapText="1"/>
    </xf>
    <xf numFmtId="0" fontId="14" fillId="0" borderId="0" xfId="5" applyFont="1" applyBorder="1" applyAlignment="1">
      <alignment horizontal="left" vertical="center"/>
    </xf>
    <xf numFmtId="0" fontId="19" fillId="0" borderId="19" xfId="13" applyFont="1" applyBorder="1" applyAlignment="1">
      <alignment horizontal="left" vertical="center" wrapText="1"/>
    </xf>
    <xf numFmtId="0" fontId="19" fillId="0" borderId="1" xfId="13" applyFont="1" applyBorder="1" applyAlignment="1">
      <alignment horizontal="left" vertical="center" wrapText="1"/>
    </xf>
    <xf numFmtId="0" fontId="19" fillId="0" borderId="4" xfId="13" applyFont="1" applyBorder="1" applyAlignment="1">
      <alignment horizontal="left" vertical="center" wrapText="1"/>
    </xf>
  </cellXfs>
  <cellStyles count="20">
    <cellStyle name="Millares" xfId="16" builtinId="3"/>
    <cellStyle name="Millares 2" xfId="10" xr:uid="{00000000-0005-0000-0000-000001000000}"/>
    <cellStyle name="Millares 4" xfId="7" xr:uid="{00000000-0005-0000-0000-000002000000}"/>
    <cellStyle name="Moneda" xfId="1" builtinId="4"/>
    <cellStyle name="Moneda [0]" xfId="11" builtinId="7"/>
    <cellStyle name="Moneda 2" xfId="9" xr:uid="{00000000-0005-0000-0000-000005000000}"/>
    <cellStyle name="Moneda 2 2" xfId="19" xr:uid="{DA701B7F-34E8-432F-9F4C-B4A8EB5D04FF}"/>
    <cellStyle name="Normal" xfId="0" builtinId="0"/>
    <cellStyle name="Normal 10 2" xfId="18" xr:uid="{A3DBEBA1-DCD3-44DA-8FC0-B3282B3DAB3A}"/>
    <cellStyle name="Normal 11" xfId="13" xr:uid="{00000000-0005-0000-0000-000007000000}"/>
    <cellStyle name="Normal 14" xfId="15" xr:uid="{00000000-0005-0000-0000-000008000000}"/>
    <cellStyle name="Normal 2" xfId="3" xr:uid="{00000000-0005-0000-0000-000009000000}"/>
    <cellStyle name="Normal 2 2" xfId="12" xr:uid="{00000000-0005-0000-0000-00000A000000}"/>
    <cellStyle name="Normal 3" xfId="2" xr:uid="{00000000-0005-0000-0000-00000B000000}"/>
    <cellStyle name="Normal 4" xfId="5" xr:uid="{00000000-0005-0000-0000-00000C000000}"/>
    <cellStyle name="Normal 5" xfId="6" xr:uid="{00000000-0005-0000-0000-00000D000000}"/>
    <cellStyle name="Normal 6" xfId="17" xr:uid="{4CEE0BF6-BD3D-4720-9223-39CFE12DAE27}"/>
    <cellStyle name="Porcentaje" xfId="4" builtinId="5"/>
    <cellStyle name="Porcentaje 3" xfId="8" xr:uid="{00000000-0005-0000-0000-00000F000000}"/>
    <cellStyle name="Porcentual 2" xfId="14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3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6822</xdr:colOff>
      <xdr:row>0</xdr:row>
      <xdr:rowOff>114249</xdr:rowOff>
    </xdr:from>
    <xdr:to>
      <xdr:col>7</xdr:col>
      <xdr:colOff>1024351</xdr:colOff>
      <xdr:row>1</xdr:row>
      <xdr:rowOff>1241</xdr:rowOff>
    </xdr:to>
    <xdr:pic>
      <xdr:nvPicPr>
        <xdr:cNvPr id="2" name="Gráfico 1">
          <a:extLst>
            <a:ext uri="{FF2B5EF4-FFF2-40B4-BE49-F238E27FC236}">
              <a16:creationId xmlns:a16="http://schemas.microsoft.com/office/drawing/2014/main" id="{FE3DE0A6-45FD-41DC-B375-AAC5B6A02F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14249"/>
          <a:ext cx="2065279" cy="639467"/>
        </a:xfrm>
        <a:prstGeom prst="rect">
          <a:avLst/>
        </a:prstGeom>
      </xdr:spPr>
    </xdr:pic>
    <xdr:clientData/>
  </xdr:twoCellAnchor>
  <xdr:twoCellAnchor editAs="oneCell">
    <xdr:from>
      <xdr:col>6</xdr:col>
      <xdr:colOff>150331</xdr:colOff>
      <xdr:row>1</xdr:row>
      <xdr:rowOff>270</xdr:rowOff>
    </xdr:from>
    <xdr:to>
      <xdr:col>7</xdr:col>
      <xdr:colOff>828262</xdr:colOff>
      <xdr:row>2</xdr:row>
      <xdr:rowOff>282762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8842E1B-045D-4364-A789-46A8B0BC9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52745"/>
          <a:ext cx="1725681" cy="596817"/>
        </a:xfrm>
        <a:prstGeom prst="rect">
          <a:avLst/>
        </a:prstGeom>
      </xdr:spPr>
    </xdr:pic>
    <xdr:clientData/>
  </xdr:twoCellAnchor>
  <xdr:oneCellAnchor>
    <xdr:from>
      <xdr:col>6</xdr:col>
      <xdr:colOff>16347</xdr:colOff>
      <xdr:row>28</xdr:row>
      <xdr:rowOff>0</xdr:rowOff>
    </xdr:from>
    <xdr:ext cx="2069420" cy="639467"/>
    <xdr:pic>
      <xdr:nvPicPr>
        <xdr:cNvPr id="4" name="Gráfico 3">
          <a:extLst>
            <a:ext uri="{FF2B5EF4-FFF2-40B4-BE49-F238E27FC236}">
              <a16:creationId xmlns:a16="http://schemas.microsoft.com/office/drawing/2014/main" id="{AE2ABCBB-3D64-4924-89B5-CA13FE4EF7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12472" y="9239250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29</xdr:row>
      <xdr:rowOff>270</xdr:rowOff>
    </xdr:from>
    <xdr:ext cx="1729822" cy="597231"/>
    <xdr:pic>
      <xdr:nvPicPr>
        <xdr:cNvPr id="5" name="Imagen 4">
          <a:extLst>
            <a:ext uri="{FF2B5EF4-FFF2-40B4-BE49-F238E27FC236}">
              <a16:creationId xmlns:a16="http://schemas.microsoft.com/office/drawing/2014/main" id="{C595FF4E-2B41-4087-85F5-3CBB1225D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9982470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56</xdr:row>
      <xdr:rowOff>114249</xdr:rowOff>
    </xdr:from>
    <xdr:ext cx="2069420" cy="639467"/>
    <xdr:pic>
      <xdr:nvPicPr>
        <xdr:cNvPr id="6" name="Gráfico 5">
          <a:extLst>
            <a:ext uri="{FF2B5EF4-FFF2-40B4-BE49-F238E27FC236}">
              <a16:creationId xmlns:a16="http://schemas.microsoft.com/office/drawing/2014/main" id="{75FCBA12-B99F-4810-A693-576D381501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8583224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57</xdr:row>
      <xdr:rowOff>270</xdr:rowOff>
    </xdr:from>
    <xdr:ext cx="1729822" cy="597231"/>
    <xdr:pic>
      <xdr:nvPicPr>
        <xdr:cNvPr id="7" name="Imagen 6">
          <a:extLst>
            <a:ext uri="{FF2B5EF4-FFF2-40B4-BE49-F238E27FC236}">
              <a16:creationId xmlns:a16="http://schemas.microsoft.com/office/drawing/2014/main" id="{0F93AB27-A08F-4533-90F8-9D57E133A2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19240770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84</xdr:row>
      <xdr:rowOff>114249</xdr:rowOff>
    </xdr:from>
    <xdr:ext cx="2069420" cy="639467"/>
    <xdr:pic>
      <xdr:nvPicPr>
        <xdr:cNvPr id="8" name="Gráfico 7">
          <a:extLst>
            <a:ext uri="{FF2B5EF4-FFF2-40B4-BE49-F238E27FC236}">
              <a16:creationId xmlns:a16="http://schemas.microsoft.com/office/drawing/2014/main" id="{55A36302-2506-4765-A031-930065DB1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27841524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85</xdr:row>
      <xdr:rowOff>270</xdr:rowOff>
    </xdr:from>
    <xdr:ext cx="1729822" cy="597231"/>
    <xdr:pic>
      <xdr:nvPicPr>
        <xdr:cNvPr id="9" name="Imagen 8">
          <a:extLst>
            <a:ext uri="{FF2B5EF4-FFF2-40B4-BE49-F238E27FC236}">
              <a16:creationId xmlns:a16="http://schemas.microsoft.com/office/drawing/2014/main" id="{40AE6989-D4ED-4F60-BA5C-A85D0F0F31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28489545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112</xdr:row>
      <xdr:rowOff>114249</xdr:rowOff>
    </xdr:from>
    <xdr:ext cx="2069420" cy="639467"/>
    <xdr:pic>
      <xdr:nvPicPr>
        <xdr:cNvPr id="10" name="Gráfico 9">
          <a:extLst>
            <a:ext uri="{FF2B5EF4-FFF2-40B4-BE49-F238E27FC236}">
              <a16:creationId xmlns:a16="http://schemas.microsoft.com/office/drawing/2014/main" id="{07DC7241-9F25-4899-AE3D-7AD1C8F52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37090299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113</xdr:row>
      <xdr:rowOff>270</xdr:rowOff>
    </xdr:from>
    <xdr:ext cx="1729822" cy="597231"/>
    <xdr:pic>
      <xdr:nvPicPr>
        <xdr:cNvPr id="11" name="Imagen 10">
          <a:extLst>
            <a:ext uri="{FF2B5EF4-FFF2-40B4-BE49-F238E27FC236}">
              <a16:creationId xmlns:a16="http://schemas.microsoft.com/office/drawing/2014/main" id="{55FE3F20-E43E-4182-8F03-643EDFC31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37757370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140</xdr:row>
      <xdr:rowOff>114249</xdr:rowOff>
    </xdr:from>
    <xdr:ext cx="2069420" cy="639467"/>
    <xdr:pic>
      <xdr:nvPicPr>
        <xdr:cNvPr id="12" name="Gráfico 11">
          <a:extLst>
            <a:ext uri="{FF2B5EF4-FFF2-40B4-BE49-F238E27FC236}">
              <a16:creationId xmlns:a16="http://schemas.microsoft.com/office/drawing/2014/main" id="{70F50C33-35E0-497A-9A14-239F07F4C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46358124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141</xdr:row>
      <xdr:rowOff>270</xdr:rowOff>
    </xdr:from>
    <xdr:ext cx="1729822" cy="597231"/>
    <xdr:pic>
      <xdr:nvPicPr>
        <xdr:cNvPr id="13" name="Imagen 12">
          <a:extLst>
            <a:ext uri="{FF2B5EF4-FFF2-40B4-BE49-F238E27FC236}">
              <a16:creationId xmlns:a16="http://schemas.microsoft.com/office/drawing/2014/main" id="{C762399E-CBC4-4E49-BBCD-622A269E6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46996620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168</xdr:row>
      <xdr:rowOff>114249</xdr:rowOff>
    </xdr:from>
    <xdr:ext cx="2069420" cy="639467"/>
    <xdr:pic>
      <xdr:nvPicPr>
        <xdr:cNvPr id="14" name="Gráfico 13">
          <a:extLst>
            <a:ext uri="{FF2B5EF4-FFF2-40B4-BE49-F238E27FC236}">
              <a16:creationId xmlns:a16="http://schemas.microsoft.com/office/drawing/2014/main" id="{54E513B6-CA7D-430F-8292-F15C1C1466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55597374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169</xdr:row>
      <xdr:rowOff>270</xdr:rowOff>
    </xdr:from>
    <xdr:ext cx="1729822" cy="597231"/>
    <xdr:pic>
      <xdr:nvPicPr>
        <xdr:cNvPr id="15" name="Imagen 14">
          <a:extLst>
            <a:ext uri="{FF2B5EF4-FFF2-40B4-BE49-F238E27FC236}">
              <a16:creationId xmlns:a16="http://schemas.microsoft.com/office/drawing/2014/main" id="{44CFA2AB-AB54-4036-94B5-BE01476DB1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56245395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199</xdr:row>
      <xdr:rowOff>114249</xdr:rowOff>
    </xdr:from>
    <xdr:ext cx="2069420" cy="639467"/>
    <xdr:pic>
      <xdr:nvPicPr>
        <xdr:cNvPr id="16" name="Gráfico 15">
          <a:extLst>
            <a:ext uri="{FF2B5EF4-FFF2-40B4-BE49-F238E27FC236}">
              <a16:creationId xmlns:a16="http://schemas.microsoft.com/office/drawing/2014/main" id="{D4C47CF1-F8F1-4685-A97E-CF4F63FDA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64846149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200</xdr:row>
      <xdr:rowOff>270</xdr:rowOff>
    </xdr:from>
    <xdr:ext cx="1729822" cy="597231"/>
    <xdr:pic>
      <xdr:nvPicPr>
        <xdr:cNvPr id="17" name="Imagen 16">
          <a:extLst>
            <a:ext uri="{FF2B5EF4-FFF2-40B4-BE49-F238E27FC236}">
              <a16:creationId xmlns:a16="http://schemas.microsoft.com/office/drawing/2014/main" id="{217A3BAD-7332-4784-99DE-1570A08C9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65484645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227</xdr:row>
      <xdr:rowOff>114249</xdr:rowOff>
    </xdr:from>
    <xdr:ext cx="2069420" cy="639467"/>
    <xdr:pic>
      <xdr:nvPicPr>
        <xdr:cNvPr id="18" name="Gráfico 17">
          <a:extLst>
            <a:ext uri="{FF2B5EF4-FFF2-40B4-BE49-F238E27FC236}">
              <a16:creationId xmlns:a16="http://schemas.microsoft.com/office/drawing/2014/main" id="{EEF60464-46A0-4DFB-A70A-DE032D5B7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74085399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228</xdr:row>
      <xdr:rowOff>270</xdr:rowOff>
    </xdr:from>
    <xdr:ext cx="1729822" cy="597231"/>
    <xdr:pic>
      <xdr:nvPicPr>
        <xdr:cNvPr id="19" name="Imagen 18">
          <a:extLst>
            <a:ext uri="{FF2B5EF4-FFF2-40B4-BE49-F238E27FC236}">
              <a16:creationId xmlns:a16="http://schemas.microsoft.com/office/drawing/2014/main" id="{F99C081A-0073-4EC6-B9D1-31EBF2812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4733420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255</xdr:row>
      <xdr:rowOff>114249</xdr:rowOff>
    </xdr:from>
    <xdr:ext cx="2069420" cy="639467"/>
    <xdr:pic>
      <xdr:nvPicPr>
        <xdr:cNvPr id="20" name="Gráfico 19">
          <a:extLst>
            <a:ext uri="{FF2B5EF4-FFF2-40B4-BE49-F238E27FC236}">
              <a16:creationId xmlns:a16="http://schemas.microsoft.com/office/drawing/2014/main" id="{AF9C4149-9745-44A6-A106-73A79655A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83334174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256</xdr:row>
      <xdr:rowOff>270</xdr:rowOff>
    </xdr:from>
    <xdr:ext cx="1729822" cy="597231"/>
    <xdr:pic>
      <xdr:nvPicPr>
        <xdr:cNvPr id="21" name="Imagen 20">
          <a:extLst>
            <a:ext uri="{FF2B5EF4-FFF2-40B4-BE49-F238E27FC236}">
              <a16:creationId xmlns:a16="http://schemas.microsoft.com/office/drawing/2014/main" id="{0A84E0B6-33C6-4A8B-8EC3-8ECA97322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83982195"/>
          <a:ext cx="1729822" cy="597231"/>
        </a:xfrm>
        <a:prstGeom prst="rect">
          <a:avLst/>
        </a:prstGeom>
      </xdr:spPr>
    </xdr:pic>
    <xdr:clientData/>
  </xdr:oneCellAnchor>
  <xdr:twoCellAnchor editAs="oneCell">
    <xdr:from>
      <xdr:col>1</xdr:col>
      <xdr:colOff>1200150</xdr:colOff>
      <xdr:row>21</xdr:row>
      <xdr:rowOff>171450</xdr:rowOff>
    </xdr:from>
    <xdr:to>
      <xdr:col>2</xdr:col>
      <xdr:colOff>173689</xdr:colOff>
      <xdr:row>24</xdr:row>
      <xdr:rowOff>280947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1EC0F171-7D31-4868-8E48-782ED6E99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1675" y="7210425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1162050</xdr:colOff>
      <xdr:row>49</xdr:row>
      <xdr:rowOff>38100</xdr:rowOff>
    </xdr:from>
    <xdr:to>
      <xdr:col>2</xdr:col>
      <xdr:colOff>135589</xdr:colOff>
      <xdr:row>52</xdr:row>
      <xdr:rowOff>147597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32179091-EC6F-44F5-83C1-600A496994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1630680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1266825</xdr:colOff>
      <xdr:row>77</xdr:row>
      <xdr:rowOff>57150</xdr:rowOff>
    </xdr:from>
    <xdr:to>
      <xdr:col>2</xdr:col>
      <xdr:colOff>240364</xdr:colOff>
      <xdr:row>80</xdr:row>
      <xdr:rowOff>166647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6FD5F4CA-82AF-418C-8D0E-B69ECAEC7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0" y="2558415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971550</xdr:colOff>
      <xdr:row>105</xdr:row>
      <xdr:rowOff>104775</xdr:rowOff>
    </xdr:from>
    <xdr:to>
      <xdr:col>1</xdr:col>
      <xdr:colOff>2078689</xdr:colOff>
      <xdr:row>108</xdr:row>
      <xdr:rowOff>214272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F55A5D85-6BC1-4934-B7AE-C3996BDF5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5" y="3488055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1057275</xdr:colOff>
      <xdr:row>133</xdr:row>
      <xdr:rowOff>133350</xdr:rowOff>
    </xdr:from>
    <xdr:to>
      <xdr:col>2</xdr:col>
      <xdr:colOff>30814</xdr:colOff>
      <xdr:row>136</xdr:row>
      <xdr:rowOff>242847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3EE29EE8-17BF-41A1-9894-BBD31E1A2C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0" y="4417695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1114425</xdr:colOff>
      <xdr:row>161</xdr:row>
      <xdr:rowOff>123825</xdr:rowOff>
    </xdr:from>
    <xdr:to>
      <xdr:col>2</xdr:col>
      <xdr:colOff>87964</xdr:colOff>
      <xdr:row>164</xdr:row>
      <xdr:rowOff>233322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FC6AF81B-755A-4C03-B4D0-8D2BF56FF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5950" y="53406675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1047750</xdr:colOff>
      <xdr:row>192</xdr:row>
      <xdr:rowOff>133350</xdr:rowOff>
    </xdr:from>
    <xdr:to>
      <xdr:col>2</xdr:col>
      <xdr:colOff>21289</xdr:colOff>
      <xdr:row>195</xdr:row>
      <xdr:rowOff>242847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6A6672F5-90B9-42A1-8DB6-2045A95D8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9275" y="62664975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1104900</xdr:colOff>
      <xdr:row>220</xdr:row>
      <xdr:rowOff>104775</xdr:rowOff>
    </xdr:from>
    <xdr:to>
      <xdr:col>2</xdr:col>
      <xdr:colOff>78439</xdr:colOff>
      <xdr:row>223</xdr:row>
      <xdr:rowOff>214272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3D7E0044-084A-453E-8FC5-2EB0958AA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6425" y="7187565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1028700</xdr:colOff>
      <xdr:row>248</xdr:row>
      <xdr:rowOff>114300</xdr:rowOff>
    </xdr:from>
    <xdr:to>
      <xdr:col>2</xdr:col>
      <xdr:colOff>2239</xdr:colOff>
      <xdr:row>251</xdr:row>
      <xdr:rowOff>223797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FA6F886F-FAD3-4DCD-AE4B-2E336DE49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0225" y="8113395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1028700</xdr:colOff>
      <xdr:row>276</xdr:row>
      <xdr:rowOff>142875</xdr:rowOff>
    </xdr:from>
    <xdr:to>
      <xdr:col>2</xdr:col>
      <xdr:colOff>2239</xdr:colOff>
      <xdr:row>279</xdr:row>
      <xdr:rowOff>252372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3839A129-0E17-4FEF-901F-7EA665C59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0225" y="90411300"/>
          <a:ext cx="1107139" cy="1052472"/>
        </a:xfrm>
        <a:prstGeom prst="rect">
          <a:avLst/>
        </a:prstGeom>
      </xdr:spPr>
    </xdr:pic>
    <xdr:clientData/>
  </xdr:twoCellAnchor>
  <xdr:oneCellAnchor>
    <xdr:from>
      <xdr:col>6</xdr:col>
      <xdr:colOff>6822</xdr:colOff>
      <xdr:row>28</xdr:row>
      <xdr:rowOff>114249</xdr:rowOff>
    </xdr:from>
    <xdr:ext cx="2065279" cy="639467"/>
    <xdr:pic>
      <xdr:nvPicPr>
        <xdr:cNvPr id="62" name="Gráfico 61">
          <a:extLst>
            <a:ext uri="{FF2B5EF4-FFF2-40B4-BE49-F238E27FC236}">
              <a16:creationId xmlns:a16="http://schemas.microsoft.com/office/drawing/2014/main" id="{0781BB34-11EE-4B51-8181-256A43943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1424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29</xdr:row>
      <xdr:rowOff>270</xdr:rowOff>
    </xdr:from>
    <xdr:ext cx="1725681" cy="596817"/>
    <xdr:pic>
      <xdr:nvPicPr>
        <xdr:cNvPr id="63" name="Imagen 62">
          <a:extLst>
            <a:ext uri="{FF2B5EF4-FFF2-40B4-BE49-F238E27FC236}">
              <a16:creationId xmlns:a16="http://schemas.microsoft.com/office/drawing/2014/main" id="{AE6B42A6-BA0C-43CA-B91D-02488A21F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52745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56</xdr:row>
      <xdr:rowOff>114249</xdr:rowOff>
    </xdr:from>
    <xdr:ext cx="2065279" cy="639467"/>
    <xdr:pic>
      <xdr:nvPicPr>
        <xdr:cNvPr id="64" name="Gráfico 63">
          <a:extLst>
            <a:ext uri="{FF2B5EF4-FFF2-40B4-BE49-F238E27FC236}">
              <a16:creationId xmlns:a16="http://schemas.microsoft.com/office/drawing/2014/main" id="{9B58D8F5-EFAF-4532-9FE5-4AAE570C9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1424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57</xdr:row>
      <xdr:rowOff>270</xdr:rowOff>
    </xdr:from>
    <xdr:ext cx="1725681" cy="596817"/>
    <xdr:pic>
      <xdr:nvPicPr>
        <xdr:cNvPr id="65" name="Imagen 64">
          <a:extLst>
            <a:ext uri="{FF2B5EF4-FFF2-40B4-BE49-F238E27FC236}">
              <a16:creationId xmlns:a16="http://schemas.microsoft.com/office/drawing/2014/main" id="{617FAC6A-0262-4454-945B-21D33F62E7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52745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84</xdr:row>
      <xdr:rowOff>114249</xdr:rowOff>
    </xdr:from>
    <xdr:ext cx="2065279" cy="639467"/>
    <xdr:pic>
      <xdr:nvPicPr>
        <xdr:cNvPr id="66" name="Gráfico 65">
          <a:extLst>
            <a:ext uri="{FF2B5EF4-FFF2-40B4-BE49-F238E27FC236}">
              <a16:creationId xmlns:a16="http://schemas.microsoft.com/office/drawing/2014/main" id="{F51D9091-BDCB-44A9-BF76-FB933AAB6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1424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85</xdr:row>
      <xdr:rowOff>270</xdr:rowOff>
    </xdr:from>
    <xdr:ext cx="1725681" cy="596817"/>
    <xdr:pic>
      <xdr:nvPicPr>
        <xdr:cNvPr id="67" name="Imagen 66">
          <a:extLst>
            <a:ext uri="{FF2B5EF4-FFF2-40B4-BE49-F238E27FC236}">
              <a16:creationId xmlns:a16="http://schemas.microsoft.com/office/drawing/2014/main" id="{14E092C3-C716-45CA-AC05-26807C3FE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52745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112</xdr:row>
      <xdr:rowOff>114249</xdr:rowOff>
    </xdr:from>
    <xdr:ext cx="2065279" cy="639467"/>
    <xdr:pic>
      <xdr:nvPicPr>
        <xdr:cNvPr id="68" name="Gráfico 67">
          <a:extLst>
            <a:ext uri="{FF2B5EF4-FFF2-40B4-BE49-F238E27FC236}">
              <a16:creationId xmlns:a16="http://schemas.microsoft.com/office/drawing/2014/main" id="{31386401-6DD3-4BE8-BD57-7E66F36A49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1424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113</xdr:row>
      <xdr:rowOff>270</xdr:rowOff>
    </xdr:from>
    <xdr:ext cx="1725681" cy="596817"/>
    <xdr:pic>
      <xdr:nvPicPr>
        <xdr:cNvPr id="69" name="Imagen 68">
          <a:extLst>
            <a:ext uri="{FF2B5EF4-FFF2-40B4-BE49-F238E27FC236}">
              <a16:creationId xmlns:a16="http://schemas.microsoft.com/office/drawing/2014/main" id="{AD69E9F8-ADD1-4CBD-AB28-914D6BAE7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52745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140</xdr:row>
      <xdr:rowOff>114249</xdr:rowOff>
    </xdr:from>
    <xdr:ext cx="2065279" cy="639467"/>
    <xdr:pic>
      <xdr:nvPicPr>
        <xdr:cNvPr id="70" name="Gráfico 69">
          <a:extLst>
            <a:ext uri="{FF2B5EF4-FFF2-40B4-BE49-F238E27FC236}">
              <a16:creationId xmlns:a16="http://schemas.microsoft.com/office/drawing/2014/main" id="{45DFEC71-E6D9-436D-8F55-798FE67EC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1424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141</xdr:row>
      <xdr:rowOff>270</xdr:rowOff>
    </xdr:from>
    <xdr:ext cx="1725681" cy="596817"/>
    <xdr:pic>
      <xdr:nvPicPr>
        <xdr:cNvPr id="71" name="Imagen 70">
          <a:extLst>
            <a:ext uri="{FF2B5EF4-FFF2-40B4-BE49-F238E27FC236}">
              <a16:creationId xmlns:a16="http://schemas.microsoft.com/office/drawing/2014/main" id="{DACDF3B7-1722-4042-AF26-31B567B89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52745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168</xdr:row>
      <xdr:rowOff>114249</xdr:rowOff>
    </xdr:from>
    <xdr:ext cx="2065279" cy="639467"/>
    <xdr:pic>
      <xdr:nvPicPr>
        <xdr:cNvPr id="72" name="Gráfico 71">
          <a:extLst>
            <a:ext uri="{FF2B5EF4-FFF2-40B4-BE49-F238E27FC236}">
              <a16:creationId xmlns:a16="http://schemas.microsoft.com/office/drawing/2014/main" id="{03ABCD4C-FC0A-4FDD-B0BC-84D3AB4241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1424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169</xdr:row>
      <xdr:rowOff>270</xdr:rowOff>
    </xdr:from>
    <xdr:ext cx="1725681" cy="596817"/>
    <xdr:pic>
      <xdr:nvPicPr>
        <xdr:cNvPr id="73" name="Imagen 72">
          <a:extLst>
            <a:ext uri="{FF2B5EF4-FFF2-40B4-BE49-F238E27FC236}">
              <a16:creationId xmlns:a16="http://schemas.microsoft.com/office/drawing/2014/main" id="{2030FDAD-5A92-41C7-A8D1-A93BFBAF6E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52745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199</xdr:row>
      <xdr:rowOff>114249</xdr:rowOff>
    </xdr:from>
    <xdr:ext cx="2065279" cy="639467"/>
    <xdr:pic>
      <xdr:nvPicPr>
        <xdr:cNvPr id="74" name="Gráfico 73">
          <a:extLst>
            <a:ext uri="{FF2B5EF4-FFF2-40B4-BE49-F238E27FC236}">
              <a16:creationId xmlns:a16="http://schemas.microsoft.com/office/drawing/2014/main" id="{030AC098-4621-4568-8DAE-2C7DC26E7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1424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200</xdr:row>
      <xdr:rowOff>270</xdr:rowOff>
    </xdr:from>
    <xdr:ext cx="1725681" cy="596817"/>
    <xdr:pic>
      <xdr:nvPicPr>
        <xdr:cNvPr id="75" name="Imagen 74">
          <a:extLst>
            <a:ext uri="{FF2B5EF4-FFF2-40B4-BE49-F238E27FC236}">
              <a16:creationId xmlns:a16="http://schemas.microsoft.com/office/drawing/2014/main" id="{F642B959-A196-403E-80D2-FCEB10FCB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52745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227</xdr:row>
      <xdr:rowOff>114249</xdr:rowOff>
    </xdr:from>
    <xdr:ext cx="2065279" cy="639467"/>
    <xdr:pic>
      <xdr:nvPicPr>
        <xdr:cNvPr id="76" name="Gráfico 75">
          <a:extLst>
            <a:ext uri="{FF2B5EF4-FFF2-40B4-BE49-F238E27FC236}">
              <a16:creationId xmlns:a16="http://schemas.microsoft.com/office/drawing/2014/main" id="{3D8ECB65-4B55-4CA2-BC17-29238F702C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1424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228</xdr:row>
      <xdr:rowOff>270</xdr:rowOff>
    </xdr:from>
    <xdr:ext cx="1725681" cy="596817"/>
    <xdr:pic>
      <xdr:nvPicPr>
        <xdr:cNvPr id="77" name="Imagen 76">
          <a:extLst>
            <a:ext uri="{FF2B5EF4-FFF2-40B4-BE49-F238E27FC236}">
              <a16:creationId xmlns:a16="http://schemas.microsoft.com/office/drawing/2014/main" id="{DFEF590E-1EAF-4506-8378-E856C2BAB5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52745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255</xdr:row>
      <xdr:rowOff>114249</xdr:rowOff>
    </xdr:from>
    <xdr:ext cx="2065279" cy="639467"/>
    <xdr:pic>
      <xdr:nvPicPr>
        <xdr:cNvPr id="78" name="Gráfico 77">
          <a:extLst>
            <a:ext uri="{FF2B5EF4-FFF2-40B4-BE49-F238E27FC236}">
              <a16:creationId xmlns:a16="http://schemas.microsoft.com/office/drawing/2014/main" id="{B782B87D-F115-4F1E-98B8-AAF4A46691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1424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256</xdr:row>
      <xdr:rowOff>270</xdr:rowOff>
    </xdr:from>
    <xdr:ext cx="1725681" cy="596817"/>
    <xdr:pic>
      <xdr:nvPicPr>
        <xdr:cNvPr id="79" name="Imagen 78">
          <a:extLst>
            <a:ext uri="{FF2B5EF4-FFF2-40B4-BE49-F238E27FC236}">
              <a16:creationId xmlns:a16="http://schemas.microsoft.com/office/drawing/2014/main" id="{7945EEC5-AC39-41C2-A9E7-90B63B929B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52745"/>
          <a:ext cx="1725681" cy="59681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6822</xdr:colOff>
      <xdr:row>0</xdr:row>
      <xdr:rowOff>114249</xdr:rowOff>
    </xdr:from>
    <xdr:to>
      <xdr:col>7</xdr:col>
      <xdr:colOff>1024351</xdr:colOff>
      <xdr:row>1</xdr:row>
      <xdr:rowOff>1241</xdr:rowOff>
    </xdr:to>
    <xdr:pic>
      <xdr:nvPicPr>
        <xdr:cNvPr id="2" name="Gráfico 1">
          <a:extLst>
            <a:ext uri="{FF2B5EF4-FFF2-40B4-BE49-F238E27FC236}">
              <a16:creationId xmlns:a16="http://schemas.microsoft.com/office/drawing/2014/main" id="{BA6384A4-65CB-41BC-B251-E9ABB5C31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14249"/>
          <a:ext cx="2065279" cy="639467"/>
        </a:xfrm>
        <a:prstGeom prst="rect">
          <a:avLst/>
        </a:prstGeom>
      </xdr:spPr>
    </xdr:pic>
    <xdr:clientData/>
  </xdr:twoCellAnchor>
  <xdr:twoCellAnchor editAs="oneCell">
    <xdr:from>
      <xdr:col>6</xdr:col>
      <xdr:colOff>150331</xdr:colOff>
      <xdr:row>1</xdr:row>
      <xdr:rowOff>270</xdr:rowOff>
    </xdr:from>
    <xdr:to>
      <xdr:col>7</xdr:col>
      <xdr:colOff>828262</xdr:colOff>
      <xdr:row>2</xdr:row>
      <xdr:rowOff>282762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7C113EB-8B53-457B-ABE9-1EB30FE6A5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52745"/>
          <a:ext cx="1725681" cy="596817"/>
        </a:xfrm>
        <a:prstGeom prst="rect">
          <a:avLst/>
        </a:prstGeom>
      </xdr:spPr>
    </xdr:pic>
    <xdr:clientData/>
  </xdr:twoCellAnchor>
  <xdr:oneCellAnchor>
    <xdr:from>
      <xdr:col>6</xdr:col>
      <xdr:colOff>16347</xdr:colOff>
      <xdr:row>28</xdr:row>
      <xdr:rowOff>0</xdr:rowOff>
    </xdr:from>
    <xdr:ext cx="2069420" cy="639467"/>
    <xdr:pic>
      <xdr:nvPicPr>
        <xdr:cNvPr id="4" name="Gráfico 3">
          <a:extLst>
            <a:ext uri="{FF2B5EF4-FFF2-40B4-BE49-F238E27FC236}">
              <a16:creationId xmlns:a16="http://schemas.microsoft.com/office/drawing/2014/main" id="{59287DD4-7305-4CFE-98FB-651193FCC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12472" y="9239250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29</xdr:row>
      <xdr:rowOff>270</xdr:rowOff>
    </xdr:from>
    <xdr:ext cx="1729822" cy="597231"/>
    <xdr:pic>
      <xdr:nvPicPr>
        <xdr:cNvPr id="5" name="Imagen 4">
          <a:extLst>
            <a:ext uri="{FF2B5EF4-FFF2-40B4-BE49-F238E27FC236}">
              <a16:creationId xmlns:a16="http://schemas.microsoft.com/office/drawing/2014/main" id="{DD0B9F2D-A090-453E-9878-62AB039F87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9982470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55</xdr:row>
      <xdr:rowOff>114249</xdr:rowOff>
    </xdr:from>
    <xdr:ext cx="2069420" cy="639467"/>
    <xdr:pic>
      <xdr:nvPicPr>
        <xdr:cNvPr id="6" name="Gráfico 5">
          <a:extLst>
            <a:ext uri="{FF2B5EF4-FFF2-40B4-BE49-F238E27FC236}">
              <a16:creationId xmlns:a16="http://schemas.microsoft.com/office/drawing/2014/main" id="{B63E04EA-5765-4854-B9D1-E8E128939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8583224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56</xdr:row>
      <xdr:rowOff>270</xdr:rowOff>
    </xdr:from>
    <xdr:ext cx="1729822" cy="597231"/>
    <xdr:pic>
      <xdr:nvPicPr>
        <xdr:cNvPr id="7" name="Imagen 6">
          <a:extLst>
            <a:ext uri="{FF2B5EF4-FFF2-40B4-BE49-F238E27FC236}">
              <a16:creationId xmlns:a16="http://schemas.microsoft.com/office/drawing/2014/main" id="{0A3BB0B6-D1D9-4F7D-98D1-AC1DD97E1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19240770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83</xdr:row>
      <xdr:rowOff>114249</xdr:rowOff>
    </xdr:from>
    <xdr:ext cx="2069420" cy="639467"/>
    <xdr:pic>
      <xdr:nvPicPr>
        <xdr:cNvPr id="8" name="Gráfico 7">
          <a:extLst>
            <a:ext uri="{FF2B5EF4-FFF2-40B4-BE49-F238E27FC236}">
              <a16:creationId xmlns:a16="http://schemas.microsoft.com/office/drawing/2014/main" id="{04F40539-A2A2-4E73-8F63-FCB7EF9D56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27841524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84</xdr:row>
      <xdr:rowOff>270</xdr:rowOff>
    </xdr:from>
    <xdr:ext cx="1729822" cy="597231"/>
    <xdr:pic>
      <xdr:nvPicPr>
        <xdr:cNvPr id="9" name="Imagen 8">
          <a:extLst>
            <a:ext uri="{FF2B5EF4-FFF2-40B4-BE49-F238E27FC236}">
              <a16:creationId xmlns:a16="http://schemas.microsoft.com/office/drawing/2014/main" id="{0C113C81-3999-4F76-BC68-107F7D1DB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28489545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119</xdr:row>
      <xdr:rowOff>114249</xdr:rowOff>
    </xdr:from>
    <xdr:ext cx="2069420" cy="639467"/>
    <xdr:pic>
      <xdr:nvPicPr>
        <xdr:cNvPr id="10" name="Gráfico 9">
          <a:extLst>
            <a:ext uri="{FF2B5EF4-FFF2-40B4-BE49-F238E27FC236}">
              <a16:creationId xmlns:a16="http://schemas.microsoft.com/office/drawing/2014/main" id="{31DA13BE-D657-4212-A13B-1932F72FD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37090299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120</xdr:row>
      <xdr:rowOff>270</xdr:rowOff>
    </xdr:from>
    <xdr:ext cx="1729822" cy="597231"/>
    <xdr:pic>
      <xdr:nvPicPr>
        <xdr:cNvPr id="11" name="Imagen 10">
          <a:extLst>
            <a:ext uri="{FF2B5EF4-FFF2-40B4-BE49-F238E27FC236}">
              <a16:creationId xmlns:a16="http://schemas.microsoft.com/office/drawing/2014/main" id="{EF7888C7-4E9A-4C16-A070-5DB92A7D78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37757370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147</xdr:row>
      <xdr:rowOff>114249</xdr:rowOff>
    </xdr:from>
    <xdr:ext cx="2069420" cy="639467"/>
    <xdr:pic>
      <xdr:nvPicPr>
        <xdr:cNvPr id="12" name="Gráfico 11">
          <a:extLst>
            <a:ext uri="{FF2B5EF4-FFF2-40B4-BE49-F238E27FC236}">
              <a16:creationId xmlns:a16="http://schemas.microsoft.com/office/drawing/2014/main" id="{E7F375E3-4396-4EE6-BADE-37049BB69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46358124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148</xdr:row>
      <xdr:rowOff>270</xdr:rowOff>
    </xdr:from>
    <xdr:ext cx="1729822" cy="597231"/>
    <xdr:pic>
      <xdr:nvPicPr>
        <xdr:cNvPr id="13" name="Imagen 12">
          <a:extLst>
            <a:ext uri="{FF2B5EF4-FFF2-40B4-BE49-F238E27FC236}">
              <a16:creationId xmlns:a16="http://schemas.microsoft.com/office/drawing/2014/main" id="{8C6B6485-2CA3-44AC-AD52-D96DBBB15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46996620"/>
          <a:ext cx="1729822" cy="597231"/>
        </a:xfrm>
        <a:prstGeom prst="rect">
          <a:avLst/>
        </a:prstGeom>
      </xdr:spPr>
    </xdr:pic>
    <xdr:clientData/>
  </xdr:oneCellAnchor>
  <xdr:twoCellAnchor editAs="oneCell">
    <xdr:from>
      <xdr:col>1</xdr:col>
      <xdr:colOff>1200150</xdr:colOff>
      <xdr:row>21</xdr:row>
      <xdr:rowOff>171450</xdr:rowOff>
    </xdr:from>
    <xdr:to>
      <xdr:col>2</xdr:col>
      <xdr:colOff>173689</xdr:colOff>
      <xdr:row>24</xdr:row>
      <xdr:rowOff>280947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7EB91EE-FCE4-4E77-B20D-87B62B4340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1675" y="7210425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1162050</xdr:colOff>
      <xdr:row>48</xdr:row>
      <xdr:rowOff>38100</xdr:rowOff>
    </xdr:from>
    <xdr:to>
      <xdr:col>2</xdr:col>
      <xdr:colOff>135589</xdr:colOff>
      <xdr:row>51</xdr:row>
      <xdr:rowOff>147597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FB0E9CEF-9552-46AD-8BCE-0DB8D8C855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1630680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1266825</xdr:colOff>
      <xdr:row>76</xdr:row>
      <xdr:rowOff>57150</xdr:rowOff>
    </xdr:from>
    <xdr:to>
      <xdr:col>2</xdr:col>
      <xdr:colOff>240364</xdr:colOff>
      <xdr:row>79</xdr:row>
      <xdr:rowOff>166647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D7958D0F-3EEF-45BB-AAF1-F7A8EA347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0" y="2558415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971550</xdr:colOff>
      <xdr:row>112</xdr:row>
      <xdr:rowOff>104775</xdr:rowOff>
    </xdr:from>
    <xdr:to>
      <xdr:col>1</xdr:col>
      <xdr:colOff>2078689</xdr:colOff>
      <xdr:row>115</xdr:row>
      <xdr:rowOff>214272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9FAC2809-4A96-482A-A9D8-B41333570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5" y="3488055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1057275</xdr:colOff>
      <xdr:row>140</xdr:row>
      <xdr:rowOff>133350</xdr:rowOff>
    </xdr:from>
    <xdr:to>
      <xdr:col>2</xdr:col>
      <xdr:colOff>30814</xdr:colOff>
      <xdr:row>143</xdr:row>
      <xdr:rowOff>242847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48B53352-8B08-4BDC-AB94-CE8A43E234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0" y="4417695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1114425</xdr:colOff>
      <xdr:row>170</xdr:row>
      <xdr:rowOff>123825</xdr:rowOff>
    </xdr:from>
    <xdr:to>
      <xdr:col>2</xdr:col>
      <xdr:colOff>87964</xdr:colOff>
      <xdr:row>173</xdr:row>
      <xdr:rowOff>233322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F1DB9C73-6D7C-4827-B515-2D7ABF3B5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5950" y="53406675"/>
          <a:ext cx="1107139" cy="1052472"/>
        </a:xfrm>
        <a:prstGeom prst="rect">
          <a:avLst/>
        </a:prstGeom>
      </xdr:spPr>
    </xdr:pic>
    <xdr:clientData/>
  </xdr:twoCellAnchor>
  <xdr:oneCellAnchor>
    <xdr:from>
      <xdr:col>6</xdr:col>
      <xdr:colOff>6822</xdr:colOff>
      <xdr:row>28</xdr:row>
      <xdr:rowOff>114249</xdr:rowOff>
    </xdr:from>
    <xdr:ext cx="2065279" cy="639467"/>
    <xdr:pic>
      <xdr:nvPicPr>
        <xdr:cNvPr id="38" name="Gráfico 37">
          <a:extLst>
            <a:ext uri="{FF2B5EF4-FFF2-40B4-BE49-F238E27FC236}">
              <a16:creationId xmlns:a16="http://schemas.microsoft.com/office/drawing/2014/main" id="{B04D26E5-A85D-4542-9497-22FA83674F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935349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29</xdr:row>
      <xdr:rowOff>270</xdr:rowOff>
    </xdr:from>
    <xdr:ext cx="1725681" cy="596817"/>
    <xdr:pic>
      <xdr:nvPicPr>
        <xdr:cNvPr id="39" name="Imagen 38">
          <a:extLst>
            <a:ext uri="{FF2B5EF4-FFF2-40B4-BE49-F238E27FC236}">
              <a16:creationId xmlns:a16="http://schemas.microsoft.com/office/drawing/2014/main" id="{07DECB64-5742-4616-A7B6-31550E3E0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9982470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55</xdr:row>
      <xdr:rowOff>114249</xdr:rowOff>
    </xdr:from>
    <xdr:ext cx="2065279" cy="639467"/>
    <xdr:pic>
      <xdr:nvPicPr>
        <xdr:cNvPr id="40" name="Gráfico 39">
          <a:extLst>
            <a:ext uri="{FF2B5EF4-FFF2-40B4-BE49-F238E27FC236}">
              <a16:creationId xmlns:a16="http://schemas.microsoft.com/office/drawing/2014/main" id="{2B9EDD19-EDFE-4BC7-8BEF-CA494DC567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8583224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56</xdr:row>
      <xdr:rowOff>270</xdr:rowOff>
    </xdr:from>
    <xdr:ext cx="1725681" cy="596817"/>
    <xdr:pic>
      <xdr:nvPicPr>
        <xdr:cNvPr id="41" name="Imagen 40">
          <a:extLst>
            <a:ext uri="{FF2B5EF4-FFF2-40B4-BE49-F238E27FC236}">
              <a16:creationId xmlns:a16="http://schemas.microsoft.com/office/drawing/2014/main" id="{0F6D985B-10A1-4F14-94EF-8852F3B31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19240770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83</xdr:row>
      <xdr:rowOff>114249</xdr:rowOff>
    </xdr:from>
    <xdr:ext cx="2065279" cy="639467"/>
    <xdr:pic>
      <xdr:nvPicPr>
        <xdr:cNvPr id="42" name="Gráfico 41">
          <a:extLst>
            <a:ext uri="{FF2B5EF4-FFF2-40B4-BE49-F238E27FC236}">
              <a16:creationId xmlns:a16="http://schemas.microsoft.com/office/drawing/2014/main" id="{FEE525F1-CD8F-4676-9E93-54093F611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27841524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84</xdr:row>
      <xdr:rowOff>270</xdr:rowOff>
    </xdr:from>
    <xdr:ext cx="1725681" cy="596817"/>
    <xdr:pic>
      <xdr:nvPicPr>
        <xdr:cNvPr id="43" name="Imagen 42">
          <a:extLst>
            <a:ext uri="{FF2B5EF4-FFF2-40B4-BE49-F238E27FC236}">
              <a16:creationId xmlns:a16="http://schemas.microsoft.com/office/drawing/2014/main" id="{173BEEE7-A848-4408-A8B3-666DD43A2A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28489545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119</xdr:row>
      <xdr:rowOff>114249</xdr:rowOff>
    </xdr:from>
    <xdr:ext cx="2065279" cy="639467"/>
    <xdr:pic>
      <xdr:nvPicPr>
        <xdr:cNvPr id="44" name="Gráfico 43">
          <a:extLst>
            <a:ext uri="{FF2B5EF4-FFF2-40B4-BE49-F238E27FC236}">
              <a16:creationId xmlns:a16="http://schemas.microsoft.com/office/drawing/2014/main" id="{3D31AAA4-43BB-4338-8AE7-5E28EBC2B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3709029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120</xdr:row>
      <xdr:rowOff>270</xdr:rowOff>
    </xdr:from>
    <xdr:ext cx="1725681" cy="596817"/>
    <xdr:pic>
      <xdr:nvPicPr>
        <xdr:cNvPr id="45" name="Imagen 44">
          <a:extLst>
            <a:ext uri="{FF2B5EF4-FFF2-40B4-BE49-F238E27FC236}">
              <a16:creationId xmlns:a16="http://schemas.microsoft.com/office/drawing/2014/main" id="{51F5C2DC-C63D-4EF8-93CA-169F08A01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37757370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147</xdr:row>
      <xdr:rowOff>114249</xdr:rowOff>
    </xdr:from>
    <xdr:ext cx="2065279" cy="639467"/>
    <xdr:pic>
      <xdr:nvPicPr>
        <xdr:cNvPr id="46" name="Gráfico 45">
          <a:extLst>
            <a:ext uri="{FF2B5EF4-FFF2-40B4-BE49-F238E27FC236}">
              <a16:creationId xmlns:a16="http://schemas.microsoft.com/office/drawing/2014/main" id="{4A2A61D5-D6CD-492B-B506-7FB9A4E59B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46358124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148</xdr:row>
      <xdr:rowOff>270</xdr:rowOff>
    </xdr:from>
    <xdr:ext cx="1725681" cy="596817"/>
    <xdr:pic>
      <xdr:nvPicPr>
        <xdr:cNvPr id="47" name="Imagen 46">
          <a:extLst>
            <a:ext uri="{FF2B5EF4-FFF2-40B4-BE49-F238E27FC236}">
              <a16:creationId xmlns:a16="http://schemas.microsoft.com/office/drawing/2014/main" id="{22510677-DB1B-437C-9FFE-FE97CD0903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46996620"/>
          <a:ext cx="1725681" cy="59681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6822</xdr:colOff>
      <xdr:row>0</xdr:row>
      <xdr:rowOff>114249</xdr:rowOff>
    </xdr:from>
    <xdr:to>
      <xdr:col>7</xdr:col>
      <xdr:colOff>1024351</xdr:colOff>
      <xdr:row>1</xdr:row>
      <xdr:rowOff>1241</xdr:rowOff>
    </xdr:to>
    <xdr:pic>
      <xdr:nvPicPr>
        <xdr:cNvPr id="2" name="Gráfico 1">
          <a:extLst>
            <a:ext uri="{FF2B5EF4-FFF2-40B4-BE49-F238E27FC236}">
              <a16:creationId xmlns:a16="http://schemas.microsoft.com/office/drawing/2014/main" id="{578CF1DA-5C73-4979-83F5-539BC7F3B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14249"/>
          <a:ext cx="2065279" cy="639467"/>
        </a:xfrm>
        <a:prstGeom prst="rect">
          <a:avLst/>
        </a:prstGeom>
      </xdr:spPr>
    </xdr:pic>
    <xdr:clientData/>
  </xdr:twoCellAnchor>
  <xdr:twoCellAnchor editAs="oneCell">
    <xdr:from>
      <xdr:col>6</xdr:col>
      <xdr:colOff>150331</xdr:colOff>
      <xdr:row>1</xdr:row>
      <xdr:rowOff>270</xdr:rowOff>
    </xdr:from>
    <xdr:to>
      <xdr:col>7</xdr:col>
      <xdr:colOff>828262</xdr:colOff>
      <xdr:row>2</xdr:row>
      <xdr:rowOff>282762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60A1523-4A61-47C5-902E-47E458B035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52745"/>
          <a:ext cx="1725681" cy="596817"/>
        </a:xfrm>
        <a:prstGeom prst="rect">
          <a:avLst/>
        </a:prstGeom>
      </xdr:spPr>
    </xdr:pic>
    <xdr:clientData/>
  </xdr:twoCellAnchor>
  <xdr:twoCellAnchor editAs="oneCell">
    <xdr:from>
      <xdr:col>1</xdr:col>
      <xdr:colOff>1200150</xdr:colOff>
      <xdr:row>21</xdr:row>
      <xdr:rowOff>171450</xdr:rowOff>
    </xdr:from>
    <xdr:to>
      <xdr:col>2</xdr:col>
      <xdr:colOff>173689</xdr:colOff>
      <xdr:row>24</xdr:row>
      <xdr:rowOff>280947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C1E31BCC-3EB7-4ED3-9112-1F0A61F0C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1675" y="7210425"/>
          <a:ext cx="1107139" cy="105247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6822</xdr:colOff>
      <xdr:row>0</xdr:row>
      <xdr:rowOff>114249</xdr:rowOff>
    </xdr:from>
    <xdr:to>
      <xdr:col>7</xdr:col>
      <xdr:colOff>1024351</xdr:colOff>
      <xdr:row>1</xdr:row>
      <xdr:rowOff>1241</xdr:rowOff>
    </xdr:to>
    <xdr:pic>
      <xdr:nvPicPr>
        <xdr:cNvPr id="2" name="Gráfico 1">
          <a:extLst>
            <a:ext uri="{FF2B5EF4-FFF2-40B4-BE49-F238E27FC236}">
              <a16:creationId xmlns:a16="http://schemas.microsoft.com/office/drawing/2014/main" id="{54B0026B-08F0-4263-B6E8-873F1311E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14249"/>
          <a:ext cx="2065279" cy="639467"/>
        </a:xfrm>
        <a:prstGeom prst="rect">
          <a:avLst/>
        </a:prstGeom>
      </xdr:spPr>
    </xdr:pic>
    <xdr:clientData/>
  </xdr:twoCellAnchor>
  <xdr:twoCellAnchor editAs="oneCell">
    <xdr:from>
      <xdr:col>6</xdr:col>
      <xdr:colOff>150331</xdr:colOff>
      <xdr:row>1</xdr:row>
      <xdr:rowOff>270</xdr:rowOff>
    </xdr:from>
    <xdr:to>
      <xdr:col>7</xdr:col>
      <xdr:colOff>828262</xdr:colOff>
      <xdr:row>2</xdr:row>
      <xdr:rowOff>282762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72AF6A4-4199-4EAD-8483-BC834D429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52745"/>
          <a:ext cx="1725681" cy="596817"/>
        </a:xfrm>
        <a:prstGeom prst="rect">
          <a:avLst/>
        </a:prstGeom>
      </xdr:spPr>
    </xdr:pic>
    <xdr:clientData/>
  </xdr:twoCellAnchor>
  <xdr:oneCellAnchor>
    <xdr:from>
      <xdr:col>6</xdr:col>
      <xdr:colOff>16347</xdr:colOff>
      <xdr:row>28</xdr:row>
      <xdr:rowOff>0</xdr:rowOff>
    </xdr:from>
    <xdr:ext cx="2069420" cy="639467"/>
    <xdr:pic>
      <xdr:nvPicPr>
        <xdr:cNvPr id="4" name="Gráfico 3">
          <a:extLst>
            <a:ext uri="{FF2B5EF4-FFF2-40B4-BE49-F238E27FC236}">
              <a16:creationId xmlns:a16="http://schemas.microsoft.com/office/drawing/2014/main" id="{14B220AC-ACE8-4671-B2AA-09869CAAB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12472" y="9239250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29</xdr:row>
      <xdr:rowOff>270</xdr:rowOff>
    </xdr:from>
    <xdr:ext cx="1729822" cy="597231"/>
    <xdr:pic>
      <xdr:nvPicPr>
        <xdr:cNvPr id="5" name="Imagen 4">
          <a:extLst>
            <a:ext uri="{FF2B5EF4-FFF2-40B4-BE49-F238E27FC236}">
              <a16:creationId xmlns:a16="http://schemas.microsoft.com/office/drawing/2014/main" id="{E1DB9C31-80CA-4278-8EDB-D023B166AF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9982470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55</xdr:row>
      <xdr:rowOff>114249</xdr:rowOff>
    </xdr:from>
    <xdr:ext cx="2069420" cy="639467"/>
    <xdr:pic>
      <xdr:nvPicPr>
        <xdr:cNvPr id="6" name="Gráfico 5">
          <a:extLst>
            <a:ext uri="{FF2B5EF4-FFF2-40B4-BE49-F238E27FC236}">
              <a16:creationId xmlns:a16="http://schemas.microsoft.com/office/drawing/2014/main" id="{E19CF7A2-F64B-4B39-A33F-54D045DA0B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8268899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56</xdr:row>
      <xdr:rowOff>270</xdr:rowOff>
    </xdr:from>
    <xdr:ext cx="1729822" cy="597231"/>
    <xdr:pic>
      <xdr:nvPicPr>
        <xdr:cNvPr id="7" name="Imagen 6">
          <a:extLst>
            <a:ext uri="{FF2B5EF4-FFF2-40B4-BE49-F238E27FC236}">
              <a16:creationId xmlns:a16="http://schemas.microsoft.com/office/drawing/2014/main" id="{825F94A7-E4AC-437C-B444-2FE325403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18926445"/>
          <a:ext cx="1729822" cy="597231"/>
        </a:xfrm>
        <a:prstGeom prst="rect">
          <a:avLst/>
        </a:prstGeom>
      </xdr:spPr>
    </xdr:pic>
    <xdr:clientData/>
  </xdr:oneCellAnchor>
  <xdr:twoCellAnchor editAs="oneCell">
    <xdr:from>
      <xdr:col>1</xdr:col>
      <xdr:colOff>1200150</xdr:colOff>
      <xdr:row>21</xdr:row>
      <xdr:rowOff>171450</xdr:rowOff>
    </xdr:from>
    <xdr:to>
      <xdr:col>2</xdr:col>
      <xdr:colOff>173689</xdr:colOff>
      <xdr:row>24</xdr:row>
      <xdr:rowOff>280947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B77D42C5-89B7-4561-A4FE-95CD7197A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1675" y="7210425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1162050</xdr:colOff>
      <xdr:row>48</xdr:row>
      <xdr:rowOff>38100</xdr:rowOff>
    </xdr:from>
    <xdr:to>
      <xdr:col>2</xdr:col>
      <xdr:colOff>135589</xdr:colOff>
      <xdr:row>51</xdr:row>
      <xdr:rowOff>147597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CADC6DCF-101A-47C3-8CF4-1AF1FE5345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15992475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1266825</xdr:colOff>
      <xdr:row>76</xdr:row>
      <xdr:rowOff>57150</xdr:rowOff>
    </xdr:from>
    <xdr:to>
      <xdr:col>2</xdr:col>
      <xdr:colOff>240364</xdr:colOff>
      <xdr:row>79</xdr:row>
      <xdr:rowOff>166647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D773C944-6699-4EBC-A979-CAAFCE0031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0" y="25269825"/>
          <a:ext cx="1107139" cy="1052472"/>
        </a:xfrm>
        <a:prstGeom prst="rect">
          <a:avLst/>
        </a:prstGeom>
      </xdr:spPr>
    </xdr:pic>
    <xdr:clientData/>
  </xdr:twoCellAnchor>
  <xdr:oneCellAnchor>
    <xdr:from>
      <xdr:col>6</xdr:col>
      <xdr:colOff>6822</xdr:colOff>
      <xdr:row>28</xdr:row>
      <xdr:rowOff>114249</xdr:rowOff>
    </xdr:from>
    <xdr:ext cx="2065279" cy="639467"/>
    <xdr:pic>
      <xdr:nvPicPr>
        <xdr:cNvPr id="20" name="Gráfico 19">
          <a:extLst>
            <a:ext uri="{FF2B5EF4-FFF2-40B4-BE49-F238E27FC236}">
              <a16:creationId xmlns:a16="http://schemas.microsoft.com/office/drawing/2014/main" id="{7ABD46F3-381F-414F-B082-92760DD9D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935349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29</xdr:row>
      <xdr:rowOff>270</xdr:rowOff>
    </xdr:from>
    <xdr:ext cx="1725681" cy="596817"/>
    <xdr:pic>
      <xdr:nvPicPr>
        <xdr:cNvPr id="21" name="Imagen 20">
          <a:extLst>
            <a:ext uri="{FF2B5EF4-FFF2-40B4-BE49-F238E27FC236}">
              <a16:creationId xmlns:a16="http://schemas.microsoft.com/office/drawing/2014/main" id="{A296E118-C54E-4619-89E6-D3BC6D329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9982470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55</xdr:row>
      <xdr:rowOff>114249</xdr:rowOff>
    </xdr:from>
    <xdr:ext cx="2065279" cy="639467"/>
    <xdr:pic>
      <xdr:nvPicPr>
        <xdr:cNvPr id="22" name="Gráfico 21">
          <a:extLst>
            <a:ext uri="{FF2B5EF4-FFF2-40B4-BE49-F238E27FC236}">
              <a16:creationId xmlns:a16="http://schemas.microsoft.com/office/drawing/2014/main" id="{DDD7E0B7-D271-4161-9C41-9B36E94B01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826889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56</xdr:row>
      <xdr:rowOff>270</xdr:rowOff>
    </xdr:from>
    <xdr:ext cx="1725681" cy="596817"/>
    <xdr:pic>
      <xdr:nvPicPr>
        <xdr:cNvPr id="23" name="Imagen 22">
          <a:extLst>
            <a:ext uri="{FF2B5EF4-FFF2-40B4-BE49-F238E27FC236}">
              <a16:creationId xmlns:a16="http://schemas.microsoft.com/office/drawing/2014/main" id="{E2DF3421-9771-4A87-A60A-392A632FBC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18926445"/>
          <a:ext cx="1725681" cy="596817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6822</xdr:colOff>
      <xdr:row>0</xdr:row>
      <xdr:rowOff>114249</xdr:rowOff>
    </xdr:from>
    <xdr:to>
      <xdr:col>7</xdr:col>
      <xdr:colOff>1024351</xdr:colOff>
      <xdr:row>1</xdr:row>
      <xdr:rowOff>1241</xdr:rowOff>
    </xdr:to>
    <xdr:pic>
      <xdr:nvPicPr>
        <xdr:cNvPr id="2" name="Gráfico 1">
          <a:extLst>
            <a:ext uri="{FF2B5EF4-FFF2-40B4-BE49-F238E27FC236}">
              <a16:creationId xmlns:a16="http://schemas.microsoft.com/office/drawing/2014/main" id="{C7C9B128-5140-4CCA-ADEE-A1BD75A01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14249"/>
          <a:ext cx="2065279" cy="639467"/>
        </a:xfrm>
        <a:prstGeom prst="rect">
          <a:avLst/>
        </a:prstGeom>
      </xdr:spPr>
    </xdr:pic>
    <xdr:clientData/>
  </xdr:twoCellAnchor>
  <xdr:twoCellAnchor editAs="oneCell">
    <xdr:from>
      <xdr:col>6</xdr:col>
      <xdr:colOff>150331</xdr:colOff>
      <xdr:row>1</xdr:row>
      <xdr:rowOff>270</xdr:rowOff>
    </xdr:from>
    <xdr:to>
      <xdr:col>7</xdr:col>
      <xdr:colOff>828262</xdr:colOff>
      <xdr:row>2</xdr:row>
      <xdr:rowOff>282762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ED7E208-2C10-4946-B661-C9FDD3FEB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52745"/>
          <a:ext cx="1725681" cy="596817"/>
        </a:xfrm>
        <a:prstGeom prst="rect">
          <a:avLst/>
        </a:prstGeom>
      </xdr:spPr>
    </xdr:pic>
    <xdr:clientData/>
  </xdr:twoCellAnchor>
  <xdr:twoCellAnchor editAs="oneCell">
    <xdr:from>
      <xdr:col>1</xdr:col>
      <xdr:colOff>1200150</xdr:colOff>
      <xdr:row>21</xdr:row>
      <xdr:rowOff>171450</xdr:rowOff>
    </xdr:from>
    <xdr:to>
      <xdr:col>2</xdr:col>
      <xdr:colOff>173689</xdr:colOff>
      <xdr:row>24</xdr:row>
      <xdr:rowOff>280947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5AE0B8A-651E-436B-BDE1-A1A68A82B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1675" y="7210425"/>
          <a:ext cx="1107139" cy="105247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6822</xdr:colOff>
      <xdr:row>0</xdr:row>
      <xdr:rowOff>114249</xdr:rowOff>
    </xdr:from>
    <xdr:to>
      <xdr:col>7</xdr:col>
      <xdr:colOff>1024351</xdr:colOff>
      <xdr:row>1</xdr:row>
      <xdr:rowOff>1241</xdr:rowOff>
    </xdr:to>
    <xdr:pic>
      <xdr:nvPicPr>
        <xdr:cNvPr id="2" name="Gráfico 1">
          <a:extLst>
            <a:ext uri="{FF2B5EF4-FFF2-40B4-BE49-F238E27FC236}">
              <a16:creationId xmlns:a16="http://schemas.microsoft.com/office/drawing/2014/main" id="{C0198C3C-0DA7-4052-B763-021001E67F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14249"/>
          <a:ext cx="2065279" cy="639467"/>
        </a:xfrm>
        <a:prstGeom prst="rect">
          <a:avLst/>
        </a:prstGeom>
      </xdr:spPr>
    </xdr:pic>
    <xdr:clientData/>
  </xdr:twoCellAnchor>
  <xdr:twoCellAnchor editAs="oneCell">
    <xdr:from>
      <xdr:col>6</xdr:col>
      <xdr:colOff>150331</xdr:colOff>
      <xdr:row>1</xdr:row>
      <xdr:rowOff>270</xdr:rowOff>
    </xdr:from>
    <xdr:to>
      <xdr:col>7</xdr:col>
      <xdr:colOff>828262</xdr:colOff>
      <xdr:row>2</xdr:row>
      <xdr:rowOff>282762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1592DCA-5B2A-4266-9A2F-A8FD07041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52745"/>
          <a:ext cx="1725681" cy="596817"/>
        </a:xfrm>
        <a:prstGeom prst="rect">
          <a:avLst/>
        </a:prstGeom>
      </xdr:spPr>
    </xdr:pic>
    <xdr:clientData/>
  </xdr:twoCellAnchor>
  <xdr:twoCellAnchor editAs="oneCell">
    <xdr:from>
      <xdr:col>1</xdr:col>
      <xdr:colOff>1200150</xdr:colOff>
      <xdr:row>21</xdr:row>
      <xdr:rowOff>171450</xdr:rowOff>
    </xdr:from>
    <xdr:to>
      <xdr:col>2</xdr:col>
      <xdr:colOff>173689</xdr:colOff>
      <xdr:row>24</xdr:row>
      <xdr:rowOff>280947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31C2182-E68D-42D3-A6A4-C4F7E5E604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1675" y="7210425"/>
          <a:ext cx="1107139" cy="105247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6822</xdr:colOff>
      <xdr:row>0</xdr:row>
      <xdr:rowOff>114249</xdr:rowOff>
    </xdr:from>
    <xdr:to>
      <xdr:col>7</xdr:col>
      <xdr:colOff>1024351</xdr:colOff>
      <xdr:row>1</xdr:row>
      <xdr:rowOff>1241</xdr:rowOff>
    </xdr:to>
    <xdr:pic>
      <xdr:nvPicPr>
        <xdr:cNvPr id="17" name="Gráfico 16">
          <a:extLst>
            <a:ext uri="{FF2B5EF4-FFF2-40B4-BE49-F238E27FC236}">
              <a16:creationId xmlns:a16="http://schemas.microsoft.com/office/drawing/2014/main" id="{6086BC73-7F97-4DB0-85D6-7D6062F144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1583" y="428988"/>
          <a:ext cx="2069420" cy="639467"/>
        </a:xfrm>
        <a:prstGeom prst="rect">
          <a:avLst/>
        </a:prstGeom>
      </xdr:spPr>
    </xdr:pic>
    <xdr:clientData/>
  </xdr:twoCellAnchor>
  <xdr:twoCellAnchor editAs="oneCell">
    <xdr:from>
      <xdr:col>6</xdr:col>
      <xdr:colOff>150331</xdr:colOff>
      <xdr:row>1</xdr:row>
      <xdr:rowOff>270</xdr:rowOff>
    </xdr:from>
    <xdr:to>
      <xdr:col>7</xdr:col>
      <xdr:colOff>828262</xdr:colOff>
      <xdr:row>2</xdr:row>
      <xdr:rowOff>282762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718BB41B-2C8B-4559-BD15-10F6BA202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5092" y="1077009"/>
          <a:ext cx="1729822" cy="597231"/>
        </a:xfrm>
        <a:prstGeom prst="rect">
          <a:avLst/>
        </a:prstGeom>
      </xdr:spPr>
    </xdr:pic>
    <xdr:clientData/>
  </xdr:twoCellAnchor>
  <xdr:oneCellAnchor>
    <xdr:from>
      <xdr:col>6</xdr:col>
      <xdr:colOff>16347</xdr:colOff>
      <xdr:row>28</xdr:row>
      <xdr:rowOff>0</xdr:rowOff>
    </xdr:from>
    <xdr:ext cx="2069420" cy="639467"/>
    <xdr:pic>
      <xdr:nvPicPr>
        <xdr:cNvPr id="19" name="Gráfico 18">
          <a:extLst>
            <a:ext uri="{FF2B5EF4-FFF2-40B4-BE49-F238E27FC236}">
              <a16:creationId xmlns:a16="http://schemas.microsoft.com/office/drawing/2014/main" id="{CD6D828B-426F-4B08-A11E-5C7AA47E3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12472" y="10201224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29</xdr:row>
      <xdr:rowOff>270</xdr:rowOff>
    </xdr:from>
    <xdr:ext cx="1729822" cy="597231"/>
    <xdr:pic>
      <xdr:nvPicPr>
        <xdr:cNvPr id="22" name="Imagen 21">
          <a:extLst>
            <a:ext uri="{FF2B5EF4-FFF2-40B4-BE49-F238E27FC236}">
              <a16:creationId xmlns:a16="http://schemas.microsoft.com/office/drawing/2014/main" id="{C95FCFD1-9F78-43AE-B7BB-C8EFF0188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5092" y="1077009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56</xdr:row>
      <xdr:rowOff>114249</xdr:rowOff>
    </xdr:from>
    <xdr:ext cx="2069420" cy="639467"/>
    <xdr:pic>
      <xdr:nvPicPr>
        <xdr:cNvPr id="23" name="Gráfico 22">
          <a:extLst>
            <a:ext uri="{FF2B5EF4-FFF2-40B4-BE49-F238E27FC236}">
              <a16:creationId xmlns:a16="http://schemas.microsoft.com/office/drawing/2014/main" id="{BD439836-FB62-4038-8BBF-95CEBE6F6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1583" y="428988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57</xdr:row>
      <xdr:rowOff>270</xdr:rowOff>
    </xdr:from>
    <xdr:ext cx="1729822" cy="597231"/>
    <xdr:pic>
      <xdr:nvPicPr>
        <xdr:cNvPr id="24" name="Imagen 23">
          <a:extLst>
            <a:ext uri="{FF2B5EF4-FFF2-40B4-BE49-F238E27FC236}">
              <a16:creationId xmlns:a16="http://schemas.microsoft.com/office/drawing/2014/main" id="{49BC9FB2-1E64-40A9-B3DD-E167DBA0B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5092" y="1077009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84</xdr:row>
      <xdr:rowOff>114249</xdr:rowOff>
    </xdr:from>
    <xdr:ext cx="2069420" cy="639467"/>
    <xdr:pic>
      <xdr:nvPicPr>
        <xdr:cNvPr id="25" name="Gráfico 24">
          <a:extLst>
            <a:ext uri="{FF2B5EF4-FFF2-40B4-BE49-F238E27FC236}">
              <a16:creationId xmlns:a16="http://schemas.microsoft.com/office/drawing/2014/main" id="{577D7A79-6758-4394-9F11-9EFD1CA52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1583" y="428988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85</xdr:row>
      <xdr:rowOff>270</xdr:rowOff>
    </xdr:from>
    <xdr:ext cx="1729822" cy="597231"/>
    <xdr:pic>
      <xdr:nvPicPr>
        <xdr:cNvPr id="26" name="Imagen 25">
          <a:extLst>
            <a:ext uri="{FF2B5EF4-FFF2-40B4-BE49-F238E27FC236}">
              <a16:creationId xmlns:a16="http://schemas.microsoft.com/office/drawing/2014/main" id="{36E99BC3-61F4-43E5-A454-59AFBDFC4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5092" y="1077009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112</xdr:row>
      <xdr:rowOff>123825</xdr:rowOff>
    </xdr:from>
    <xdr:ext cx="2069420" cy="639467"/>
    <xdr:pic>
      <xdr:nvPicPr>
        <xdr:cNvPr id="27" name="Gráfico 26">
          <a:extLst>
            <a:ext uri="{FF2B5EF4-FFF2-40B4-BE49-F238E27FC236}">
              <a16:creationId xmlns:a16="http://schemas.microsoft.com/office/drawing/2014/main" id="{A4DD384C-6AA1-441D-ABF0-34B7E8904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37099875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113</xdr:row>
      <xdr:rowOff>270</xdr:rowOff>
    </xdr:from>
    <xdr:ext cx="1729822" cy="597231"/>
    <xdr:pic>
      <xdr:nvPicPr>
        <xdr:cNvPr id="30" name="Imagen 29">
          <a:extLst>
            <a:ext uri="{FF2B5EF4-FFF2-40B4-BE49-F238E27FC236}">
              <a16:creationId xmlns:a16="http://schemas.microsoft.com/office/drawing/2014/main" id="{C17E733D-98FF-4DAE-A2FA-739C48413D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5092" y="1077009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140</xdr:row>
      <xdr:rowOff>114249</xdr:rowOff>
    </xdr:from>
    <xdr:ext cx="2069420" cy="639467"/>
    <xdr:pic>
      <xdr:nvPicPr>
        <xdr:cNvPr id="31" name="Gráfico 30">
          <a:extLst>
            <a:ext uri="{FF2B5EF4-FFF2-40B4-BE49-F238E27FC236}">
              <a16:creationId xmlns:a16="http://schemas.microsoft.com/office/drawing/2014/main" id="{33607FD3-0203-42E9-A3C8-7C8D2386E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1583" y="428988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141</xdr:row>
      <xdr:rowOff>270</xdr:rowOff>
    </xdr:from>
    <xdr:ext cx="1729822" cy="597231"/>
    <xdr:pic>
      <xdr:nvPicPr>
        <xdr:cNvPr id="32" name="Imagen 31">
          <a:extLst>
            <a:ext uri="{FF2B5EF4-FFF2-40B4-BE49-F238E27FC236}">
              <a16:creationId xmlns:a16="http://schemas.microsoft.com/office/drawing/2014/main" id="{0C6A6E4E-C587-4403-9254-5E4F8B897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5092" y="1077009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168</xdr:row>
      <xdr:rowOff>114249</xdr:rowOff>
    </xdr:from>
    <xdr:ext cx="2069420" cy="639467"/>
    <xdr:pic>
      <xdr:nvPicPr>
        <xdr:cNvPr id="33" name="Gráfico 32">
          <a:extLst>
            <a:ext uri="{FF2B5EF4-FFF2-40B4-BE49-F238E27FC236}">
              <a16:creationId xmlns:a16="http://schemas.microsoft.com/office/drawing/2014/main" id="{4F17BEB0-6F2A-497D-AB51-7AE2A165B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1583" y="428988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169</xdr:row>
      <xdr:rowOff>270</xdr:rowOff>
    </xdr:from>
    <xdr:ext cx="1729822" cy="597231"/>
    <xdr:pic>
      <xdr:nvPicPr>
        <xdr:cNvPr id="34" name="Imagen 33">
          <a:extLst>
            <a:ext uri="{FF2B5EF4-FFF2-40B4-BE49-F238E27FC236}">
              <a16:creationId xmlns:a16="http://schemas.microsoft.com/office/drawing/2014/main" id="{C4FF4B4A-B334-4BE4-AC66-5D55180661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5092" y="1077009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196</xdr:row>
      <xdr:rowOff>114249</xdr:rowOff>
    </xdr:from>
    <xdr:ext cx="2069420" cy="639467"/>
    <xdr:pic>
      <xdr:nvPicPr>
        <xdr:cNvPr id="35" name="Gráfico 34">
          <a:extLst>
            <a:ext uri="{FF2B5EF4-FFF2-40B4-BE49-F238E27FC236}">
              <a16:creationId xmlns:a16="http://schemas.microsoft.com/office/drawing/2014/main" id="{ACDE1557-7E59-4B07-93D0-BF4360112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1583" y="428988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197</xdr:row>
      <xdr:rowOff>270</xdr:rowOff>
    </xdr:from>
    <xdr:ext cx="1729822" cy="597231"/>
    <xdr:pic>
      <xdr:nvPicPr>
        <xdr:cNvPr id="36" name="Imagen 35">
          <a:extLst>
            <a:ext uri="{FF2B5EF4-FFF2-40B4-BE49-F238E27FC236}">
              <a16:creationId xmlns:a16="http://schemas.microsoft.com/office/drawing/2014/main" id="{E8E2C7AF-C244-49BA-B2F7-BA5AA2A27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5092" y="1077009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224</xdr:row>
      <xdr:rowOff>114249</xdr:rowOff>
    </xdr:from>
    <xdr:ext cx="2069420" cy="639467"/>
    <xdr:pic>
      <xdr:nvPicPr>
        <xdr:cNvPr id="37" name="Gráfico 36">
          <a:extLst>
            <a:ext uri="{FF2B5EF4-FFF2-40B4-BE49-F238E27FC236}">
              <a16:creationId xmlns:a16="http://schemas.microsoft.com/office/drawing/2014/main" id="{5D641CDC-4B86-4E21-B7FD-AB57E9304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1583" y="428988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225</xdr:row>
      <xdr:rowOff>270</xdr:rowOff>
    </xdr:from>
    <xdr:ext cx="1729822" cy="597231"/>
    <xdr:pic>
      <xdr:nvPicPr>
        <xdr:cNvPr id="38" name="Imagen 37">
          <a:extLst>
            <a:ext uri="{FF2B5EF4-FFF2-40B4-BE49-F238E27FC236}">
              <a16:creationId xmlns:a16="http://schemas.microsoft.com/office/drawing/2014/main" id="{1BC2537C-DAB2-4D3B-BC56-48C6EF0D9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5092" y="1077009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252</xdr:row>
      <xdr:rowOff>114249</xdr:rowOff>
    </xdr:from>
    <xdr:ext cx="2069420" cy="639467"/>
    <xdr:pic>
      <xdr:nvPicPr>
        <xdr:cNvPr id="39" name="Gráfico 38">
          <a:extLst>
            <a:ext uri="{FF2B5EF4-FFF2-40B4-BE49-F238E27FC236}">
              <a16:creationId xmlns:a16="http://schemas.microsoft.com/office/drawing/2014/main" id="{B8D50D14-7447-4E05-948F-5B629F734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1583" y="428988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253</xdr:row>
      <xdr:rowOff>270</xdr:rowOff>
    </xdr:from>
    <xdr:ext cx="1729822" cy="597231"/>
    <xdr:pic>
      <xdr:nvPicPr>
        <xdr:cNvPr id="40" name="Imagen 39">
          <a:extLst>
            <a:ext uri="{FF2B5EF4-FFF2-40B4-BE49-F238E27FC236}">
              <a16:creationId xmlns:a16="http://schemas.microsoft.com/office/drawing/2014/main" id="{870EEAF3-DFB6-4784-8664-C7812FF42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5092" y="1077009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280</xdr:row>
      <xdr:rowOff>114249</xdr:rowOff>
    </xdr:from>
    <xdr:ext cx="2069420" cy="639467"/>
    <xdr:pic>
      <xdr:nvPicPr>
        <xdr:cNvPr id="41" name="Gráfico 40">
          <a:extLst>
            <a:ext uri="{FF2B5EF4-FFF2-40B4-BE49-F238E27FC236}">
              <a16:creationId xmlns:a16="http://schemas.microsoft.com/office/drawing/2014/main" id="{9A47C399-AF6B-4BCA-8646-0708D9002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1583" y="428988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281</xdr:row>
      <xdr:rowOff>270</xdr:rowOff>
    </xdr:from>
    <xdr:ext cx="1729822" cy="597231"/>
    <xdr:pic>
      <xdr:nvPicPr>
        <xdr:cNvPr id="42" name="Imagen 41">
          <a:extLst>
            <a:ext uri="{FF2B5EF4-FFF2-40B4-BE49-F238E27FC236}">
              <a16:creationId xmlns:a16="http://schemas.microsoft.com/office/drawing/2014/main" id="{EE12AEDE-209E-4A14-80D5-37AC34E6DC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5092" y="1077009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308</xdr:row>
      <xdr:rowOff>114249</xdr:rowOff>
    </xdr:from>
    <xdr:ext cx="2069420" cy="639467"/>
    <xdr:pic>
      <xdr:nvPicPr>
        <xdr:cNvPr id="43" name="Gráfico 42">
          <a:extLst>
            <a:ext uri="{FF2B5EF4-FFF2-40B4-BE49-F238E27FC236}">
              <a16:creationId xmlns:a16="http://schemas.microsoft.com/office/drawing/2014/main" id="{FDD70750-4065-47BE-B059-C2887F584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1583" y="428988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309</xdr:row>
      <xdr:rowOff>270</xdr:rowOff>
    </xdr:from>
    <xdr:ext cx="1729822" cy="597231"/>
    <xdr:pic>
      <xdr:nvPicPr>
        <xdr:cNvPr id="44" name="Imagen 43">
          <a:extLst>
            <a:ext uri="{FF2B5EF4-FFF2-40B4-BE49-F238E27FC236}">
              <a16:creationId xmlns:a16="http://schemas.microsoft.com/office/drawing/2014/main" id="{6142F53D-6105-4A7F-8E9C-AC5C96806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5092" y="1077009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336</xdr:row>
      <xdr:rowOff>114249</xdr:rowOff>
    </xdr:from>
    <xdr:ext cx="2069420" cy="639467"/>
    <xdr:pic>
      <xdr:nvPicPr>
        <xdr:cNvPr id="45" name="Gráfico 44">
          <a:extLst>
            <a:ext uri="{FF2B5EF4-FFF2-40B4-BE49-F238E27FC236}">
              <a16:creationId xmlns:a16="http://schemas.microsoft.com/office/drawing/2014/main" id="{B8550E41-C14D-49E8-9559-5D0F8A534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1583" y="428988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337</xdr:row>
      <xdr:rowOff>270</xdr:rowOff>
    </xdr:from>
    <xdr:ext cx="1729822" cy="597231"/>
    <xdr:pic>
      <xdr:nvPicPr>
        <xdr:cNvPr id="46" name="Imagen 45">
          <a:extLst>
            <a:ext uri="{FF2B5EF4-FFF2-40B4-BE49-F238E27FC236}">
              <a16:creationId xmlns:a16="http://schemas.microsoft.com/office/drawing/2014/main" id="{4219A159-638A-40F8-9369-4FEFEDC5C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5092" y="1077009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364</xdr:row>
      <xdr:rowOff>114249</xdr:rowOff>
    </xdr:from>
    <xdr:ext cx="2069420" cy="639467"/>
    <xdr:pic>
      <xdr:nvPicPr>
        <xdr:cNvPr id="47" name="Gráfico 46">
          <a:extLst>
            <a:ext uri="{FF2B5EF4-FFF2-40B4-BE49-F238E27FC236}">
              <a16:creationId xmlns:a16="http://schemas.microsoft.com/office/drawing/2014/main" id="{F72C6A52-0FA6-4A96-870B-99C37E39B8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1583" y="428988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365</xdr:row>
      <xdr:rowOff>270</xdr:rowOff>
    </xdr:from>
    <xdr:ext cx="1729822" cy="597231"/>
    <xdr:pic>
      <xdr:nvPicPr>
        <xdr:cNvPr id="48" name="Imagen 47">
          <a:extLst>
            <a:ext uri="{FF2B5EF4-FFF2-40B4-BE49-F238E27FC236}">
              <a16:creationId xmlns:a16="http://schemas.microsoft.com/office/drawing/2014/main" id="{C3192AE6-83F8-49C6-90BD-0226EFFF3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5092" y="1077009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392</xdr:row>
      <xdr:rowOff>114249</xdr:rowOff>
    </xdr:from>
    <xdr:ext cx="2069420" cy="639467"/>
    <xdr:pic>
      <xdr:nvPicPr>
        <xdr:cNvPr id="57" name="Gráfico 56">
          <a:extLst>
            <a:ext uri="{FF2B5EF4-FFF2-40B4-BE49-F238E27FC236}">
              <a16:creationId xmlns:a16="http://schemas.microsoft.com/office/drawing/2014/main" id="{70A8B859-31A8-49C6-A77B-70CDC43CD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1583" y="428988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393</xdr:row>
      <xdr:rowOff>270</xdr:rowOff>
    </xdr:from>
    <xdr:ext cx="1729822" cy="597231"/>
    <xdr:pic>
      <xdr:nvPicPr>
        <xdr:cNvPr id="58" name="Imagen 57">
          <a:extLst>
            <a:ext uri="{FF2B5EF4-FFF2-40B4-BE49-F238E27FC236}">
              <a16:creationId xmlns:a16="http://schemas.microsoft.com/office/drawing/2014/main" id="{383E38B2-0355-42A7-B376-86DC2F8D6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5092" y="1077009"/>
          <a:ext cx="1729822" cy="597231"/>
        </a:xfrm>
        <a:prstGeom prst="rect">
          <a:avLst/>
        </a:prstGeom>
      </xdr:spPr>
    </xdr:pic>
    <xdr:clientData/>
  </xdr:oneCellAnchor>
  <xdr:twoCellAnchor editAs="oneCell">
    <xdr:from>
      <xdr:col>1</xdr:col>
      <xdr:colOff>1200150</xdr:colOff>
      <xdr:row>21</xdr:row>
      <xdr:rowOff>171450</xdr:rowOff>
    </xdr:from>
    <xdr:to>
      <xdr:col>2</xdr:col>
      <xdr:colOff>173689</xdr:colOff>
      <xdr:row>24</xdr:row>
      <xdr:rowOff>280947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412B8601-5729-4497-9E6B-D34AD71ED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1675" y="826770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1162050</xdr:colOff>
      <xdr:row>49</xdr:row>
      <xdr:rowOff>38100</xdr:rowOff>
    </xdr:from>
    <xdr:to>
      <xdr:col>2</xdr:col>
      <xdr:colOff>135589</xdr:colOff>
      <xdr:row>52</xdr:row>
      <xdr:rowOff>147597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C68C8EF3-9706-4C79-BA11-5D762A33B2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2642235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1266825</xdr:colOff>
      <xdr:row>77</xdr:row>
      <xdr:rowOff>57150</xdr:rowOff>
    </xdr:from>
    <xdr:to>
      <xdr:col>2</xdr:col>
      <xdr:colOff>240364</xdr:colOff>
      <xdr:row>80</xdr:row>
      <xdr:rowOff>166647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E6BDE35A-924C-495A-BBFF-6E75D3727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0" y="35671125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971550</xdr:colOff>
      <xdr:row>105</xdr:row>
      <xdr:rowOff>104775</xdr:rowOff>
    </xdr:from>
    <xdr:to>
      <xdr:col>1</xdr:col>
      <xdr:colOff>2078689</xdr:colOff>
      <xdr:row>108</xdr:row>
      <xdr:rowOff>214272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EE77F0F6-D948-4334-8B6E-55D269FF7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5" y="4497705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1114425</xdr:colOff>
      <xdr:row>133</xdr:row>
      <xdr:rowOff>123825</xdr:rowOff>
    </xdr:from>
    <xdr:to>
      <xdr:col>2</xdr:col>
      <xdr:colOff>87964</xdr:colOff>
      <xdr:row>136</xdr:row>
      <xdr:rowOff>233322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F43CA830-B577-45A9-84C6-083B21455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5950" y="6351270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1047750</xdr:colOff>
      <xdr:row>161</xdr:row>
      <xdr:rowOff>133350</xdr:rowOff>
    </xdr:from>
    <xdr:to>
      <xdr:col>2</xdr:col>
      <xdr:colOff>21289</xdr:colOff>
      <xdr:row>164</xdr:row>
      <xdr:rowOff>242847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E7230C90-A867-4325-8772-0BF74F6279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9275" y="72761475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1104900</xdr:colOff>
      <xdr:row>189</xdr:row>
      <xdr:rowOff>104775</xdr:rowOff>
    </xdr:from>
    <xdr:to>
      <xdr:col>2</xdr:col>
      <xdr:colOff>78439</xdr:colOff>
      <xdr:row>192</xdr:row>
      <xdr:rowOff>214272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224D866E-1860-4D3E-A3A4-E02A7A2C0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6425" y="81981675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1028700</xdr:colOff>
      <xdr:row>217</xdr:row>
      <xdr:rowOff>114300</xdr:rowOff>
    </xdr:from>
    <xdr:to>
      <xdr:col>2</xdr:col>
      <xdr:colOff>2239</xdr:colOff>
      <xdr:row>220</xdr:row>
      <xdr:rowOff>223797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DEB36D74-94C0-4C0A-A659-4112634C0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0225" y="9123045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1028700</xdr:colOff>
      <xdr:row>245</xdr:row>
      <xdr:rowOff>142875</xdr:rowOff>
    </xdr:from>
    <xdr:to>
      <xdr:col>2</xdr:col>
      <xdr:colOff>2239</xdr:colOff>
      <xdr:row>248</xdr:row>
      <xdr:rowOff>252372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85218770-0ADA-4535-BEBC-5769F5F36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0225" y="10050780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1066800</xdr:colOff>
      <xdr:row>273</xdr:row>
      <xdr:rowOff>171450</xdr:rowOff>
    </xdr:from>
    <xdr:to>
      <xdr:col>2</xdr:col>
      <xdr:colOff>40339</xdr:colOff>
      <xdr:row>276</xdr:row>
      <xdr:rowOff>280947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556F12D0-5C87-4D52-9E42-826850FCB5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8325" y="10978515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962025</xdr:colOff>
      <xdr:row>301</xdr:row>
      <xdr:rowOff>123825</xdr:rowOff>
    </xdr:from>
    <xdr:to>
      <xdr:col>1</xdr:col>
      <xdr:colOff>2069164</xdr:colOff>
      <xdr:row>304</xdr:row>
      <xdr:rowOff>233322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CDDD5667-4694-4038-909D-01A85DFD3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11898630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800100</xdr:colOff>
      <xdr:row>329</xdr:row>
      <xdr:rowOff>161925</xdr:rowOff>
    </xdr:from>
    <xdr:to>
      <xdr:col>1</xdr:col>
      <xdr:colOff>1907239</xdr:colOff>
      <xdr:row>332</xdr:row>
      <xdr:rowOff>271422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2546BAD4-D9B5-47A0-809C-0317B70688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1625" y="128273175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942975</xdr:colOff>
      <xdr:row>357</xdr:row>
      <xdr:rowOff>114300</xdr:rowOff>
    </xdr:from>
    <xdr:to>
      <xdr:col>1</xdr:col>
      <xdr:colOff>2050114</xdr:colOff>
      <xdr:row>360</xdr:row>
      <xdr:rowOff>223797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30D764BE-CBAE-426E-BB14-CC222070A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137502900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857250</xdr:colOff>
      <xdr:row>385</xdr:row>
      <xdr:rowOff>142875</xdr:rowOff>
    </xdr:from>
    <xdr:to>
      <xdr:col>1</xdr:col>
      <xdr:colOff>1964389</xdr:colOff>
      <xdr:row>388</xdr:row>
      <xdr:rowOff>252372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8D587EC8-7C8B-4BD4-A35C-061F44B6F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8775" y="146770725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857250</xdr:colOff>
      <xdr:row>412</xdr:row>
      <xdr:rowOff>64570</xdr:rowOff>
    </xdr:from>
    <xdr:to>
      <xdr:col>1</xdr:col>
      <xdr:colOff>1876425</xdr:colOff>
      <xdr:row>416</xdr:row>
      <xdr:rowOff>195221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9D0F113E-E01D-4F2A-8BB9-39C1D76118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8775" y="134776645"/>
          <a:ext cx="1019175" cy="96885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6822</xdr:colOff>
      <xdr:row>0</xdr:row>
      <xdr:rowOff>114249</xdr:rowOff>
    </xdr:from>
    <xdr:to>
      <xdr:col>7</xdr:col>
      <xdr:colOff>1024351</xdr:colOff>
      <xdr:row>1</xdr:row>
      <xdr:rowOff>1241</xdr:rowOff>
    </xdr:to>
    <xdr:pic>
      <xdr:nvPicPr>
        <xdr:cNvPr id="2" name="Gráfico 1">
          <a:extLst>
            <a:ext uri="{FF2B5EF4-FFF2-40B4-BE49-F238E27FC236}">
              <a16:creationId xmlns:a16="http://schemas.microsoft.com/office/drawing/2014/main" id="{1A3FE12B-98C9-4A72-B737-2047C6CC1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14249"/>
          <a:ext cx="2065279" cy="639467"/>
        </a:xfrm>
        <a:prstGeom prst="rect">
          <a:avLst/>
        </a:prstGeom>
      </xdr:spPr>
    </xdr:pic>
    <xdr:clientData/>
  </xdr:twoCellAnchor>
  <xdr:twoCellAnchor editAs="oneCell">
    <xdr:from>
      <xdr:col>6</xdr:col>
      <xdr:colOff>150331</xdr:colOff>
      <xdr:row>1</xdr:row>
      <xdr:rowOff>270</xdr:rowOff>
    </xdr:from>
    <xdr:to>
      <xdr:col>7</xdr:col>
      <xdr:colOff>828262</xdr:colOff>
      <xdr:row>2</xdr:row>
      <xdr:rowOff>282762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E2D1798-7CCF-4200-87C3-24738FA4A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752745"/>
          <a:ext cx="1725681" cy="596817"/>
        </a:xfrm>
        <a:prstGeom prst="rect">
          <a:avLst/>
        </a:prstGeom>
      </xdr:spPr>
    </xdr:pic>
    <xdr:clientData/>
  </xdr:twoCellAnchor>
  <xdr:oneCellAnchor>
    <xdr:from>
      <xdr:col>6</xdr:col>
      <xdr:colOff>16347</xdr:colOff>
      <xdr:row>28</xdr:row>
      <xdr:rowOff>0</xdr:rowOff>
    </xdr:from>
    <xdr:ext cx="2069420" cy="639467"/>
    <xdr:pic>
      <xdr:nvPicPr>
        <xdr:cNvPr id="4" name="Gráfico 3">
          <a:extLst>
            <a:ext uri="{FF2B5EF4-FFF2-40B4-BE49-F238E27FC236}">
              <a16:creationId xmlns:a16="http://schemas.microsoft.com/office/drawing/2014/main" id="{645BF5B9-8B88-40C0-A2C3-1B768BDE4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12472" y="9239250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29</xdr:row>
      <xdr:rowOff>270</xdr:rowOff>
    </xdr:from>
    <xdr:ext cx="1729822" cy="597231"/>
    <xdr:pic>
      <xdr:nvPicPr>
        <xdr:cNvPr id="5" name="Imagen 4">
          <a:extLst>
            <a:ext uri="{FF2B5EF4-FFF2-40B4-BE49-F238E27FC236}">
              <a16:creationId xmlns:a16="http://schemas.microsoft.com/office/drawing/2014/main" id="{AE1EF99D-4BF4-4945-AA9F-612842D618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9982470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55</xdr:row>
      <xdr:rowOff>114249</xdr:rowOff>
    </xdr:from>
    <xdr:ext cx="2069420" cy="639467"/>
    <xdr:pic>
      <xdr:nvPicPr>
        <xdr:cNvPr id="6" name="Gráfico 5">
          <a:extLst>
            <a:ext uri="{FF2B5EF4-FFF2-40B4-BE49-F238E27FC236}">
              <a16:creationId xmlns:a16="http://schemas.microsoft.com/office/drawing/2014/main" id="{AF6958FA-2141-4533-989E-E795905316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8268899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56</xdr:row>
      <xdr:rowOff>270</xdr:rowOff>
    </xdr:from>
    <xdr:ext cx="1729822" cy="597231"/>
    <xdr:pic>
      <xdr:nvPicPr>
        <xdr:cNvPr id="7" name="Imagen 6">
          <a:extLst>
            <a:ext uri="{FF2B5EF4-FFF2-40B4-BE49-F238E27FC236}">
              <a16:creationId xmlns:a16="http://schemas.microsoft.com/office/drawing/2014/main" id="{57D1E44D-97BD-4E0B-9469-A8D8A38F9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18926445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83</xdr:row>
      <xdr:rowOff>114249</xdr:rowOff>
    </xdr:from>
    <xdr:ext cx="2069420" cy="639467"/>
    <xdr:pic>
      <xdr:nvPicPr>
        <xdr:cNvPr id="8" name="Gráfico 7">
          <a:extLst>
            <a:ext uri="{FF2B5EF4-FFF2-40B4-BE49-F238E27FC236}">
              <a16:creationId xmlns:a16="http://schemas.microsoft.com/office/drawing/2014/main" id="{D62FE575-6E1A-418D-84A5-945186B18C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27527199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84</xdr:row>
      <xdr:rowOff>270</xdr:rowOff>
    </xdr:from>
    <xdr:ext cx="1729822" cy="597231"/>
    <xdr:pic>
      <xdr:nvPicPr>
        <xdr:cNvPr id="9" name="Imagen 8">
          <a:extLst>
            <a:ext uri="{FF2B5EF4-FFF2-40B4-BE49-F238E27FC236}">
              <a16:creationId xmlns:a16="http://schemas.microsoft.com/office/drawing/2014/main" id="{56BEE6C7-BAF2-4FDF-9DE8-88B3D847F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28175220"/>
          <a:ext cx="1729822" cy="597231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108</xdr:row>
      <xdr:rowOff>114249</xdr:rowOff>
    </xdr:from>
    <xdr:ext cx="2069420" cy="639467"/>
    <xdr:pic>
      <xdr:nvPicPr>
        <xdr:cNvPr id="10" name="Gráfico 9">
          <a:extLst>
            <a:ext uri="{FF2B5EF4-FFF2-40B4-BE49-F238E27FC236}">
              <a16:creationId xmlns:a16="http://schemas.microsoft.com/office/drawing/2014/main" id="{0C3635F0-FDDC-4239-BB0D-D9568BEBB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39290574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109</xdr:row>
      <xdr:rowOff>270</xdr:rowOff>
    </xdr:from>
    <xdr:ext cx="1729822" cy="597231"/>
    <xdr:pic>
      <xdr:nvPicPr>
        <xdr:cNvPr id="11" name="Imagen 10">
          <a:extLst>
            <a:ext uri="{FF2B5EF4-FFF2-40B4-BE49-F238E27FC236}">
              <a16:creationId xmlns:a16="http://schemas.microsoft.com/office/drawing/2014/main" id="{013D2785-7A1C-4A5C-BF7A-0879A80F3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39957645"/>
          <a:ext cx="1729822" cy="597231"/>
        </a:xfrm>
        <a:prstGeom prst="rect">
          <a:avLst/>
        </a:prstGeom>
      </xdr:spPr>
    </xdr:pic>
    <xdr:clientData/>
  </xdr:oneCellAnchor>
  <xdr:twoCellAnchor editAs="oneCell">
    <xdr:from>
      <xdr:col>1</xdr:col>
      <xdr:colOff>1200150</xdr:colOff>
      <xdr:row>21</xdr:row>
      <xdr:rowOff>171450</xdr:rowOff>
    </xdr:from>
    <xdr:to>
      <xdr:col>2</xdr:col>
      <xdr:colOff>173689</xdr:colOff>
      <xdr:row>24</xdr:row>
      <xdr:rowOff>280947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9E3BCCBF-CDC3-4292-AE35-4A757791D8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1675" y="7210425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1162050</xdr:colOff>
      <xdr:row>48</xdr:row>
      <xdr:rowOff>38100</xdr:rowOff>
    </xdr:from>
    <xdr:to>
      <xdr:col>2</xdr:col>
      <xdr:colOff>135589</xdr:colOff>
      <xdr:row>51</xdr:row>
      <xdr:rowOff>147597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245CAE4C-7724-4C40-803D-197871019B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15992475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1266825</xdr:colOff>
      <xdr:row>76</xdr:row>
      <xdr:rowOff>57150</xdr:rowOff>
    </xdr:from>
    <xdr:to>
      <xdr:col>2</xdr:col>
      <xdr:colOff>240364</xdr:colOff>
      <xdr:row>79</xdr:row>
      <xdr:rowOff>166647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3002C73C-B0C7-4CDE-8078-F505F0735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0" y="25269825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971550</xdr:colOff>
      <xdr:row>101</xdr:row>
      <xdr:rowOff>104775</xdr:rowOff>
    </xdr:from>
    <xdr:to>
      <xdr:col>1</xdr:col>
      <xdr:colOff>2078689</xdr:colOff>
      <xdr:row>104</xdr:row>
      <xdr:rowOff>214272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3161EC9C-072C-433C-A0B0-7FAA2FEBA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5" y="37080825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1057275</xdr:colOff>
      <xdr:row>129</xdr:row>
      <xdr:rowOff>133350</xdr:rowOff>
    </xdr:from>
    <xdr:to>
      <xdr:col>2</xdr:col>
      <xdr:colOff>30814</xdr:colOff>
      <xdr:row>132</xdr:row>
      <xdr:rowOff>242847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6858FB66-20A5-42A2-BF05-906EF1178D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0" y="46377225"/>
          <a:ext cx="1107139" cy="1052472"/>
        </a:xfrm>
        <a:prstGeom prst="rect">
          <a:avLst/>
        </a:prstGeom>
      </xdr:spPr>
    </xdr:pic>
    <xdr:clientData/>
  </xdr:twoCellAnchor>
  <xdr:oneCellAnchor>
    <xdr:from>
      <xdr:col>6</xdr:col>
      <xdr:colOff>6822</xdr:colOff>
      <xdr:row>28</xdr:row>
      <xdr:rowOff>114249</xdr:rowOff>
    </xdr:from>
    <xdr:ext cx="2065279" cy="639467"/>
    <xdr:pic>
      <xdr:nvPicPr>
        <xdr:cNvPr id="20" name="Gráfico 19">
          <a:extLst>
            <a:ext uri="{FF2B5EF4-FFF2-40B4-BE49-F238E27FC236}">
              <a16:creationId xmlns:a16="http://schemas.microsoft.com/office/drawing/2014/main" id="{00600A9D-6164-4037-9F7C-846DECE6D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935349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29</xdr:row>
      <xdr:rowOff>270</xdr:rowOff>
    </xdr:from>
    <xdr:ext cx="1725681" cy="596817"/>
    <xdr:pic>
      <xdr:nvPicPr>
        <xdr:cNvPr id="21" name="Imagen 20">
          <a:extLst>
            <a:ext uri="{FF2B5EF4-FFF2-40B4-BE49-F238E27FC236}">
              <a16:creationId xmlns:a16="http://schemas.microsoft.com/office/drawing/2014/main" id="{AE07A02C-51CE-4712-8779-9CB785A53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9982470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55</xdr:row>
      <xdr:rowOff>114249</xdr:rowOff>
    </xdr:from>
    <xdr:ext cx="2065279" cy="639467"/>
    <xdr:pic>
      <xdr:nvPicPr>
        <xdr:cNvPr id="22" name="Gráfico 21">
          <a:extLst>
            <a:ext uri="{FF2B5EF4-FFF2-40B4-BE49-F238E27FC236}">
              <a16:creationId xmlns:a16="http://schemas.microsoft.com/office/drawing/2014/main" id="{CA5B9FB8-DC00-4FAB-B71F-C7686F2FE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1826889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56</xdr:row>
      <xdr:rowOff>270</xdr:rowOff>
    </xdr:from>
    <xdr:ext cx="1725681" cy="596817"/>
    <xdr:pic>
      <xdr:nvPicPr>
        <xdr:cNvPr id="23" name="Imagen 22">
          <a:extLst>
            <a:ext uri="{FF2B5EF4-FFF2-40B4-BE49-F238E27FC236}">
              <a16:creationId xmlns:a16="http://schemas.microsoft.com/office/drawing/2014/main" id="{33069471-22D3-4A86-A9C2-F45C4764C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18926445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83</xdr:row>
      <xdr:rowOff>114249</xdr:rowOff>
    </xdr:from>
    <xdr:ext cx="2065279" cy="639467"/>
    <xdr:pic>
      <xdr:nvPicPr>
        <xdr:cNvPr id="24" name="Gráfico 23">
          <a:extLst>
            <a:ext uri="{FF2B5EF4-FFF2-40B4-BE49-F238E27FC236}">
              <a16:creationId xmlns:a16="http://schemas.microsoft.com/office/drawing/2014/main" id="{CB8BE732-A7EE-4281-A554-C2656492FC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2752719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84</xdr:row>
      <xdr:rowOff>270</xdr:rowOff>
    </xdr:from>
    <xdr:ext cx="1725681" cy="596817"/>
    <xdr:pic>
      <xdr:nvPicPr>
        <xdr:cNvPr id="25" name="Imagen 24">
          <a:extLst>
            <a:ext uri="{FF2B5EF4-FFF2-40B4-BE49-F238E27FC236}">
              <a16:creationId xmlns:a16="http://schemas.microsoft.com/office/drawing/2014/main" id="{059EF232-4B03-4E26-9A0F-C822AC710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28175220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108</xdr:row>
      <xdr:rowOff>114249</xdr:rowOff>
    </xdr:from>
    <xdr:ext cx="2065279" cy="639467"/>
    <xdr:pic>
      <xdr:nvPicPr>
        <xdr:cNvPr id="26" name="Gráfico 25">
          <a:extLst>
            <a:ext uri="{FF2B5EF4-FFF2-40B4-BE49-F238E27FC236}">
              <a16:creationId xmlns:a16="http://schemas.microsoft.com/office/drawing/2014/main" id="{C380A659-14EA-4D6D-A70F-A997D98B87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39290574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109</xdr:row>
      <xdr:rowOff>270</xdr:rowOff>
    </xdr:from>
    <xdr:ext cx="1725681" cy="596817"/>
    <xdr:pic>
      <xdr:nvPicPr>
        <xdr:cNvPr id="27" name="Imagen 26">
          <a:extLst>
            <a:ext uri="{FF2B5EF4-FFF2-40B4-BE49-F238E27FC236}">
              <a16:creationId xmlns:a16="http://schemas.microsoft.com/office/drawing/2014/main" id="{EBF8B168-5502-43E5-A267-B8D9DFD490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39957645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136</xdr:row>
      <xdr:rowOff>114249</xdr:rowOff>
    </xdr:from>
    <xdr:ext cx="2069420" cy="639467"/>
    <xdr:pic>
      <xdr:nvPicPr>
        <xdr:cNvPr id="30" name="Gráfico 29">
          <a:extLst>
            <a:ext uri="{FF2B5EF4-FFF2-40B4-BE49-F238E27FC236}">
              <a16:creationId xmlns:a16="http://schemas.microsoft.com/office/drawing/2014/main" id="{43AA6794-4876-419A-9F74-406858EA5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35832999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137</xdr:row>
      <xdr:rowOff>270</xdr:rowOff>
    </xdr:from>
    <xdr:ext cx="1729822" cy="597231"/>
    <xdr:pic>
      <xdr:nvPicPr>
        <xdr:cNvPr id="31" name="Imagen 30">
          <a:extLst>
            <a:ext uri="{FF2B5EF4-FFF2-40B4-BE49-F238E27FC236}">
              <a16:creationId xmlns:a16="http://schemas.microsoft.com/office/drawing/2014/main" id="{4FE0B2AE-CAC2-4EAB-9682-FA5A662F34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36500070"/>
          <a:ext cx="1729822" cy="597231"/>
        </a:xfrm>
        <a:prstGeom prst="rect">
          <a:avLst/>
        </a:prstGeom>
      </xdr:spPr>
    </xdr:pic>
    <xdr:clientData/>
  </xdr:oneCellAnchor>
  <xdr:oneCellAnchor>
    <xdr:from>
      <xdr:col>1</xdr:col>
      <xdr:colOff>781050</xdr:colOff>
      <xdr:row>156</xdr:row>
      <xdr:rowOff>41287</xdr:rowOff>
    </xdr:from>
    <xdr:ext cx="1047749" cy="996014"/>
    <xdr:pic>
      <xdr:nvPicPr>
        <xdr:cNvPr id="32" name="Imagen 31">
          <a:extLst>
            <a:ext uri="{FF2B5EF4-FFF2-40B4-BE49-F238E27FC236}">
              <a16:creationId xmlns:a16="http://schemas.microsoft.com/office/drawing/2014/main" id="{BA72E4B2-247D-4869-A1DE-8039F71A1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575" y="51371512"/>
          <a:ext cx="1047749" cy="996014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136</xdr:row>
      <xdr:rowOff>114249</xdr:rowOff>
    </xdr:from>
    <xdr:ext cx="2065279" cy="639467"/>
    <xdr:pic>
      <xdr:nvPicPr>
        <xdr:cNvPr id="33" name="Gráfico 32">
          <a:extLst>
            <a:ext uri="{FF2B5EF4-FFF2-40B4-BE49-F238E27FC236}">
              <a16:creationId xmlns:a16="http://schemas.microsoft.com/office/drawing/2014/main" id="{7F063C59-6FDB-4CBE-9500-0DFCAFFC1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35832999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137</xdr:row>
      <xdr:rowOff>270</xdr:rowOff>
    </xdr:from>
    <xdr:ext cx="1725681" cy="596817"/>
    <xdr:pic>
      <xdr:nvPicPr>
        <xdr:cNvPr id="34" name="Imagen 33">
          <a:extLst>
            <a:ext uri="{FF2B5EF4-FFF2-40B4-BE49-F238E27FC236}">
              <a16:creationId xmlns:a16="http://schemas.microsoft.com/office/drawing/2014/main" id="{DF37BB60-1EE1-4925-A3FE-AB3C8B063C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36500070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164</xdr:row>
      <xdr:rowOff>114249</xdr:rowOff>
    </xdr:from>
    <xdr:ext cx="2069420" cy="639467"/>
    <xdr:pic>
      <xdr:nvPicPr>
        <xdr:cNvPr id="35" name="Gráfico 34">
          <a:extLst>
            <a:ext uri="{FF2B5EF4-FFF2-40B4-BE49-F238E27FC236}">
              <a16:creationId xmlns:a16="http://schemas.microsoft.com/office/drawing/2014/main" id="{EC35D474-8C85-4C9B-BCDB-0AF62BB78C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45100824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165</xdr:row>
      <xdr:rowOff>270</xdr:rowOff>
    </xdr:from>
    <xdr:ext cx="1729822" cy="597231"/>
    <xdr:pic>
      <xdr:nvPicPr>
        <xdr:cNvPr id="36" name="Imagen 35">
          <a:extLst>
            <a:ext uri="{FF2B5EF4-FFF2-40B4-BE49-F238E27FC236}">
              <a16:creationId xmlns:a16="http://schemas.microsoft.com/office/drawing/2014/main" id="{EFBB4EC2-5652-48BC-ABB8-CEB6BD8613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45758370"/>
          <a:ext cx="1729822" cy="597231"/>
        </a:xfrm>
        <a:prstGeom prst="rect">
          <a:avLst/>
        </a:prstGeom>
      </xdr:spPr>
    </xdr:pic>
    <xdr:clientData/>
  </xdr:oneCellAnchor>
  <xdr:oneCellAnchor>
    <xdr:from>
      <xdr:col>1</xdr:col>
      <xdr:colOff>781050</xdr:colOff>
      <xdr:row>184</xdr:row>
      <xdr:rowOff>41287</xdr:rowOff>
    </xdr:from>
    <xdr:ext cx="1047749" cy="996014"/>
    <xdr:pic>
      <xdr:nvPicPr>
        <xdr:cNvPr id="37" name="Imagen 36">
          <a:extLst>
            <a:ext uri="{FF2B5EF4-FFF2-40B4-BE49-F238E27FC236}">
              <a16:creationId xmlns:a16="http://schemas.microsoft.com/office/drawing/2014/main" id="{F0F36EB8-BFC0-4019-9753-CB1384F3C4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575" y="51371512"/>
          <a:ext cx="1047749" cy="996014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164</xdr:row>
      <xdr:rowOff>114249</xdr:rowOff>
    </xdr:from>
    <xdr:ext cx="2065279" cy="639467"/>
    <xdr:pic>
      <xdr:nvPicPr>
        <xdr:cNvPr id="38" name="Gráfico 37">
          <a:extLst>
            <a:ext uri="{FF2B5EF4-FFF2-40B4-BE49-F238E27FC236}">
              <a16:creationId xmlns:a16="http://schemas.microsoft.com/office/drawing/2014/main" id="{DA2C59E7-2D1C-4C2E-86B6-C23149B2F8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45100824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165</xdr:row>
      <xdr:rowOff>270</xdr:rowOff>
    </xdr:from>
    <xdr:ext cx="1725681" cy="596817"/>
    <xdr:pic>
      <xdr:nvPicPr>
        <xdr:cNvPr id="39" name="Imagen 38">
          <a:extLst>
            <a:ext uri="{FF2B5EF4-FFF2-40B4-BE49-F238E27FC236}">
              <a16:creationId xmlns:a16="http://schemas.microsoft.com/office/drawing/2014/main" id="{4F32297B-4D0A-490C-8E14-51E9FA589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45758370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192</xdr:row>
      <xdr:rowOff>114249</xdr:rowOff>
    </xdr:from>
    <xdr:ext cx="2069420" cy="639467"/>
    <xdr:pic>
      <xdr:nvPicPr>
        <xdr:cNvPr id="40" name="Gráfico 39">
          <a:extLst>
            <a:ext uri="{FF2B5EF4-FFF2-40B4-BE49-F238E27FC236}">
              <a16:creationId xmlns:a16="http://schemas.microsoft.com/office/drawing/2014/main" id="{B2CCA306-9FF1-45D8-9830-029900CC4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45100824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193</xdr:row>
      <xdr:rowOff>270</xdr:rowOff>
    </xdr:from>
    <xdr:ext cx="1729822" cy="597231"/>
    <xdr:pic>
      <xdr:nvPicPr>
        <xdr:cNvPr id="41" name="Imagen 40">
          <a:extLst>
            <a:ext uri="{FF2B5EF4-FFF2-40B4-BE49-F238E27FC236}">
              <a16:creationId xmlns:a16="http://schemas.microsoft.com/office/drawing/2014/main" id="{80314C76-830A-45C3-8486-E0301A48D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45758370"/>
          <a:ext cx="1729822" cy="597231"/>
        </a:xfrm>
        <a:prstGeom prst="rect">
          <a:avLst/>
        </a:prstGeom>
      </xdr:spPr>
    </xdr:pic>
    <xdr:clientData/>
  </xdr:oneCellAnchor>
  <xdr:oneCellAnchor>
    <xdr:from>
      <xdr:col>1</xdr:col>
      <xdr:colOff>781050</xdr:colOff>
      <xdr:row>212</xdr:row>
      <xdr:rowOff>41287</xdr:rowOff>
    </xdr:from>
    <xdr:ext cx="1047749" cy="996014"/>
    <xdr:pic>
      <xdr:nvPicPr>
        <xdr:cNvPr id="42" name="Imagen 41">
          <a:extLst>
            <a:ext uri="{FF2B5EF4-FFF2-40B4-BE49-F238E27FC236}">
              <a16:creationId xmlns:a16="http://schemas.microsoft.com/office/drawing/2014/main" id="{F183B850-8208-484F-BFD0-F3AB42EFC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575" y="51371512"/>
          <a:ext cx="1047749" cy="996014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192</xdr:row>
      <xdr:rowOff>114249</xdr:rowOff>
    </xdr:from>
    <xdr:ext cx="2065279" cy="639467"/>
    <xdr:pic>
      <xdr:nvPicPr>
        <xdr:cNvPr id="43" name="Gráfico 42">
          <a:extLst>
            <a:ext uri="{FF2B5EF4-FFF2-40B4-BE49-F238E27FC236}">
              <a16:creationId xmlns:a16="http://schemas.microsoft.com/office/drawing/2014/main" id="{0918796F-AC6D-4EEA-86D7-737F5501E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45100824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193</xdr:row>
      <xdr:rowOff>270</xdr:rowOff>
    </xdr:from>
    <xdr:ext cx="1725681" cy="596817"/>
    <xdr:pic>
      <xdr:nvPicPr>
        <xdr:cNvPr id="44" name="Imagen 43">
          <a:extLst>
            <a:ext uri="{FF2B5EF4-FFF2-40B4-BE49-F238E27FC236}">
              <a16:creationId xmlns:a16="http://schemas.microsoft.com/office/drawing/2014/main" id="{B729AF80-A367-4D1A-8380-11735A929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45758370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220</xdr:row>
      <xdr:rowOff>114249</xdr:rowOff>
    </xdr:from>
    <xdr:ext cx="2069420" cy="639467"/>
    <xdr:pic>
      <xdr:nvPicPr>
        <xdr:cNvPr id="45" name="Gráfico 44">
          <a:extLst>
            <a:ext uri="{FF2B5EF4-FFF2-40B4-BE49-F238E27FC236}">
              <a16:creationId xmlns:a16="http://schemas.microsoft.com/office/drawing/2014/main" id="{B4450730-0C5A-4D55-90F7-A742E7F6C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45100824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221</xdr:row>
      <xdr:rowOff>270</xdr:rowOff>
    </xdr:from>
    <xdr:ext cx="1729822" cy="597231"/>
    <xdr:pic>
      <xdr:nvPicPr>
        <xdr:cNvPr id="46" name="Imagen 45">
          <a:extLst>
            <a:ext uri="{FF2B5EF4-FFF2-40B4-BE49-F238E27FC236}">
              <a16:creationId xmlns:a16="http://schemas.microsoft.com/office/drawing/2014/main" id="{C7B33211-5035-415D-911E-5BD2D715B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45758370"/>
          <a:ext cx="1729822" cy="597231"/>
        </a:xfrm>
        <a:prstGeom prst="rect">
          <a:avLst/>
        </a:prstGeom>
      </xdr:spPr>
    </xdr:pic>
    <xdr:clientData/>
  </xdr:oneCellAnchor>
  <xdr:oneCellAnchor>
    <xdr:from>
      <xdr:col>1</xdr:col>
      <xdr:colOff>781050</xdr:colOff>
      <xdr:row>240</xdr:row>
      <xdr:rowOff>41287</xdr:rowOff>
    </xdr:from>
    <xdr:ext cx="1047749" cy="996014"/>
    <xdr:pic>
      <xdr:nvPicPr>
        <xdr:cNvPr id="47" name="Imagen 46">
          <a:extLst>
            <a:ext uri="{FF2B5EF4-FFF2-40B4-BE49-F238E27FC236}">
              <a16:creationId xmlns:a16="http://schemas.microsoft.com/office/drawing/2014/main" id="{0129DE76-05FE-478B-81BD-84DDFE00B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575" y="51371512"/>
          <a:ext cx="1047749" cy="996014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220</xdr:row>
      <xdr:rowOff>114249</xdr:rowOff>
    </xdr:from>
    <xdr:ext cx="2065279" cy="639467"/>
    <xdr:pic>
      <xdr:nvPicPr>
        <xdr:cNvPr id="48" name="Gráfico 47">
          <a:extLst>
            <a:ext uri="{FF2B5EF4-FFF2-40B4-BE49-F238E27FC236}">
              <a16:creationId xmlns:a16="http://schemas.microsoft.com/office/drawing/2014/main" id="{E76A6194-6FCC-4CB5-B62A-08846E982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02947" y="45100824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221</xdr:row>
      <xdr:rowOff>270</xdr:rowOff>
    </xdr:from>
    <xdr:ext cx="1725681" cy="596817"/>
    <xdr:pic>
      <xdr:nvPicPr>
        <xdr:cNvPr id="49" name="Imagen 48">
          <a:extLst>
            <a:ext uri="{FF2B5EF4-FFF2-40B4-BE49-F238E27FC236}">
              <a16:creationId xmlns:a16="http://schemas.microsoft.com/office/drawing/2014/main" id="{613CE3E5-7E4F-4F8E-8E8D-8BFF3A9B2D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46456" y="45758370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248</xdr:row>
      <xdr:rowOff>114249</xdr:rowOff>
    </xdr:from>
    <xdr:ext cx="2069420" cy="639467"/>
    <xdr:pic>
      <xdr:nvPicPr>
        <xdr:cNvPr id="50" name="Gráfico 49">
          <a:extLst>
            <a:ext uri="{FF2B5EF4-FFF2-40B4-BE49-F238E27FC236}">
              <a16:creationId xmlns:a16="http://schemas.microsoft.com/office/drawing/2014/main" id="{BF967EAE-4C86-4512-BA03-24A4C61A6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2557" y="53062043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249</xdr:row>
      <xdr:rowOff>270</xdr:rowOff>
    </xdr:from>
    <xdr:ext cx="1729822" cy="597231"/>
    <xdr:pic>
      <xdr:nvPicPr>
        <xdr:cNvPr id="51" name="Imagen 50">
          <a:extLst>
            <a:ext uri="{FF2B5EF4-FFF2-40B4-BE49-F238E27FC236}">
              <a16:creationId xmlns:a16="http://schemas.microsoft.com/office/drawing/2014/main" id="{7537E253-AF5E-4213-8437-874C5095FD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6066" y="53710064"/>
          <a:ext cx="1729822" cy="597231"/>
        </a:xfrm>
        <a:prstGeom prst="rect">
          <a:avLst/>
        </a:prstGeom>
      </xdr:spPr>
    </xdr:pic>
    <xdr:clientData/>
  </xdr:oneCellAnchor>
  <xdr:oneCellAnchor>
    <xdr:from>
      <xdr:col>1</xdr:col>
      <xdr:colOff>781050</xdr:colOff>
      <xdr:row>268</xdr:row>
      <xdr:rowOff>41287</xdr:rowOff>
    </xdr:from>
    <xdr:ext cx="1047749" cy="996014"/>
    <xdr:pic>
      <xdr:nvPicPr>
        <xdr:cNvPr id="52" name="Imagen 51">
          <a:extLst>
            <a:ext uri="{FF2B5EF4-FFF2-40B4-BE49-F238E27FC236}">
              <a16:creationId xmlns:a16="http://schemas.microsoft.com/office/drawing/2014/main" id="{1EBF65A3-D855-4BE7-B7E0-6DE127B8A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4256" y="59712611"/>
          <a:ext cx="1047749" cy="996014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248</xdr:row>
      <xdr:rowOff>114249</xdr:rowOff>
    </xdr:from>
    <xdr:ext cx="2065279" cy="639467"/>
    <xdr:pic>
      <xdr:nvPicPr>
        <xdr:cNvPr id="53" name="Gráfico 52">
          <a:extLst>
            <a:ext uri="{FF2B5EF4-FFF2-40B4-BE49-F238E27FC236}">
              <a16:creationId xmlns:a16="http://schemas.microsoft.com/office/drawing/2014/main" id="{E0FD70FA-A8C2-4F3B-B894-9AF501B1D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2557" y="53062043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249</xdr:row>
      <xdr:rowOff>270</xdr:rowOff>
    </xdr:from>
    <xdr:ext cx="1725681" cy="596817"/>
    <xdr:pic>
      <xdr:nvPicPr>
        <xdr:cNvPr id="54" name="Imagen 53">
          <a:extLst>
            <a:ext uri="{FF2B5EF4-FFF2-40B4-BE49-F238E27FC236}">
              <a16:creationId xmlns:a16="http://schemas.microsoft.com/office/drawing/2014/main" id="{083D8455-412A-462C-9F21-C81488F03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6066" y="53710064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276</xdr:row>
      <xdr:rowOff>114249</xdr:rowOff>
    </xdr:from>
    <xdr:ext cx="2069420" cy="639467"/>
    <xdr:pic>
      <xdr:nvPicPr>
        <xdr:cNvPr id="55" name="Gráfico 54">
          <a:extLst>
            <a:ext uri="{FF2B5EF4-FFF2-40B4-BE49-F238E27FC236}">
              <a16:creationId xmlns:a16="http://schemas.microsoft.com/office/drawing/2014/main" id="{826FB8D1-B155-489B-B131-BB9EB088D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2557" y="61488867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277</xdr:row>
      <xdr:rowOff>270</xdr:rowOff>
    </xdr:from>
    <xdr:ext cx="1729822" cy="597231"/>
    <xdr:pic>
      <xdr:nvPicPr>
        <xdr:cNvPr id="56" name="Imagen 55">
          <a:extLst>
            <a:ext uri="{FF2B5EF4-FFF2-40B4-BE49-F238E27FC236}">
              <a16:creationId xmlns:a16="http://schemas.microsoft.com/office/drawing/2014/main" id="{D3C78AA7-E61C-4DC3-AD6F-89B09D7F2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6066" y="62148094"/>
          <a:ext cx="1729822" cy="597231"/>
        </a:xfrm>
        <a:prstGeom prst="rect">
          <a:avLst/>
        </a:prstGeom>
      </xdr:spPr>
    </xdr:pic>
    <xdr:clientData/>
  </xdr:oneCellAnchor>
  <xdr:oneCellAnchor>
    <xdr:from>
      <xdr:col>1</xdr:col>
      <xdr:colOff>781050</xdr:colOff>
      <xdr:row>296</xdr:row>
      <xdr:rowOff>41287</xdr:rowOff>
    </xdr:from>
    <xdr:ext cx="1047749" cy="996014"/>
    <xdr:pic>
      <xdr:nvPicPr>
        <xdr:cNvPr id="57" name="Imagen 56">
          <a:extLst>
            <a:ext uri="{FF2B5EF4-FFF2-40B4-BE49-F238E27FC236}">
              <a16:creationId xmlns:a16="http://schemas.microsoft.com/office/drawing/2014/main" id="{AB60232B-5114-4D18-A16D-3168E4956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4256" y="67937728"/>
          <a:ext cx="1047749" cy="996014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276</xdr:row>
      <xdr:rowOff>114249</xdr:rowOff>
    </xdr:from>
    <xdr:ext cx="2065279" cy="639467"/>
    <xdr:pic>
      <xdr:nvPicPr>
        <xdr:cNvPr id="58" name="Gráfico 57">
          <a:extLst>
            <a:ext uri="{FF2B5EF4-FFF2-40B4-BE49-F238E27FC236}">
              <a16:creationId xmlns:a16="http://schemas.microsoft.com/office/drawing/2014/main" id="{4429C963-8182-4F20-A4DD-42FF81898B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2557" y="61488867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277</xdr:row>
      <xdr:rowOff>270</xdr:rowOff>
    </xdr:from>
    <xdr:ext cx="1725681" cy="596817"/>
    <xdr:pic>
      <xdr:nvPicPr>
        <xdr:cNvPr id="59" name="Imagen 58">
          <a:extLst>
            <a:ext uri="{FF2B5EF4-FFF2-40B4-BE49-F238E27FC236}">
              <a16:creationId xmlns:a16="http://schemas.microsoft.com/office/drawing/2014/main" id="{0BF06C39-7826-4406-888C-E676C7382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6066" y="62148094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304</xdr:row>
      <xdr:rowOff>114249</xdr:rowOff>
    </xdr:from>
    <xdr:ext cx="2069420" cy="639467"/>
    <xdr:pic>
      <xdr:nvPicPr>
        <xdr:cNvPr id="60" name="Gráfico 59">
          <a:extLst>
            <a:ext uri="{FF2B5EF4-FFF2-40B4-BE49-F238E27FC236}">
              <a16:creationId xmlns:a16="http://schemas.microsoft.com/office/drawing/2014/main" id="{13E754B5-2162-4F4E-B658-F3AD8DE05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2557" y="69713984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305</xdr:row>
      <xdr:rowOff>270</xdr:rowOff>
    </xdr:from>
    <xdr:ext cx="1729822" cy="597231"/>
    <xdr:pic>
      <xdr:nvPicPr>
        <xdr:cNvPr id="61" name="Imagen 60">
          <a:extLst>
            <a:ext uri="{FF2B5EF4-FFF2-40B4-BE49-F238E27FC236}">
              <a16:creationId xmlns:a16="http://schemas.microsoft.com/office/drawing/2014/main" id="{26C6DB97-9BA0-4EE2-8822-CC8153FC6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6066" y="70362005"/>
          <a:ext cx="1729822" cy="597231"/>
        </a:xfrm>
        <a:prstGeom prst="rect">
          <a:avLst/>
        </a:prstGeom>
      </xdr:spPr>
    </xdr:pic>
    <xdr:clientData/>
  </xdr:oneCellAnchor>
  <xdr:oneCellAnchor>
    <xdr:from>
      <xdr:col>1</xdr:col>
      <xdr:colOff>781050</xdr:colOff>
      <xdr:row>324</xdr:row>
      <xdr:rowOff>41287</xdr:rowOff>
    </xdr:from>
    <xdr:ext cx="1047749" cy="996014"/>
    <xdr:pic>
      <xdr:nvPicPr>
        <xdr:cNvPr id="62" name="Imagen 61">
          <a:extLst>
            <a:ext uri="{FF2B5EF4-FFF2-40B4-BE49-F238E27FC236}">
              <a16:creationId xmlns:a16="http://schemas.microsoft.com/office/drawing/2014/main" id="{C68E5B63-EAC3-44A6-AD17-0B6F5C87C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4256" y="76364552"/>
          <a:ext cx="1047749" cy="996014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304</xdr:row>
      <xdr:rowOff>114249</xdr:rowOff>
    </xdr:from>
    <xdr:ext cx="2065279" cy="639467"/>
    <xdr:pic>
      <xdr:nvPicPr>
        <xdr:cNvPr id="63" name="Gráfico 62">
          <a:extLst>
            <a:ext uri="{FF2B5EF4-FFF2-40B4-BE49-F238E27FC236}">
              <a16:creationId xmlns:a16="http://schemas.microsoft.com/office/drawing/2014/main" id="{B4A4EB9F-229C-4C0C-A1DC-AD19D200B8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2557" y="69713984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305</xdr:row>
      <xdr:rowOff>270</xdr:rowOff>
    </xdr:from>
    <xdr:ext cx="1725681" cy="596817"/>
    <xdr:pic>
      <xdr:nvPicPr>
        <xdr:cNvPr id="64" name="Imagen 63">
          <a:extLst>
            <a:ext uri="{FF2B5EF4-FFF2-40B4-BE49-F238E27FC236}">
              <a16:creationId xmlns:a16="http://schemas.microsoft.com/office/drawing/2014/main" id="{927C6FEF-D299-4926-8015-9BCBB9DA5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6066" y="70362005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332</xdr:row>
      <xdr:rowOff>114249</xdr:rowOff>
    </xdr:from>
    <xdr:ext cx="2069420" cy="639467"/>
    <xdr:pic>
      <xdr:nvPicPr>
        <xdr:cNvPr id="65" name="Gráfico 64">
          <a:extLst>
            <a:ext uri="{FF2B5EF4-FFF2-40B4-BE49-F238E27FC236}">
              <a16:creationId xmlns:a16="http://schemas.microsoft.com/office/drawing/2014/main" id="{22DF2BF0-37ED-48EF-A57E-4D8A03D63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2557" y="78140808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333</xdr:row>
      <xdr:rowOff>270</xdr:rowOff>
    </xdr:from>
    <xdr:ext cx="1729822" cy="597231"/>
    <xdr:pic>
      <xdr:nvPicPr>
        <xdr:cNvPr id="66" name="Imagen 65">
          <a:extLst>
            <a:ext uri="{FF2B5EF4-FFF2-40B4-BE49-F238E27FC236}">
              <a16:creationId xmlns:a16="http://schemas.microsoft.com/office/drawing/2014/main" id="{069EB2AA-E894-475B-87F1-8D265DC103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6066" y="78788829"/>
          <a:ext cx="1729822" cy="597231"/>
        </a:xfrm>
        <a:prstGeom prst="rect">
          <a:avLst/>
        </a:prstGeom>
      </xdr:spPr>
    </xdr:pic>
    <xdr:clientData/>
  </xdr:oneCellAnchor>
  <xdr:oneCellAnchor>
    <xdr:from>
      <xdr:col>1</xdr:col>
      <xdr:colOff>781050</xdr:colOff>
      <xdr:row>352</xdr:row>
      <xdr:rowOff>41287</xdr:rowOff>
    </xdr:from>
    <xdr:ext cx="1047749" cy="996014"/>
    <xdr:pic>
      <xdr:nvPicPr>
        <xdr:cNvPr id="67" name="Imagen 66">
          <a:extLst>
            <a:ext uri="{FF2B5EF4-FFF2-40B4-BE49-F238E27FC236}">
              <a16:creationId xmlns:a16="http://schemas.microsoft.com/office/drawing/2014/main" id="{AD177187-2EEF-45B3-8EF4-39502D02F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4256" y="84791375"/>
          <a:ext cx="1047749" cy="996014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332</xdr:row>
      <xdr:rowOff>114249</xdr:rowOff>
    </xdr:from>
    <xdr:ext cx="2065279" cy="639467"/>
    <xdr:pic>
      <xdr:nvPicPr>
        <xdr:cNvPr id="68" name="Gráfico 67">
          <a:extLst>
            <a:ext uri="{FF2B5EF4-FFF2-40B4-BE49-F238E27FC236}">
              <a16:creationId xmlns:a16="http://schemas.microsoft.com/office/drawing/2014/main" id="{18C54319-C58A-444E-8ECA-54F84E8D0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2557" y="78140808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333</xdr:row>
      <xdr:rowOff>270</xdr:rowOff>
    </xdr:from>
    <xdr:ext cx="1725681" cy="596817"/>
    <xdr:pic>
      <xdr:nvPicPr>
        <xdr:cNvPr id="69" name="Imagen 68">
          <a:extLst>
            <a:ext uri="{FF2B5EF4-FFF2-40B4-BE49-F238E27FC236}">
              <a16:creationId xmlns:a16="http://schemas.microsoft.com/office/drawing/2014/main" id="{C2DC811F-69CB-4540-8A37-5ED12E890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6066" y="78788829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360</xdr:row>
      <xdr:rowOff>114249</xdr:rowOff>
    </xdr:from>
    <xdr:ext cx="2069420" cy="639467"/>
    <xdr:pic>
      <xdr:nvPicPr>
        <xdr:cNvPr id="70" name="Gráfico 69">
          <a:extLst>
            <a:ext uri="{FF2B5EF4-FFF2-40B4-BE49-F238E27FC236}">
              <a16:creationId xmlns:a16="http://schemas.microsoft.com/office/drawing/2014/main" id="{4D3087CE-8BDD-4EB1-9009-E5E5B9E151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2557" y="86567631"/>
          <a:ext cx="2069420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361</xdr:row>
      <xdr:rowOff>270</xdr:rowOff>
    </xdr:from>
    <xdr:ext cx="1729822" cy="597231"/>
    <xdr:pic>
      <xdr:nvPicPr>
        <xdr:cNvPr id="71" name="Imagen 70">
          <a:extLst>
            <a:ext uri="{FF2B5EF4-FFF2-40B4-BE49-F238E27FC236}">
              <a16:creationId xmlns:a16="http://schemas.microsoft.com/office/drawing/2014/main" id="{90D62625-A095-4C0A-915A-58B0590C6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6066" y="87238064"/>
          <a:ext cx="1729822" cy="597231"/>
        </a:xfrm>
        <a:prstGeom prst="rect">
          <a:avLst/>
        </a:prstGeom>
      </xdr:spPr>
    </xdr:pic>
    <xdr:clientData/>
  </xdr:oneCellAnchor>
  <xdr:oneCellAnchor>
    <xdr:from>
      <xdr:col>1</xdr:col>
      <xdr:colOff>781050</xdr:colOff>
      <xdr:row>380</xdr:row>
      <xdr:rowOff>41287</xdr:rowOff>
    </xdr:from>
    <xdr:ext cx="1047749" cy="996014"/>
    <xdr:pic>
      <xdr:nvPicPr>
        <xdr:cNvPr id="72" name="Imagen 71">
          <a:extLst>
            <a:ext uri="{FF2B5EF4-FFF2-40B4-BE49-F238E27FC236}">
              <a16:creationId xmlns:a16="http://schemas.microsoft.com/office/drawing/2014/main" id="{6001904A-33A7-4189-AAE1-52BF50F02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4256" y="93240611"/>
          <a:ext cx="1047749" cy="996014"/>
        </a:xfrm>
        <a:prstGeom prst="rect">
          <a:avLst/>
        </a:prstGeom>
      </xdr:spPr>
    </xdr:pic>
    <xdr:clientData/>
  </xdr:oneCellAnchor>
  <xdr:oneCellAnchor>
    <xdr:from>
      <xdr:col>6</xdr:col>
      <xdr:colOff>6822</xdr:colOff>
      <xdr:row>360</xdr:row>
      <xdr:rowOff>114249</xdr:rowOff>
    </xdr:from>
    <xdr:ext cx="2065279" cy="639467"/>
    <xdr:pic>
      <xdr:nvPicPr>
        <xdr:cNvPr id="73" name="Gráfico 72">
          <a:extLst>
            <a:ext uri="{FF2B5EF4-FFF2-40B4-BE49-F238E27FC236}">
              <a16:creationId xmlns:a16="http://schemas.microsoft.com/office/drawing/2014/main" id="{9F86E2B2-1711-42C9-8CAF-F1B10B755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2557" y="86567631"/>
          <a:ext cx="2065279" cy="639467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361</xdr:row>
      <xdr:rowOff>270</xdr:rowOff>
    </xdr:from>
    <xdr:ext cx="1725681" cy="596817"/>
    <xdr:pic>
      <xdr:nvPicPr>
        <xdr:cNvPr id="74" name="Imagen 73">
          <a:extLst>
            <a:ext uri="{FF2B5EF4-FFF2-40B4-BE49-F238E27FC236}">
              <a16:creationId xmlns:a16="http://schemas.microsoft.com/office/drawing/2014/main" id="{9DD5C853-C443-4888-8DDC-AC32EA79E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6066" y="87238064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18028</xdr:colOff>
      <xdr:row>388</xdr:row>
      <xdr:rowOff>13397</xdr:rowOff>
    </xdr:from>
    <xdr:ext cx="2069420" cy="639467"/>
    <xdr:pic>
      <xdr:nvPicPr>
        <xdr:cNvPr id="75" name="Gráfico 74">
          <a:extLst>
            <a:ext uri="{FF2B5EF4-FFF2-40B4-BE49-F238E27FC236}">
              <a16:creationId xmlns:a16="http://schemas.microsoft.com/office/drawing/2014/main" id="{15498A45-597E-4B7E-8E56-92852AAB8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33763" y="120218897"/>
          <a:ext cx="2069420" cy="639467"/>
        </a:xfrm>
        <a:prstGeom prst="rect">
          <a:avLst/>
        </a:prstGeom>
      </xdr:spPr>
    </xdr:pic>
    <xdr:clientData/>
  </xdr:oneCellAnchor>
  <xdr:oneCellAnchor>
    <xdr:from>
      <xdr:col>1</xdr:col>
      <xdr:colOff>781050</xdr:colOff>
      <xdr:row>408</xdr:row>
      <xdr:rowOff>41287</xdr:rowOff>
    </xdr:from>
    <xdr:ext cx="1047749" cy="996014"/>
    <xdr:pic>
      <xdr:nvPicPr>
        <xdr:cNvPr id="77" name="Imagen 76">
          <a:extLst>
            <a:ext uri="{FF2B5EF4-FFF2-40B4-BE49-F238E27FC236}">
              <a16:creationId xmlns:a16="http://schemas.microsoft.com/office/drawing/2014/main" id="{901578E2-1E32-491D-82E6-10041646CD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4256" y="101667434"/>
          <a:ext cx="1047749" cy="996014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388</xdr:row>
      <xdr:rowOff>605388</xdr:rowOff>
    </xdr:from>
    <xdr:ext cx="1725681" cy="596817"/>
    <xdr:pic>
      <xdr:nvPicPr>
        <xdr:cNvPr id="79" name="Imagen 78">
          <a:extLst>
            <a:ext uri="{FF2B5EF4-FFF2-40B4-BE49-F238E27FC236}">
              <a16:creationId xmlns:a16="http://schemas.microsoft.com/office/drawing/2014/main" id="{B46278C3-A1FB-4579-8DE3-9E0C2DB139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6066" y="120810888"/>
          <a:ext cx="1725681" cy="596817"/>
        </a:xfrm>
        <a:prstGeom prst="rect">
          <a:avLst/>
        </a:prstGeom>
      </xdr:spPr>
    </xdr:pic>
    <xdr:clientData/>
  </xdr:oneCellAnchor>
  <xdr:oneCellAnchor>
    <xdr:from>
      <xdr:col>6</xdr:col>
      <xdr:colOff>18028</xdr:colOff>
      <xdr:row>416</xdr:row>
      <xdr:rowOff>13397</xdr:rowOff>
    </xdr:from>
    <xdr:ext cx="2069420" cy="639467"/>
    <xdr:pic>
      <xdr:nvPicPr>
        <xdr:cNvPr id="80" name="Gráfico 79">
          <a:extLst>
            <a:ext uri="{FF2B5EF4-FFF2-40B4-BE49-F238E27FC236}">
              <a16:creationId xmlns:a16="http://schemas.microsoft.com/office/drawing/2014/main" id="{D6115146-2B3E-4773-8574-E356B7F15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33763" y="120218897"/>
          <a:ext cx="2069420" cy="639467"/>
        </a:xfrm>
        <a:prstGeom prst="rect">
          <a:avLst/>
        </a:prstGeom>
      </xdr:spPr>
    </xdr:pic>
    <xdr:clientData/>
  </xdr:oneCellAnchor>
  <xdr:oneCellAnchor>
    <xdr:from>
      <xdr:col>1</xdr:col>
      <xdr:colOff>781050</xdr:colOff>
      <xdr:row>436</xdr:row>
      <xdr:rowOff>41287</xdr:rowOff>
    </xdr:from>
    <xdr:ext cx="1047749" cy="996014"/>
    <xdr:pic>
      <xdr:nvPicPr>
        <xdr:cNvPr id="81" name="Imagen 80">
          <a:extLst>
            <a:ext uri="{FF2B5EF4-FFF2-40B4-BE49-F238E27FC236}">
              <a16:creationId xmlns:a16="http://schemas.microsoft.com/office/drawing/2014/main" id="{66207EEC-E71B-4ED6-B864-C1EE10710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4256" y="126342787"/>
          <a:ext cx="1047749" cy="996014"/>
        </a:xfrm>
        <a:prstGeom prst="rect">
          <a:avLst/>
        </a:prstGeom>
      </xdr:spPr>
    </xdr:pic>
    <xdr:clientData/>
  </xdr:oneCellAnchor>
  <xdr:oneCellAnchor>
    <xdr:from>
      <xdr:col>6</xdr:col>
      <xdr:colOff>150331</xdr:colOff>
      <xdr:row>416</xdr:row>
      <xdr:rowOff>728652</xdr:rowOff>
    </xdr:from>
    <xdr:ext cx="1725681" cy="596817"/>
    <xdr:pic>
      <xdr:nvPicPr>
        <xdr:cNvPr id="82" name="Imagen 81">
          <a:extLst>
            <a:ext uri="{FF2B5EF4-FFF2-40B4-BE49-F238E27FC236}">
              <a16:creationId xmlns:a16="http://schemas.microsoft.com/office/drawing/2014/main" id="{D8B208DB-32CD-40FA-A027-2EDEB82CC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66066" y="128733446"/>
          <a:ext cx="1725681" cy="596817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45384</xdr:colOff>
      <xdr:row>0</xdr:row>
      <xdr:rowOff>95249</xdr:rowOff>
    </xdr:from>
    <xdr:to>
      <xdr:col>1</xdr:col>
      <xdr:colOff>3529853</xdr:colOff>
      <xdr:row>5</xdr:row>
      <xdr:rowOff>118017</xdr:rowOff>
    </xdr:to>
    <xdr:pic>
      <xdr:nvPicPr>
        <xdr:cNvPr id="4" name="Gráfico 3">
          <a:extLst>
            <a:ext uri="{FF2B5EF4-FFF2-40B4-BE49-F238E27FC236}">
              <a16:creationId xmlns:a16="http://schemas.microsoft.com/office/drawing/2014/main" id="{DCAD036B-2E00-4147-840F-18B648F30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930649" y="95249"/>
          <a:ext cx="3484469" cy="1076121"/>
        </a:xfrm>
        <a:prstGeom prst="rect">
          <a:avLst/>
        </a:prstGeom>
      </xdr:spPr>
    </xdr:pic>
    <xdr:clientData/>
  </xdr:twoCellAnchor>
  <xdr:twoCellAnchor editAs="oneCell">
    <xdr:from>
      <xdr:col>1</xdr:col>
      <xdr:colOff>528919</xdr:colOff>
      <xdr:row>107</xdr:row>
      <xdr:rowOff>27270</xdr:rowOff>
    </xdr:from>
    <xdr:to>
      <xdr:col>1</xdr:col>
      <xdr:colOff>1636058</xdr:colOff>
      <xdr:row>112</xdr:row>
      <xdr:rowOff>160859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7408DDB-5E00-436E-8D26-C5F9D7650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4184" y="26204211"/>
          <a:ext cx="1107139" cy="1052472"/>
        </a:xfrm>
        <a:prstGeom prst="rect">
          <a:avLst/>
        </a:prstGeom>
      </xdr:spPr>
    </xdr:pic>
    <xdr:clientData/>
  </xdr:twoCellAnchor>
  <xdr:twoCellAnchor editAs="oneCell">
    <xdr:from>
      <xdr:col>2</xdr:col>
      <xdr:colOff>44265</xdr:colOff>
      <xdr:row>0</xdr:row>
      <xdr:rowOff>0</xdr:rowOff>
    </xdr:from>
    <xdr:to>
      <xdr:col>5</xdr:col>
      <xdr:colOff>773207</xdr:colOff>
      <xdr:row>5</xdr:row>
      <xdr:rowOff>85268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305A23F-D218-41BF-8BBF-C31795242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17118" y="0"/>
          <a:ext cx="3317500" cy="113862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2AC6863-92BF-45E2-B357-2EE9119A1C2A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FF6D7FA-29DD-449B-9DCB-8D6C51F4A572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E99F019-BD6E-4B58-831A-308DECB11FC2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BB89360-8A96-4128-8DE0-DCA06DDA0D3F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41551A7-AEB2-4A4C-A5C9-9E55457DAD6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BF0E5B0-0B49-41DB-8853-9D6F9774C4D7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8D879B1-BB8F-48A2-BDDD-306EDEB6F59C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1DDDFE3-212D-4687-A9B6-06A8D19D9B6C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10" name="Gráfico 9">
          <a:extLst>
            <a:ext uri="{FF2B5EF4-FFF2-40B4-BE49-F238E27FC236}">
              <a16:creationId xmlns:a16="http://schemas.microsoft.com/office/drawing/2014/main" id="{643E67D0-9383-4BEE-9B55-D80391E807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twoCellAnchor editAs="oneCell">
    <xdr:from>
      <xdr:col>3</xdr:col>
      <xdr:colOff>551329</xdr:colOff>
      <xdr:row>39</xdr:row>
      <xdr:rowOff>44823</xdr:rowOff>
    </xdr:from>
    <xdr:to>
      <xdr:col>5</xdr:col>
      <xdr:colOff>58054</xdr:colOff>
      <xdr:row>44</xdr:row>
      <xdr:rowOff>74574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8A9344C5-016D-489F-B774-65AD5E2DA7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6476" y="9379323"/>
          <a:ext cx="963490" cy="88139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27D859F-FDED-4FB3-8A98-6475B40FC779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D89E8D1-66D9-4D81-94E1-210F1196CC48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A1262E1-F61A-4E4C-B90B-FDDEEBE0DB61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8E180AC-4EDF-4080-BB2A-181C10310D2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CEEB21-DFBD-48FD-AEB8-93499EBAF1DA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DABD047-59E9-471F-A553-C424E0576A3E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EB40B9B-D90A-4A83-AAAA-F3D6CFC93487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CBCF07A-1B2A-470C-915D-465CEB73F5AC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10" name="Gráfico 9">
          <a:extLst>
            <a:ext uri="{FF2B5EF4-FFF2-40B4-BE49-F238E27FC236}">
              <a16:creationId xmlns:a16="http://schemas.microsoft.com/office/drawing/2014/main" id="{0D7C0ADB-0D90-433F-8A69-29C147807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twoCellAnchor editAs="oneCell">
    <xdr:from>
      <xdr:col>3</xdr:col>
      <xdr:colOff>551329</xdr:colOff>
      <xdr:row>40</xdr:row>
      <xdr:rowOff>44823</xdr:rowOff>
    </xdr:from>
    <xdr:to>
      <xdr:col>5</xdr:col>
      <xdr:colOff>58054</xdr:colOff>
      <xdr:row>45</xdr:row>
      <xdr:rowOff>74574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136AE58E-AE62-41DD-9C72-809F64A71A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029" y="9303123"/>
          <a:ext cx="954525" cy="89652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1998662-5DF0-4D29-9F30-E41A53AEE2DA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C5E80DE-49C4-402E-B058-6D2B59196415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BA4EA48-F080-4611-9B9F-8BBF1037B3B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7978686-CC92-48A1-B0B7-08DF5EB81577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5829A06-78F4-4502-82AE-B7741615C13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F7CA157-236C-4020-825A-4F4038F1D67F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FFDF688-70B9-45B1-B512-BB728ADB936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66B784A-B7DC-4AEA-9767-6A43293B4151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10" name="Gráfico 9">
          <a:extLst>
            <a:ext uri="{FF2B5EF4-FFF2-40B4-BE49-F238E27FC236}">
              <a16:creationId xmlns:a16="http://schemas.microsoft.com/office/drawing/2014/main" id="{75B5EB17-C84F-44DA-B912-16D8A2739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twoCellAnchor editAs="oneCell">
    <xdr:from>
      <xdr:col>3</xdr:col>
      <xdr:colOff>551329</xdr:colOff>
      <xdr:row>34</xdr:row>
      <xdr:rowOff>44823</xdr:rowOff>
    </xdr:from>
    <xdr:to>
      <xdr:col>5</xdr:col>
      <xdr:colOff>58054</xdr:colOff>
      <xdr:row>39</xdr:row>
      <xdr:rowOff>74574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130AA2D3-59C4-427D-B20D-810BAB88D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029" y="9503148"/>
          <a:ext cx="954525" cy="89652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64EC2D6-9EA0-46BC-B389-B32726576216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BD86AF0-8734-44E4-B9BD-9501003CC319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0FA9186-DF3D-489A-8E2F-3E2C7E34B58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5C12189-5781-42A1-942A-771AE7696CEF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A5DE77-6DB2-4A77-B70D-0309C144DF8D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A25C5D5-01F5-4BA2-A6FA-B34A4C2F6EA5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6D040D8-0964-4520-94D8-9FCF4FBF359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A460848-AE72-4188-B157-6C5288B438C3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10" name="Gráfico 9">
          <a:extLst>
            <a:ext uri="{FF2B5EF4-FFF2-40B4-BE49-F238E27FC236}">
              <a16:creationId xmlns:a16="http://schemas.microsoft.com/office/drawing/2014/main" id="{45973B45-C76C-4C73-AB2B-883BDA2C6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twoCellAnchor editAs="oneCell">
    <xdr:from>
      <xdr:col>3</xdr:col>
      <xdr:colOff>551329</xdr:colOff>
      <xdr:row>35</xdr:row>
      <xdr:rowOff>44823</xdr:rowOff>
    </xdr:from>
    <xdr:to>
      <xdr:col>5</xdr:col>
      <xdr:colOff>58054</xdr:colOff>
      <xdr:row>40</xdr:row>
      <xdr:rowOff>74573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3DA7879D-DBB4-4419-9754-F850BB211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029" y="8302998"/>
          <a:ext cx="954525" cy="89652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3DC3E3-405D-4B72-8217-9598EA7BB710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ABD39E0-9A8C-47F3-8E86-46063A255D75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831123F-A138-494E-B4E7-50E12FA06BF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378EF4D-740B-48E5-A3B7-3353AAE31E15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44A1AA2-230C-4810-8F84-9E635141030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B7DC491-700B-4665-BA1B-864F90468F57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B113363-B757-43EE-881B-23E078C1FD2E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4EC7E97-665E-44F2-B9C8-58EB6FDBBCB2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10" name="Gráfico 9">
          <a:extLst>
            <a:ext uri="{FF2B5EF4-FFF2-40B4-BE49-F238E27FC236}">
              <a16:creationId xmlns:a16="http://schemas.microsoft.com/office/drawing/2014/main" id="{4FFEC8E6-CCA6-4842-AFE0-16EB59416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twoCellAnchor editAs="oneCell">
    <xdr:from>
      <xdr:col>3</xdr:col>
      <xdr:colOff>252132</xdr:colOff>
      <xdr:row>41</xdr:row>
      <xdr:rowOff>67236</xdr:rowOff>
    </xdr:from>
    <xdr:to>
      <xdr:col>4</xdr:col>
      <xdr:colOff>656070</xdr:colOff>
      <xdr:row>46</xdr:row>
      <xdr:rowOff>125842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BFB66FDE-7B9A-42C9-BF2A-D3743D220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3832" y="9697011"/>
          <a:ext cx="1127838" cy="1020631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1159A15-9B1C-41B7-A4D6-9F27D65A5924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782E945-37B9-431E-AF12-DC976A12EF12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C6FA3AA-BD3D-4F2D-B6D6-AB61DB42C417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974CF0B-0341-49E1-9758-A131649B1AAF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DDA0123-FD9F-4748-8CC1-D2A99BE6F0AD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1C9A11D-1156-4C4B-9085-14FE82726033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3B4420E-E00B-4B30-88B1-51ED58175F77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F60240C-E424-4DF1-95D4-229690854171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20" name="Gráfico 19">
          <a:extLst>
            <a:ext uri="{FF2B5EF4-FFF2-40B4-BE49-F238E27FC236}">
              <a16:creationId xmlns:a16="http://schemas.microsoft.com/office/drawing/2014/main" id="{C3C23E36-BC02-49AC-913B-5CEA7C177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8A1DC1A-0542-4707-8B78-4747BF13FE92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3676230-057F-4C2E-B611-7A9BFDFCC384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DA1C2A8-42C1-4BB0-874B-F11C679032AD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1E04DC0-CF03-4992-864A-8C4F6364EBF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3AA610F-E2EB-4FD4-983D-D97A8BE222C2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440F8B1-0183-4036-AE02-7D35064FE5DD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70DD959-833B-46FC-BB83-70ECCFA2DB8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B4F8BBE-D315-4663-8675-B8B8C909E43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10" name="Gráfico 9">
          <a:extLst>
            <a:ext uri="{FF2B5EF4-FFF2-40B4-BE49-F238E27FC236}">
              <a16:creationId xmlns:a16="http://schemas.microsoft.com/office/drawing/2014/main" id="{A765B1FF-B5C9-475C-AB1F-CD1626CBE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twoCellAnchor editAs="oneCell">
    <xdr:from>
      <xdr:col>3</xdr:col>
      <xdr:colOff>252132</xdr:colOff>
      <xdr:row>42</xdr:row>
      <xdr:rowOff>67236</xdr:rowOff>
    </xdr:from>
    <xdr:to>
      <xdr:col>4</xdr:col>
      <xdr:colOff>656070</xdr:colOff>
      <xdr:row>47</xdr:row>
      <xdr:rowOff>125842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6BF9A7F-ED16-40D4-A99A-2881E5EF5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3832" y="9697011"/>
          <a:ext cx="1127838" cy="1020631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BE863DF-1AC9-4AB2-8DAD-B5BE5032ECCE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4DB628C-DA12-4D49-BB3A-876045A50BA0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51DED7C-3954-4697-B715-920F054C7E6D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8EAD542-31E3-466C-B748-CEAF7A8CC6A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D582AF3-8D55-4A57-A424-BF9ACB7C81BF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B185CDE-56E8-4D2E-BEFA-D594238B5DED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2956CEA-6DD9-4EA8-97DD-6DE02C555D0D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E7C0676-DE7A-4B5F-83FE-EAB8E4B2F0FD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20" name="Gráfico 19">
          <a:extLst>
            <a:ext uri="{FF2B5EF4-FFF2-40B4-BE49-F238E27FC236}">
              <a16:creationId xmlns:a16="http://schemas.microsoft.com/office/drawing/2014/main" id="{C30E23E4-4268-4299-A8E9-704D83536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3426937-B2E2-472C-8BAC-382010852660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8C77305-9A4D-4368-AF22-2B5CBCBE3D78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7AD7784-BB8C-4109-B3D1-EBD8F80DE0DE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96E0FBA-912A-4367-923C-3875D6D8ED8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5478EA1-129D-4487-956C-2AD9B532328E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897F4E4-9436-44AF-8F15-F108D9C8C3C2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B58D7BF-C454-4A56-B09A-729AF0ABB03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82B7D6C-8CB1-444D-8C92-09D8FB61DF4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10" name="Gráfico 9">
          <a:extLst>
            <a:ext uri="{FF2B5EF4-FFF2-40B4-BE49-F238E27FC236}">
              <a16:creationId xmlns:a16="http://schemas.microsoft.com/office/drawing/2014/main" id="{5466AA83-0920-4479-AD11-EC565D3B8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twoCellAnchor editAs="oneCell">
    <xdr:from>
      <xdr:col>3</xdr:col>
      <xdr:colOff>252132</xdr:colOff>
      <xdr:row>44</xdr:row>
      <xdr:rowOff>67236</xdr:rowOff>
    </xdr:from>
    <xdr:to>
      <xdr:col>4</xdr:col>
      <xdr:colOff>656070</xdr:colOff>
      <xdr:row>49</xdr:row>
      <xdr:rowOff>125842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37DDF5BA-5A43-49BC-87CE-FA0AF1B56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3832" y="9897036"/>
          <a:ext cx="1127838" cy="1020631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58910EF-5A59-414D-B434-4F7FD37687F9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D0126AF-A676-4A14-A579-3F2D54361488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F518A29-2FBE-4A80-B37A-7455E0CCF03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C9DE3AB-6665-4F60-BF2B-EFA1DD8C4E0F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3FFF60A-D1B5-47DD-87E0-F99A9A26D9D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7E3698A-C9C9-45B4-BE5F-D37CD5F70FD5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07C4728-29D4-43E0-ACDE-C822DBA099B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BFAF8FE-9295-4134-A34A-490C953DB0FA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20" name="Gráfico 19">
          <a:extLst>
            <a:ext uri="{FF2B5EF4-FFF2-40B4-BE49-F238E27FC236}">
              <a16:creationId xmlns:a16="http://schemas.microsoft.com/office/drawing/2014/main" id="{63365D9B-3FD8-4164-B1E8-F7BFA28C82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624F408-69C7-4595-8A07-FA369B4B586D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102CFB7-4E2E-4E5F-ABD0-9D845A193DB5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48EEDF6-800F-466D-A106-AC7CDFA327B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C3BFA9-01AF-40EC-AF52-43384F4CB5D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6E68F60-2F88-4BBF-BBF5-C47307372043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89CEFA0-4D24-4D3F-A9D3-8D925DF5A5CA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40BBAFD-3524-481E-A75C-A9AFFCBFAD59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A2AC7F3-5613-4D1B-ABBB-8AD5A9C30922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10" name="Gráfico 9">
          <a:extLst>
            <a:ext uri="{FF2B5EF4-FFF2-40B4-BE49-F238E27FC236}">
              <a16:creationId xmlns:a16="http://schemas.microsoft.com/office/drawing/2014/main" id="{C7696A06-AA01-4828-A9DE-173C31E0E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twoCellAnchor editAs="oneCell">
    <xdr:from>
      <xdr:col>3</xdr:col>
      <xdr:colOff>252132</xdr:colOff>
      <xdr:row>44</xdr:row>
      <xdr:rowOff>67236</xdr:rowOff>
    </xdr:from>
    <xdr:to>
      <xdr:col>4</xdr:col>
      <xdr:colOff>656070</xdr:colOff>
      <xdr:row>49</xdr:row>
      <xdr:rowOff>125842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B69E9D0-AEFC-4152-99AE-9F0692FC2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3832" y="10287561"/>
          <a:ext cx="1127838" cy="1020631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E312B84-BA19-4E83-B39E-4B5720466802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FE4B0CB-253A-4111-A75B-DD53242B581E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7C66813-C30B-4C7A-9587-EFE3776A9E4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D7494BC-707B-4717-8C8F-FE66342194F9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36818FB-B043-4004-A436-E576B5969B41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A1A593E-48C0-47D8-A5B5-A2881A8AA95A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832A540-99E6-426B-8261-3E4F4C8805C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D2A8ABF-7843-48B4-8B23-1BAF7D3E78C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20" name="Gráfico 19">
          <a:extLst>
            <a:ext uri="{FF2B5EF4-FFF2-40B4-BE49-F238E27FC236}">
              <a16:creationId xmlns:a16="http://schemas.microsoft.com/office/drawing/2014/main" id="{1D39AC09-2B8D-4C21-8417-443698106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1603469-EA53-47BC-BBA3-4B723134D84A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D007DF8-447B-4DAB-8084-5821A5C54A24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968ADC4-D0A7-4E62-8F9B-FB99F6276193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70411A5-A100-4718-909D-37E8B9C310C3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E3C1E3E-BF80-4702-A4DA-0F7FE2DE68A3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C98E80F-491A-4F01-B203-0550EE0F2F1D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512A23E-6F88-4D59-8D56-03BC573CE865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85C182C-5F1A-4195-8EC1-E2DFC66CD3D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10" name="Gráfico 9">
          <a:extLst>
            <a:ext uri="{FF2B5EF4-FFF2-40B4-BE49-F238E27FC236}">
              <a16:creationId xmlns:a16="http://schemas.microsoft.com/office/drawing/2014/main" id="{E54BA20A-679D-4F85-A306-F792D8435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twoCellAnchor editAs="oneCell">
    <xdr:from>
      <xdr:col>3</xdr:col>
      <xdr:colOff>252132</xdr:colOff>
      <xdr:row>44</xdr:row>
      <xdr:rowOff>67236</xdr:rowOff>
    </xdr:from>
    <xdr:to>
      <xdr:col>4</xdr:col>
      <xdr:colOff>656070</xdr:colOff>
      <xdr:row>49</xdr:row>
      <xdr:rowOff>125842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A817047-0ECE-4DCE-91F2-7716B9091D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3832" y="10287561"/>
          <a:ext cx="1127838" cy="1020631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20BFE69-480B-42B0-9C54-982FCA68BC98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1A36725-1D9C-45A7-8642-93EB57272763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36B968C-12EB-4382-9838-B0BD3C052A8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E5F0114-EC4B-4551-8D64-B9CB864B0C3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92C2031-A79C-4ECF-9A5E-D7AF8DAEFDBE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246D65A-2B7E-4532-98E8-7031A926A76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4F42187-7CC0-4F2C-B201-48C610FC281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B93971B-B798-4E13-98CC-9F4D9207AC8A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20" name="Gráfico 19">
          <a:extLst>
            <a:ext uri="{FF2B5EF4-FFF2-40B4-BE49-F238E27FC236}">
              <a16:creationId xmlns:a16="http://schemas.microsoft.com/office/drawing/2014/main" id="{32872D18-C0ED-4A89-B634-12556B1D1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7D1B303-83F5-4C21-8650-9EA9F3CB1A27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865582E-ED4A-4321-B8EC-E0B588DCDEEB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9BE3CFD-51D2-4B63-AA2C-C0BD674E0BD5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D0B9F08-D399-4F01-97EB-29E5F28FBE77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C587C8E-6D31-42AA-B405-1565D2812D89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2A53FD4-EE92-4AFA-8730-0939D00E0D19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880A168-4839-403A-9093-22FF7196D1AD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BA6C9D8-8A38-42F1-9B0C-586D38172E47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10" name="Gráfico 9">
          <a:extLst>
            <a:ext uri="{FF2B5EF4-FFF2-40B4-BE49-F238E27FC236}">
              <a16:creationId xmlns:a16="http://schemas.microsoft.com/office/drawing/2014/main" id="{6B39C0A5-B9C3-4F46-88F4-DC682A221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twoCellAnchor editAs="oneCell">
    <xdr:from>
      <xdr:col>3</xdr:col>
      <xdr:colOff>252132</xdr:colOff>
      <xdr:row>44</xdr:row>
      <xdr:rowOff>67236</xdr:rowOff>
    </xdr:from>
    <xdr:to>
      <xdr:col>4</xdr:col>
      <xdr:colOff>656070</xdr:colOff>
      <xdr:row>49</xdr:row>
      <xdr:rowOff>125842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FE60676-4F9E-414E-8A25-8A769F90FA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3832" y="10287561"/>
          <a:ext cx="1127838" cy="1020631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EB21B25-6C6C-4F1E-98D8-F71AC10305B2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B33643E-88CB-4CC9-8869-B7DEC72A6C42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0192A94-04E8-4337-A786-424A296C54D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225E486-2372-40A8-827A-7E5E3B48A437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2C00D0A-F8EC-419E-A0F9-AC38F9804EA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C1F59F3-73E0-460A-9C31-37426A74A12D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E14A19E-933C-4206-9EEB-C341DB7E797A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7B5EFBF-35B3-44DC-AE2C-5EE25857AF9E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20" name="Gráfico 19">
          <a:extLst>
            <a:ext uri="{FF2B5EF4-FFF2-40B4-BE49-F238E27FC236}">
              <a16:creationId xmlns:a16="http://schemas.microsoft.com/office/drawing/2014/main" id="{D7962047-64FB-45D5-88CF-4A9F84BA9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449B11B-2476-49B7-B545-15A408C51B44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753E209-FCF1-45CB-B671-EEDEFE0D0591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5242620-C765-4FD8-A165-71050DE6EA5D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D7AA010-C784-4F3C-898D-B47959E2AF2F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0303CD5-779B-4213-AFE5-70C50BDFBADF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66809EF-54A9-4331-9765-4308883B7FB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69C7300-C6A3-44B4-B3A6-9E701DBAFFA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3EC751B-2322-4426-99A0-421F43CB52F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10" name="Gráfico 9">
          <a:extLst>
            <a:ext uri="{FF2B5EF4-FFF2-40B4-BE49-F238E27FC236}">
              <a16:creationId xmlns:a16="http://schemas.microsoft.com/office/drawing/2014/main" id="{DD72EE5B-6F7D-4A67-88C0-40D610CF9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twoCellAnchor editAs="oneCell">
    <xdr:from>
      <xdr:col>3</xdr:col>
      <xdr:colOff>252132</xdr:colOff>
      <xdr:row>44</xdr:row>
      <xdr:rowOff>67236</xdr:rowOff>
    </xdr:from>
    <xdr:to>
      <xdr:col>4</xdr:col>
      <xdr:colOff>656070</xdr:colOff>
      <xdr:row>49</xdr:row>
      <xdr:rowOff>125842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A6FAF4D-066D-4199-B3E5-A05D6ABC2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3832" y="10287561"/>
          <a:ext cx="1127838" cy="1020631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9A4E177-DFDA-4234-8EE2-750E88812962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9A18FB2-6070-4153-B511-61AC8FB8E25F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51762C5-597C-4A58-B7C1-395B7758023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EDC6D6F-F78A-4D64-8E66-0D9077B865F9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8B480CE-A055-41E3-BF7D-6A0DC559E212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467ACC4-E1E3-440B-ACA6-DE1881AD3F2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130E4E2-EBC7-4002-A912-1037215101BA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F90BC39-E4F2-42E9-BE22-6239391F71A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680357</xdr:colOff>
      <xdr:row>0</xdr:row>
      <xdr:rowOff>57149</xdr:rowOff>
    </xdr:from>
    <xdr:to>
      <xdr:col>5</xdr:col>
      <xdr:colOff>254906</xdr:colOff>
      <xdr:row>1</xdr:row>
      <xdr:rowOff>703720</xdr:rowOff>
    </xdr:to>
    <xdr:pic>
      <xdr:nvPicPr>
        <xdr:cNvPr id="20" name="Gráfico 19">
          <a:extLst>
            <a:ext uri="{FF2B5EF4-FFF2-40B4-BE49-F238E27FC236}">
              <a16:creationId xmlns:a16="http://schemas.microsoft.com/office/drawing/2014/main" id="{511872CF-463D-4303-81DE-B4EF55785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80357" y="57149"/>
          <a:ext cx="3180442" cy="105478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E1A93B4-E795-4A39-8135-E16EC581052B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516E623-2ADA-474C-A444-3B8BC815E47D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8CD5620-D58B-49AA-947C-D642B09AF16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7F98E54-E960-4140-B44F-638D5FB46EC1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71ED97A-EFCA-4C3E-BFBB-9A2321838CC1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7CF6AD7-6300-4EFE-B918-7A13E4DB652A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389EFF7-3AD7-4B8C-84AB-51D4CB4A1F63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7E47269-5F13-4266-B003-04E89C2C098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10" name="Gráfico 9">
          <a:extLst>
            <a:ext uri="{FF2B5EF4-FFF2-40B4-BE49-F238E27FC236}">
              <a16:creationId xmlns:a16="http://schemas.microsoft.com/office/drawing/2014/main" id="{8AF2F033-D8F1-486A-9B55-4AB711276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twoCellAnchor editAs="oneCell">
    <xdr:from>
      <xdr:col>3</xdr:col>
      <xdr:colOff>252132</xdr:colOff>
      <xdr:row>44</xdr:row>
      <xdr:rowOff>67236</xdr:rowOff>
    </xdr:from>
    <xdr:to>
      <xdr:col>4</xdr:col>
      <xdr:colOff>656070</xdr:colOff>
      <xdr:row>49</xdr:row>
      <xdr:rowOff>125842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40DD0B5-7124-4E5B-8D00-3F9D63DC4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3832" y="10287561"/>
          <a:ext cx="1127838" cy="1020631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A405727-F42C-4264-9042-B877C7981213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C8015A7-E6A3-4351-AF07-A5E1318DAC88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EC63AF1-6543-41C2-8321-C0B26CA72EAC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CBC31BE-ABE9-4ABA-8001-DF8BB2C1D649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FE35519-F641-4692-8579-4B320BECA08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703C949-CDB0-4200-85DD-68E549C1B92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F184C1E-9FE5-4872-91BB-A9F5DD223AE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F80E904-5942-4507-BDAD-20F938866ED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20" name="Gráfico 19">
          <a:extLst>
            <a:ext uri="{FF2B5EF4-FFF2-40B4-BE49-F238E27FC236}">
              <a16:creationId xmlns:a16="http://schemas.microsoft.com/office/drawing/2014/main" id="{A7175B31-FB76-406B-BAC9-1608F5B64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81EF664-8BD8-4E30-9F82-85CCD52A10A7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AF5D1A1-2103-40D2-8633-A01B177310F1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9F29CA3-A341-4BFA-849E-83858ADFB573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4C31534-30EE-4C8A-A03F-C27B85F94D0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F649F01-02FE-4553-91C0-39B545F595B1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D4D99E7-EFF5-4E53-8D8A-3CEF1F136FB5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D55A791-A282-49FB-BBC4-15669B0E85C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D36F9A8-0CB5-4607-915F-838FE48A11BA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10" name="Gráfico 9">
          <a:extLst>
            <a:ext uri="{FF2B5EF4-FFF2-40B4-BE49-F238E27FC236}">
              <a16:creationId xmlns:a16="http://schemas.microsoft.com/office/drawing/2014/main" id="{EBB467D1-E965-497D-96E6-BEBE5F245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5AB4E86-D037-4603-8F6F-01E8786CFA19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4B500D6-CD4E-4446-AF2B-C6458B2699CF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17F148E-B482-4CF9-BFD8-4D2963F61BD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46CE11C-EC0C-435A-98D0-6D0762CD8F7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43C4423-B202-4C1C-B29A-661BB90756BA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ED39B68-61B0-479B-9850-C02A443DD4FC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5A057DB-308A-432C-A63A-ADA4FA209AA2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D6C7250-E3D0-4DB2-8A82-B26F24BD2C5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20" name="Gráfico 19">
          <a:extLst>
            <a:ext uri="{FF2B5EF4-FFF2-40B4-BE49-F238E27FC236}">
              <a16:creationId xmlns:a16="http://schemas.microsoft.com/office/drawing/2014/main" id="{5EDD77F6-D9FC-4F69-A0CA-8CCAC08BB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522839C-FE06-48FF-9EFF-6A8734FDF471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B6240DE-89ED-4DD2-B7A5-93669B355424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2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D06F36C-0DAE-4569-8D31-5BDBACFE07AA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2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EF9EE43-DF56-4731-A8C2-51065AAC5A5C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2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D99EF61-2078-45BF-89CD-B6E87CF8D112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2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C6B0391-28B4-447C-ACF7-FC211C721BF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2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6248A70-9767-47B2-BA19-A7D151B0B9FE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2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7CDF886-5867-456D-BEEC-B3E4FE0E914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680357</xdr:colOff>
      <xdr:row>0</xdr:row>
      <xdr:rowOff>57149</xdr:rowOff>
    </xdr:from>
    <xdr:to>
      <xdr:col>5</xdr:col>
      <xdr:colOff>254906</xdr:colOff>
      <xdr:row>1</xdr:row>
      <xdr:rowOff>703720</xdr:rowOff>
    </xdr:to>
    <xdr:pic>
      <xdr:nvPicPr>
        <xdr:cNvPr id="29" name="Gráfico 28">
          <a:extLst>
            <a:ext uri="{FF2B5EF4-FFF2-40B4-BE49-F238E27FC236}">
              <a16:creationId xmlns:a16="http://schemas.microsoft.com/office/drawing/2014/main" id="{3A547722-DB85-4243-8A2E-546B7129F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80357" y="57149"/>
          <a:ext cx="3194049" cy="1056146"/>
        </a:xfrm>
        <a:prstGeom prst="rect">
          <a:avLst/>
        </a:prstGeom>
      </xdr:spPr>
    </xdr:pic>
    <xdr:clientData/>
  </xdr:twoCellAnchor>
  <xdr:twoCellAnchor editAs="oneCell">
    <xdr:from>
      <xdr:col>5</xdr:col>
      <xdr:colOff>588308</xdr:colOff>
      <xdr:row>44</xdr:row>
      <xdr:rowOff>100854</xdr:rowOff>
    </xdr:from>
    <xdr:to>
      <xdr:col>7</xdr:col>
      <xdr:colOff>156882</xdr:colOff>
      <xdr:row>50</xdr:row>
      <xdr:rowOff>39425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FC4A61DC-8B71-4034-BBA5-A642FF941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0220" y="11620501"/>
          <a:ext cx="1025338" cy="1059159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9ED49D0-FC0C-4534-B836-519A6660FEFC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2108EDF-14AD-4D32-9207-84F9ED7CDA55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F99D723-A74B-45CB-8654-D751F3932167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421CA34-3147-4296-BBB0-7A4E7C61CB55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8FC21DE-97E0-4B45-9B64-EBCDC41B332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4CF31D8-E03A-41D5-808C-C60A8CB9CD2F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717D4F7-0D63-492F-B30C-D97531EE72DC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20505D7-67AE-48E3-BFF6-5FF23DA5C122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10" name="Gráfico 9">
          <a:extLst>
            <a:ext uri="{FF2B5EF4-FFF2-40B4-BE49-F238E27FC236}">
              <a16:creationId xmlns:a16="http://schemas.microsoft.com/office/drawing/2014/main" id="{439F4CDD-1BE8-47E5-8A05-1A247E42D4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twoCellAnchor editAs="oneCell">
    <xdr:from>
      <xdr:col>3</xdr:col>
      <xdr:colOff>252132</xdr:colOff>
      <xdr:row>44</xdr:row>
      <xdr:rowOff>67236</xdr:rowOff>
    </xdr:from>
    <xdr:to>
      <xdr:col>4</xdr:col>
      <xdr:colOff>656070</xdr:colOff>
      <xdr:row>49</xdr:row>
      <xdr:rowOff>125842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EC355A99-7E65-487F-9EF9-CA716B23D1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3832" y="10287561"/>
          <a:ext cx="1127838" cy="1020631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81037D2-D647-41CD-A98C-97F974346D89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209D6E2-CADF-416C-B266-AE48F6550C80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77EE9EC-2839-4D89-BFE2-E64243922592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1E23A63-0340-4EF6-9F5F-D081C7B944FE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72E2B22-730E-4147-9F15-B467A766E4DC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D317D0D-32F0-4614-9BC7-30938495D38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37C2633-BF4A-42BC-A219-4186A928C37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4DF842F-D08B-4602-8C0F-2757065DB841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20" name="Gráfico 19">
          <a:extLst>
            <a:ext uri="{FF2B5EF4-FFF2-40B4-BE49-F238E27FC236}">
              <a16:creationId xmlns:a16="http://schemas.microsoft.com/office/drawing/2014/main" id="{A79FE8A6-266A-453F-957C-0FA2D960E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A554E94-AF6A-49A6-8B3B-5A6BD924E257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5D95157-6918-4CDD-8918-BBF32B35A5A2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8DA5224-537C-4BEF-AD21-46E450D4AFF5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5E3FE81-B004-4F50-808E-6CB33E07111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24C4D4C-375C-4E9B-BDD7-B0CA05FACC5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8492E81-7846-4DE5-8DFB-5CBFF0190B9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A5C01D3-39D8-4206-ACDA-698739D0C77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38590C5-8EA7-4B92-840B-B06E3D032B0C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10" name="Gráfico 9">
          <a:extLst>
            <a:ext uri="{FF2B5EF4-FFF2-40B4-BE49-F238E27FC236}">
              <a16:creationId xmlns:a16="http://schemas.microsoft.com/office/drawing/2014/main" id="{30C997B5-7344-4BC4-A6D7-27FB48B2CB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twoCellAnchor editAs="oneCell">
    <xdr:from>
      <xdr:col>5</xdr:col>
      <xdr:colOff>44114</xdr:colOff>
      <xdr:row>47</xdr:row>
      <xdr:rowOff>45339</xdr:rowOff>
    </xdr:from>
    <xdr:to>
      <xdr:col>6</xdr:col>
      <xdr:colOff>448052</xdr:colOff>
      <xdr:row>53</xdr:row>
      <xdr:rowOff>61575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D6D7C6B8-F5A6-48D2-826B-60203A25E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7045" y="11387753"/>
          <a:ext cx="1126524" cy="1165805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954C3A4-FCDA-457F-8778-616CDF28658D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83845" cy="247859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A3D1F48-3FBF-4AB5-BE89-422F7547A7AF}"/>
            </a:ext>
          </a:extLst>
        </xdr:cNvPr>
        <xdr:cNvSpPr/>
      </xdr:nvSpPr>
      <xdr:spPr bwMode="auto">
        <a:xfrm>
          <a:off x="0" y="0"/>
          <a:ext cx="283845" cy="247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6A74A51-851F-493B-B6A0-C18ED1FF07F5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44B17A1-6532-485C-8D0B-283C20DB29C7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F1F558C-ECE7-4EE7-8754-8BFB7D0EA49F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4504338-8F58-4202-8FB8-E1284A34713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857C2F4-712A-46B7-9FEC-D5F1CFBF03D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531EB15-ACB5-4348-9510-6300D06CF7D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666750</xdr:colOff>
      <xdr:row>0</xdr:row>
      <xdr:rowOff>57149</xdr:rowOff>
    </xdr:from>
    <xdr:to>
      <xdr:col>5</xdr:col>
      <xdr:colOff>241299</xdr:colOff>
      <xdr:row>1</xdr:row>
      <xdr:rowOff>703720</xdr:rowOff>
    </xdr:to>
    <xdr:pic>
      <xdr:nvPicPr>
        <xdr:cNvPr id="10" name="Gráfico 9">
          <a:extLst>
            <a:ext uri="{FF2B5EF4-FFF2-40B4-BE49-F238E27FC236}">
              <a16:creationId xmlns:a16="http://schemas.microsoft.com/office/drawing/2014/main" id="{87C19882-9146-4E46-B247-90ED33624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0" y="57149"/>
          <a:ext cx="3194049" cy="1056146"/>
        </a:xfrm>
        <a:prstGeom prst="rect">
          <a:avLst/>
        </a:prstGeom>
      </xdr:spPr>
    </xdr:pic>
    <xdr:clientData/>
  </xdr:twoCellAnchor>
  <xdr:twoCellAnchor editAs="oneCell">
    <xdr:from>
      <xdr:col>5</xdr:col>
      <xdr:colOff>44114</xdr:colOff>
      <xdr:row>40</xdr:row>
      <xdr:rowOff>45339</xdr:rowOff>
    </xdr:from>
    <xdr:to>
      <xdr:col>6</xdr:col>
      <xdr:colOff>448052</xdr:colOff>
      <xdr:row>46</xdr:row>
      <xdr:rowOff>61575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07E27DB-7AE4-4FF5-9D6F-DE93607FFF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614" y="10884789"/>
          <a:ext cx="1127838" cy="117828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MULACI&#211;NEDIFICIO.o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Documents\MC%2023%20DE%202024%20RAMA%20JUDICIAL%20SCJO\PPTO%20GYM%20R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553b30d4b888d3a/Escritorio/PRESUPUESTO%20-%20V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JR%20INGENIERIA/Documents/LUIS%20GARCIA/Box%20Coulvert/Presupuesto%20V_4%20Ultim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"/>
      <sheetName val="RESUMEN_PRESUPU_"/>
      <sheetName val="SUB_APU2"/>
      <sheetName val="RESUMEN_PRESUPU_2"/>
      <sheetName val="SUB_APU1"/>
      <sheetName val="RESUMEN_PRESUPU_1"/>
      <sheetName val="SUB_APU3"/>
      <sheetName val="RESUMEN_PRESUPU_3"/>
      <sheetName val="Indicadores"/>
      <sheetName val="SIMULACIÓNEDIFICIO.ok"/>
      <sheetName val="Propiedad"/>
      <sheetName val="Reparación"/>
      <sheetName val="SUB_APU4"/>
      <sheetName val="RESUMEN_PRESUPU_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proyecto"/>
      <sheetName val="Materiales"/>
      <sheetName val="ManodeObra"/>
      <sheetName val="Equipos"/>
      <sheetName val="DESGLOSE AIU"/>
      <sheetName val="Presupuesto "/>
      <sheetName val="APU-8.01"/>
      <sheetName val="APU-7.03"/>
      <sheetName val="APU-7.02"/>
      <sheetName val="APU-7.01"/>
      <sheetName val="APU-6.02"/>
      <sheetName val="APU-6.01"/>
      <sheetName val="APU-5.05"/>
      <sheetName val="APU-5.04"/>
      <sheetName val="APU-5.03"/>
      <sheetName val="APU-5.02"/>
      <sheetName val="APU-5.01"/>
      <sheetName val="APU-4.03"/>
      <sheetName val="APU-4.02"/>
      <sheetName val="APU-4.01"/>
      <sheetName val="APU-3.07"/>
      <sheetName val="APU-3.06"/>
      <sheetName val="APU-3.05"/>
      <sheetName val="APU-3.04"/>
      <sheetName val="APU-3.03"/>
      <sheetName val="APU-3.02"/>
      <sheetName val="APU-3.01"/>
      <sheetName val="APU-2.08"/>
      <sheetName val="APU-2.07"/>
      <sheetName val="APU-2.06"/>
      <sheetName val="APU-2.05"/>
      <sheetName val="APU-2.04"/>
      <sheetName val="APU-2.03"/>
      <sheetName val="APU-2.02"/>
      <sheetName val="APU-2.01"/>
      <sheetName val="APU-1.12"/>
      <sheetName val="APU-1.11"/>
      <sheetName val="APU-1.10"/>
      <sheetName val="APU-1.09"/>
      <sheetName val="APU-1.08"/>
      <sheetName val="APU-1.07"/>
      <sheetName val="APU-1.06"/>
      <sheetName val="APU-1.05"/>
      <sheetName val="APU-1.04"/>
      <sheetName val="APU-1.03"/>
      <sheetName val="APU-1.02"/>
      <sheetName val="APU-1.01"/>
    </sheetNames>
    <sheetDataSet>
      <sheetData sheetId="0">
        <row r="1">
          <cell r="B1" t="str">
            <v>ADECUACIONES DE GIMNASIO, SU BATERÍA DE BAÑOS Y LA TERRAZA ADYACENTES AL MISMO.</v>
          </cell>
        </row>
        <row r="2">
          <cell r="B2" t="str">
            <v>Consejo Superior de la Judicatura Dirección Seccional de Administración Judicial Sincelejo – Sucre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 CONTRA"/>
      <sheetName val="EQUIPO CONTRA"/>
      <sheetName val="M.O CONTRA"/>
      <sheetName val="APU-1-4 Electr"/>
      <sheetName val="APU-3.000 Electr"/>
      <sheetName val="TRANSPORTE CONTRA"/>
      <sheetName val="MATERIALES ELECTR"/>
      <sheetName val="EQUIPO ELECTR"/>
      <sheetName val="M.O ELECT"/>
      <sheetName val="AUI ELECTR"/>
      <sheetName val="TRANSPORTE ELECTR"/>
      <sheetName val="EQUIPO"/>
      <sheetName val="Materiales AIRES"/>
      <sheetName val="MATERIALES"/>
      <sheetName val="M.O"/>
      <sheetName val="TRANSPORTE"/>
      <sheetName val="APU-1-4"/>
      <sheetName val="APU-2.000"/>
      <sheetName val="APU-3.500"/>
      <sheetName val="PPTO CONTRA INCENDIO"/>
      <sheetName val="PPTOelectr"/>
      <sheetName val="PPTOAIRES "/>
      <sheetName val="M.O AIRES"/>
      <sheetName val="RRHH"/>
      <sheetName val="PRESUPUESTO HIDRO SAN"/>
      <sheetName val="AUI"/>
      <sheetName val="ppto papso"/>
      <sheetName val="PRESUPUESTO GENERAL"/>
      <sheetName val="FLUJO"/>
      <sheetName val="MC-14.03"/>
      <sheetName val="APU-14.03"/>
      <sheetName val="MC-14.02"/>
      <sheetName val="APU-14.02"/>
      <sheetName val="MC-14.01"/>
      <sheetName val="APU-14.01"/>
      <sheetName val="APU-13.01"/>
      <sheetName val="APU-13.02"/>
      <sheetName val="APU-13.03"/>
      <sheetName val="APU-13.04"/>
      <sheetName val="APU-13.05"/>
      <sheetName val="APU-13.06"/>
      <sheetName val="APU-13.07"/>
      <sheetName val="APU-13.08"/>
      <sheetName val="APU-13.09"/>
      <sheetName val="APU-13.10"/>
      <sheetName val="APU-13.11"/>
      <sheetName val="APU-13.12"/>
      <sheetName val="APU-13.13"/>
      <sheetName val="APU-13.14"/>
      <sheetName val="APU-13.15"/>
      <sheetName val="APU-13.16"/>
      <sheetName val="APU-13.17"/>
      <sheetName val="APU-12.01"/>
      <sheetName val="APU-12.02"/>
      <sheetName val="APU-12.03"/>
      <sheetName val="APU-12.04"/>
      <sheetName val="APU-12.05"/>
      <sheetName val="APU-12.06"/>
      <sheetName val="APU-12.07"/>
      <sheetName val="APU-12.08"/>
      <sheetName val="APU-12.09"/>
      <sheetName val="APU-12.10"/>
      <sheetName val="APU-12.11"/>
      <sheetName val="APU-12.12"/>
      <sheetName val="APU-12.13"/>
      <sheetName val="APU11.01"/>
      <sheetName val="APU11.02"/>
      <sheetName val="APU11.03"/>
      <sheetName val="APU11.04"/>
      <sheetName val="APU11.05"/>
      <sheetName val="APU11.06"/>
      <sheetName val="APU11.07"/>
      <sheetName val="APU11.08"/>
      <sheetName val="APU-10.01"/>
      <sheetName val="MC-10.01"/>
      <sheetName val="APU-9.08"/>
      <sheetName val="MC-9.08"/>
      <sheetName val="APU-9.07"/>
      <sheetName val="MC-9.07"/>
      <sheetName val="APU-9.06"/>
      <sheetName val="MC-9.06"/>
      <sheetName val="APU-9.05"/>
      <sheetName val="MC-9.05"/>
      <sheetName val="APU-9.04"/>
      <sheetName val="MC-9.04"/>
      <sheetName val="APU-9.03"/>
      <sheetName val="MC-9.03"/>
      <sheetName val="APU-9.02"/>
      <sheetName val="MC-9.02"/>
      <sheetName val="APU-9.01"/>
      <sheetName val="APU-8.01"/>
      <sheetName val="APU-8.02"/>
      <sheetName val="APU-8.03"/>
      <sheetName val="APU-8.04"/>
      <sheetName val="APU-8.05"/>
      <sheetName val="APU-8.06"/>
      <sheetName val="APU-8.07"/>
      <sheetName val="APU-8.08"/>
      <sheetName val="APU-8.09"/>
      <sheetName val="APU-8.10"/>
      <sheetName val="APU-8.11"/>
      <sheetName val="APU-8.12"/>
      <sheetName val="APU-8.13"/>
      <sheetName val="APU-8.14"/>
      <sheetName val="APU-8.15"/>
      <sheetName val="APU-8.16"/>
      <sheetName val="APU-8.17"/>
      <sheetName val="APU-8.18"/>
      <sheetName val="APU-8.19"/>
      <sheetName val="APU-8.20"/>
      <sheetName val="APU-8.21"/>
      <sheetName val="APU-8.22"/>
      <sheetName val="APU-8.23"/>
      <sheetName val="APU-8.24"/>
      <sheetName val="APU-8.25"/>
      <sheetName val="APU-8.26"/>
      <sheetName val="APU-8.27"/>
      <sheetName val="APU-8.28"/>
      <sheetName val="APU-8.29"/>
      <sheetName val="APU-8.30"/>
      <sheetName val="APU-8.31"/>
      <sheetName val="APU-8.32"/>
      <sheetName val="APU-8.33"/>
      <sheetName val="APU-8.34"/>
      <sheetName val="APU-8.35"/>
      <sheetName val="APU-8.36"/>
      <sheetName val="APU-8.37"/>
      <sheetName val="APU-8.38"/>
      <sheetName val="APU-8.39"/>
      <sheetName val="APU-8.40"/>
      <sheetName val="APU-8.41"/>
      <sheetName val="APU-8.42"/>
      <sheetName val="APU-7.01"/>
      <sheetName val="APU-7.02"/>
      <sheetName val="APU-7.03"/>
      <sheetName val="APU-7.04"/>
      <sheetName val="APU-7.05"/>
      <sheetName val="APU-7.06"/>
      <sheetName val="APU-7.07"/>
      <sheetName val="APU-7.08"/>
      <sheetName val="APU-7.09"/>
      <sheetName val="APU-7.10"/>
      <sheetName val="APU-7.11"/>
      <sheetName val="APU-7.12"/>
      <sheetName val="APU-7.13"/>
      <sheetName val="APU-7.14"/>
      <sheetName val="APU-7.15"/>
      <sheetName val="APU-7.16"/>
      <sheetName val="APU-7.17"/>
      <sheetName val="APU-7.18"/>
      <sheetName val="APU-7.19"/>
      <sheetName val="APU-7.20"/>
      <sheetName val="APU-7.21"/>
      <sheetName val="APU-7.22"/>
      <sheetName val="APU-7.23"/>
      <sheetName val="APU-7.24"/>
      <sheetName val="APU-7.25"/>
      <sheetName val="APU-7.26"/>
      <sheetName val="APU-7.27"/>
      <sheetName val="APU-7.28"/>
      <sheetName val="APU-7.29"/>
      <sheetName val="APU-7.30"/>
      <sheetName val="APU-7.31"/>
      <sheetName val="APU-7.32"/>
      <sheetName val="APU-7.33"/>
      <sheetName val="APU-7.34"/>
      <sheetName val="APU-7.35"/>
      <sheetName val="APU-7.36"/>
      <sheetName val="APU-7.37"/>
      <sheetName val="APU-7.38"/>
      <sheetName val="APU-7.39"/>
      <sheetName val="APU-7.40"/>
      <sheetName val="APU-7.41"/>
      <sheetName val="APU-7.42"/>
      <sheetName val="APU-7.43"/>
      <sheetName val="APU-7.44"/>
      <sheetName val="APU-7.45"/>
      <sheetName val="APU-7.46"/>
      <sheetName val="APU-7.47"/>
      <sheetName val="APU-7.48"/>
      <sheetName val="APU-6.07"/>
      <sheetName val="MC-6.07"/>
      <sheetName val="APU-6.06"/>
      <sheetName val="MC-6.06"/>
      <sheetName val="APU-6.05"/>
      <sheetName val="MC-6.05"/>
      <sheetName val="APU-6.04"/>
      <sheetName val="MC-6.04"/>
      <sheetName val="APU-6.03"/>
      <sheetName val="MC-6.03"/>
      <sheetName val="APU-6.02"/>
      <sheetName val="MC-6.02"/>
      <sheetName val="APU-6.01"/>
      <sheetName val="MC-6.01"/>
      <sheetName val="APU-5.01"/>
      <sheetName val="MC-5.01"/>
      <sheetName val="APU-4.02"/>
      <sheetName val="MC-4.02"/>
      <sheetName val="APU-4.01"/>
      <sheetName val="MC-4.01"/>
      <sheetName val="APU-3.11"/>
      <sheetName val="MC-3.11"/>
      <sheetName val="APU-3.10"/>
      <sheetName val="MC-3.10"/>
      <sheetName val="APU-3.09"/>
      <sheetName val="MC-3.09"/>
      <sheetName val="APU-3.08"/>
      <sheetName val="MC-3.08"/>
      <sheetName val="APU-3.07"/>
      <sheetName val="MC-3.07"/>
      <sheetName val="APU-3.06"/>
      <sheetName val="MC-3.06"/>
      <sheetName val="APU-3.05"/>
      <sheetName val="MC-3.05"/>
      <sheetName val="APU-3.04"/>
      <sheetName val="MC-3.04"/>
      <sheetName val="APU-3.03"/>
      <sheetName val="MC-3.03"/>
      <sheetName val="APU-3.02"/>
      <sheetName val="MC-3.02"/>
      <sheetName val="APU-3.01"/>
      <sheetName val="MC-3.01"/>
      <sheetName val="APU-2.05"/>
      <sheetName val="MC-2.05"/>
      <sheetName val="APU-2.04"/>
      <sheetName val="MC-2.04"/>
      <sheetName val="APU-2.03"/>
      <sheetName val="MC-2.03"/>
      <sheetName val="APU-2.02"/>
      <sheetName val="MC-2.02"/>
      <sheetName val="APU-2.01"/>
      <sheetName val="MC-2.01"/>
      <sheetName val="APU-1.10"/>
      <sheetName val="MC-1.10"/>
      <sheetName val="APU-1.09"/>
      <sheetName val="MC-1.09"/>
      <sheetName val="APU-1.08"/>
      <sheetName val="MC-1.08"/>
      <sheetName val="APU-1.07"/>
      <sheetName val="MC-1.07"/>
      <sheetName val="APU-1.06"/>
      <sheetName val="MC-1.06"/>
      <sheetName val="APU-1.05"/>
      <sheetName val="MC-1.05"/>
      <sheetName val="APU-1.04"/>
      <sheetName val="MC-1.04"/>
      <sheetName val="APU-1.03"/>
      <sheetName val="MC-1.03"/>
      <sheetName val="APU-1.02"/>
      <sheetName val="MC-1.02"/>
      <sheetName val="MC-1.01"/>
      <sheetName val="APU-1.01"/>
      <sheetName val="AUI CONT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C8" t="str">
            <v>Cal Hidratada 10 Kg</v>
          </cell>
          <cell r="D8" t="str">
            <v>Buto</v>
          </cell>
          <cell r="E8">
            <v>9500</v>
          </cell>
        </row>
        <row r="9">
          <cell r="C9" t="str">
            <v xml:space="preserve">Liston 2x2- 3m </v>
          </cell>
          <cell r="D9" t="str">
            <v>Unidad</v>
          </cell>
          <cell r="E9">
            <v>18000</v>
          </cell>
        </row>
        <row r="10">
          <cell r="C10" t="str">
            <v>Caja Clavos 2"</v>
          </cell>
          <cell r="D10" t="str">
            <v>Paquete</v>
          </cell>
          <cell r="E10">
            <v>6500</v>
          </cell>
        </row>
        <row r="11">
          <cell r="C11" t="str">
            <v>Pita Nylon - 100 m</v>
          </cell>
          <cell r="D11" t="str">
            <v>Rollo</v>
          </cell>
          <cell r="E11">
            <v>7500</v>
          </cell>
        </row>
        <row r="12">
          <cell r="C12" t="str">
            <v>Cuerpo De Andamio</v>
          </cell>
          <cell r="D12" t="str">
            <v>Dia</v>
          </cell>
          <cell r="E12">
            <v>1600</v>
          </cell>
        </row>
        <row r="13">
          <cell r="C13" t="str">
            <v>Disposcicion Final</v>
          </cell>
          <cell r="D13" t="str">
            <v>M3</v>
          </cell>
          <cell r="E13">
            <v>7600</v>
          </cell>
        </row>
        <row r="14">
          <cell r="C14" t="str">
            <v>Agua De Acueducto</v>
          </cell>
          <cell r="D14" t="str">
            <v>Lt</v>
          </cell>
          <cell r="E14">
            <v>15</v>
          </cell>
        </row>
        <row r="15">
          <cell r="C15" t="str">
            <v>Material Seleccionado Balasto</v>
          </cell>
          <cell r="D15" t="str">
            <v>M3</v>
          </cell>
          <cell r="E15">
            <v>32000</v>
          </cell>
        </row>
        <row r="16">
          <cell r="C16" t="str">
            <v xml:space="preserve">Sub-Base Granular </v>
          </cell>
          <cell r="D16" t="str">
            <v>M3</v>
          </cell>
          <cell r="E16">
            <v>57800</v>
          </cell>
        </row>
        <row r="17">
          <cell r="C17" t="str">
            <v>Cemento Gris Usos General</v>
          </cell>
          <cell r="D17" t="str">
            <v>Kg</v>
          </cell>
          <cell r="E17">
            <v>650</v>
          </cell>
        </row>
        <row r="18">
          <cell r="C18" t="str">
            <v>Arena Arroyo</v>
          </cell>
          <cell r="D18" t="str">
            <v>M3</v>
          </cell>
          <cell r="E18">
            <v>80535</v>
          </cell>
        </row>
        <row r="19">
          <cell r="C19" t="str">
            <v>Triturado 1/2"</v>
          </cell>
          <cell r="D19" t="str">
            <v>M3</v>
          </cell>
          <cell r="E19">
            <v>131784</v>
          </cell>
        </row>
        <row r="20">
          <cell r="C20" t="str">
            <v>Mortero 1:4 Hecho En Obra</v>
          </cell>
          <cell r="D20" t="str">
            <v>M3</v>
          </cell>
          <cell r="E20">
            <v>333621</v>
          </cell>
        </row>
        <row r="21">
          <cell r="C21" t="str">
            <v>Bloque 0,15</v>
          </cell>
          <cell r="D21" t="str">
            <v>Unidad</v>
          </cell>
          <cell r="E21">
            <v>2200</v>
          </cell>
        </row>
        <row r="22">
          <cell r="C22" t="str">
            <v>Concreto 3.000 PSI Hecho En Obra</v>
          </cell>
          <cell r="D22" t="str">
            <v>M3</v>
          </cell>
          <cell r="E22">
            <v>385537</v>
          </cell>
        </row>
        <row r="23">
          <cell r="C23" t="str">
            <v>CRUCETA ANGULAR METALICA 2400 mm AUTOSOPORTADA</v>
          </cell>
          <cell r="D23" t="str">
            <v>Unidad</v>
          </cell>
          <cell r="E23">
            <v>315300</v>
          </cell>
        </row>
        <row r="24">
          <cell r="C24" t="str">
            <v>AISLADOR TIPO POSTE 24KV PORCELANA</v>
          </cell>
          <cell r="D24" t="str">
            <v>Unidad</v>
          </cell>
          <cell r="E24">
            <v>95350</v>
          </cell>
        </row>
        <row r="25">
          <cell r="C25" t="str">
            <v>ARANDELA PLANA REDONDA 5/8"</v>
          </cell>
          <cell r="D25" t="str">
            <v>Unidad</v>
          </cell>
          <cell r="E25">
            <v>5000</v>
          </cell>
        </row>
        <row r="26">
          <cell r="C26" t="str">
            <v>PERNO CORTO AC. GALVANIZ. 3/4"- 3/4" x 3"</v>
          </cell>
          <cell r="D26" t="str">
            <v>Unidad</v>
          </cell>
          <cell r="E26">
            <v>15000</v>
          </cell>
        </row>
        <row r="27">
          <cell r="C27" t="str">
            <v>PERNO ROSCA CORRIDA ACERO GALVANIZADO C 5/8" x 12"</v>
          </cell>
          <cell r="D27" t="str">
            <v>Unidad</v>
          </cell>
          <cell r="E27">
            <v>15000</v>
          </cell>
        </row>
        <row r="28">
          <cell r="C28" t="str">
            <v>KIT DE PUESTA TIERRA EN ACERO AUSTENITICO CON VARILLA</v>
          </cell>
          <cell r="D28" t="str">
            <v>Unidad</v>
          </cell>
          <cell r="E28">
            <v>440000</v>
          </cell>
        </row>
        <row r="29">
          <cell r="C29" t="str">
            <v>GRILLETE LARGO RECTO 5/8" 11 300 KG</v>
          </cell>
          <cell r="D29" t="str">
            <v>Unidad</v>
          </cell>
          <cell r="E29">
            <v>25000</v>
          </cell>
        </row>
        <row r="30">
          <cell r="C30" t="str">
            <v>AISLADOR COMPOSITE TIPO SUSPENSION 13,2 kV III</v>
          </cell>
          <cell r="D30" t="str">
            <v>Unidad</v>
          </cell>
          <cell r="E30">
            <v>61500</v>
          </cell>
        </row>
        <row r="31">
          <cell r="C31" t="str">
            <v>TORNILLO AC.GALVANIZ.C/T 5/8"X12"</v>
          </cell>
          <cell r="D31" t="str">
            <v>Unidad</v>
          </cell>
          <cell r="E31">
            <v>15000</v>
          </cell>
        </row>
        <row r="32">
          <cell r="C32" t="str">
            <v>GRAPA DE RETENCIÓN RECTA 1/0AWG</v>
          </cell>
          <cell r="D32" t="str">
            <v>Unidad</v>
          </cell>
          <cell r="E32">
            <v>55680</v>
          </cell>
        </row>
        <row r="33">
          <cell r="C33" t="str">
            <v>POSTE DE CONCRETO DE 12 MTS PARA MT X 1050KG</v>
          </cell>
          <cell r="D33" t="str">
            <v>Unidad</v>
          </cell>
          <cell r="E33">
            <v>2225000</v>
          </cell>
        </row>
        <row r="34">
          <cell r="C34" t="str">
            <v>CABLE 1/0 AWG AL ACSR RED ECOLÓGICA</v>
          </cell>
          <cell r="D34" t="str">
            <v>ML</v>
          </cell>
          <cell r="E34">
            <v>14771</v>
          </cell>
        </row>
        <row r="35">
          <cell r="C35" t="str">
            <v xml:space="preserve">CABLE  XLPE 1/0 AWG 15 kV IL 133% P CINTA </v>
          </cell>
          <cell r="D35" t="str">
            <v>ML</v>
          </cell>
          <cell r="E35">
            <v>94500</v>
          </cell>
        </row>
        <row r="36">
          <cell r="C36" t="str">
            <v>TERMINALES PREMOLDEADOS 15KV EXTERIOR X 3</v>
          </cell>
          <cell r="D36" t="str">
            <v>Unidad</v>
          </cell>
          <cell r="E36">
            <v>503950</v>
          </cell>
        </row>
        <row r="37">
          <cell r="C37" t="str">
            <v>TERMINALES PREMOLDEADOS 15KV INTERIOR X 3</v>
          </cell>
          <cell r="D37" t="str">
            <v>Unidad</v>
          </cell>
          <cell r="E37">
            <v>395850</v>
          </cell>
        </row>
        <row r="38">
          <cell r="C38" t="str">
            <v>TUBO METALICO CONDUIT IMC 1-1/2"X 3M</v>
          </cell>
          <cell r="D38" t="str">
            <v>Unidad</v>
          </cell>
          <cell r="E38">
            <v>173500</v>
          </cell>
        </row>
        <row r="39">
          <cell r="C39" t="str">
            <v>CINTA BANT IT 5/8</v>
          </cell>
          <cell r="D39" t="str">
            <v>ML</v>
          </cell>
          <cell r="E39">
            <v>5000</v>
          </cell>
        </row>
        <row r="40">
          <cell r="C40" t="str">
            <v>CAPACETE IMC 1-1/2"</v>
          </cell>
          <cell r="D40" t="str">
            <v>Unidad</v>
          </cell>
          <cell r="E40">
            <v>21500</v>
          </cell>
        </row>
        <row r="41">
          <cell r="C41" t="str">
            <v>TUBERIA CONDUIT 1-1/2" PVC X 3M</v>
          </cell>
          <cell r="D41" t="str">
            <v>Unidad</v>
          </cell>
          <cell r="E41">
            <v>33900</v>
          </cell>
        </row>
        <row r="42">
          <cell r="C42" t="str">
            <v>ACCESORIO 1/2" PVC</v>
          </cell>
          <cell r="D42" t="str">
            <v>Unidad</v>
          </cell>
          <cell r="E42">
            <v>2500</v>
          </cell>
        </row>
        <row r="43">
          <cell r="C43" t="str">
            <v>PEGANTE PARA TUBO PVC</v>
          </cell>
          <cell r="D43" t="str">
            <v>GALON</v>
          </cell>
          <cell r="E43">
            <v>360000</v>
          </cell>
        </row>
        <row r="44">
          <cell r="C44" t="str">
            <v>EXCAVACION MANUAL Y RESANE SECCÓN 40x60CM</v>
          </cell>
          <cell r="D44" t="str">
            <v>ML</v>
          </cell>
          <cell r="E44">
            <v>10000</v>
          </cell>
        </row>
        <row r="45">
          <cell r="C45" t="str">
            <v>HERRAJES PARA CAJA DE INSPECCIÓN MT TIPO 1</v>
          </cell>
          <cell r="D45" t="str">
            <v>GL</v>
          </cell>
          <cell r="E45">
            <v>500000</v>
          </cell>
        </row>
        <row r="46">
          <cell r="C46" t="str">
            <v>ARANDELA DE PRESIÓN 5/8"</v>
          </cell>
          <cell r="D46" t="str">
            <v>Unidad</v>
          </cell>
          <cell r="E46">
            <v>5000</v>
          </cell>
        </row>
        <row r="47">
          <cell r="C47" t="str">
            <v>TUERCA HEXAGONAL ACERO GALVANIZADO 5/8"</v>
          </cell>
          <cell r="D47" t="str">
            <v>Unidad</v>
          </cell>
          <cell r="E47">
            <v>5000</v>
          </cell>
        </row>
        <row r="48">
          <cell r="C48" t="str">
            <v>ARANDELA CURVA CUADRADA 2-1/4X2-1/4X3/16"</v>
          </cell>
          <cell r="D48" t="str">
            <v>Unidad</v>
          </cell>
          <cell r="E48">
            <v>5000</v>
          </cell>
        </row>
        <row r="49">
          <cell r="C49" t="str">
            <v>CAJA CORTACIRCUITO 27KV, 100AMP, 10KA</v>
          </cell>
          <cell r="D49" t="str">
            <v>Unidad</v>
          </cell>
          <cell r="E49">
            <v>541350</v>
          </cell>
        </row>
        <row r="50">
          <cell r="C50" t="str">
            <v>FUSIBLES TIPO D</v>
          </cell>
          <cell r="D50" t="str">
            <v>Unidad</v>
          </cell>
          <cell r="E50">
            <v>5000</v>
          </cell>
        </row>
        <row r="51">
          <cell r="C51" t="str">
            <v>CONECTOR CUÑA A PRESION 1/0 - 2 AWG. CON ESTRIBO</v>
          </cell>
          <cell r="D51" t="str">
            <v>Unidad</v>
          </cell>
          <cell r="E51">
            <v>25000</v>
          </cell>
        </row>
        <row r="52">
          <cell r="C52" t="str">
            <v>CONECTOR AMOVIBLE 2 - 2 AWG</v>
          </cell>
          <cell r="D52" t="str">
            <v>Unidad</v>
          </cell>
          <cell r="E52">
            <v>25000</v>
          </cell>
        </row>
        <row r="53">
          <cell r="C53" t="str">
            <v>CABLE  #2 AWG CU DESNUDO</v>
          </cell>
          <cell r="D53" t="str">
            <v>ML</v>
          </cell>
          <cell r="E53">
            <v>26350</v>
          </cell>
        </row>
        <row r="54">
          <cell r="C54" t="str">
            <v>DESCARGADOR DE SOBRE TENSIÓN 15KV 10KA</v>
          </cell>
          <cell r="D54" t="str">
            <v>Unidad</v>
          </cell>
          <cell r="E54">
            <v>291500</v>
          </cell>
        </row>
        <row r="55">
          <cell r="C55" t="str">
            <v>MEDIDOR TIPO 4 - CON CAJA DE ALOJAMIENTO - DE ACUERDO A OPERADOR DE RED LOCAL</v>
          </cell>
          <cell r="D55" t="str">
            <v>Unidad</v>
          </cell>
          <cell r="E55">
            <v>650000</v>
          </cell>
        </row>
        <row r="56">
          <cell r="C56" t="str">
            <v>TRANSFORMADOR EN ACEITE TIPO POSTE, 30KVA 13200/220-127 V TRIFÁSICO</v>
          </cell>
          <cell r="D56" t="str">
            <v>Unidad</v>
          </cell>
          <cell r="E56">
            <v>7785000</v>
          </cell>
        </row>
        <row r="57">
          <cell r="C57" t="str">
            <v>JUEGO DE 2 RIELES PARA PISO PARA DESLIZAMIENTO DE RUEDAS</v>
          </cell>
          <cell r="D57" t="str">
            <v>Unidad</v>
          </cell>
          <cell r="E57">
            <v>750000</v>
          </cell>
        </row>
        <row r="58">
          <cell r="C58" t="str">
            <v>JUEGO DE 4 RUEDAS CON FRENOS</v>
          </cell>
          <cell r="D58" t="str">
            <v>Unidad</v>
          </cell>
          <cell r="E58">
            <v>1650000</v>
          </cell>
        </row>
        <row r="59">
          <cell r="C59" t="str">
            <v>DPS 15KV - 10KA INTERIOR</v>
          </cell>
          <cell r="D59" t="str">
            <v>Unidad</v>
          </cell>
          <cell r="E59">
            <v>350000</v>
          </cell>
        </row>
        <row r="60">
          <cell r="C60" t="str">
            <v>CELDA DE PROTECCIÓN O SECCIONAMIENTO (CON FUSIBLE) CON EQUIPO 24KV</v>
          </cell>
          <cell r="D60" t="str">
            <v>Unidad</v>
          </cell>
          <cell r="E60">
            <v>21500000</v>
          </cell>
        </row>
        <row r="61">
          <cell r="C61" t="str">
            <v>CELDA PARA TRANSFORMADOR TIPO SECO 150KVA</v>
          </cell>
          <cell r="D61" t="str">
            <v>Unidad</v>
          </cell>
          <cell r="E61">
            <v>7950000</v>
          </cell>
        </row>
        <row r="62">
          <cell r="C62" t="str">
            <v>PLANTA DE EMERGENCIA DIESEL 150KVA 3F 60HZ 220/127V ENCABINADA INSONORIZADA</v>
          </cell>
          <cell r="D62" t="str">
            <v>Unidad</v>
          </cell>
          <cell r="E62">
            <v>185800000</v>
          </cell>
        </row>
        <row r="63">
          <cell r="C63" t="str">
            <v>ACCESORIOS PARA INSTALACIÓN DE PLANTA DE EMERGENCIA (ADECUACIÓN DESFOGUE, ANCLAJE)</v>
          </cell>
          <cell r="D63" t="str">
            <v>GL</v>
          </cell>
          <cell r="E63">
            <v>3500000</v>
          </cell>
        </row>
        <row r="64">
          <cell r="C64" t="str">
            <v>GABINETE 120X180X40CM (CORROBORAR MEDIDAS CON FABRICANTE) CAPACIDAD 500AMP. Icc: 25kAmín, 3F+1N+1T, CON TRANSFERENCIA AUTOMÁTICA 500AMP 3F</v>
          </cell>
          <cell r="D64" t="str">
            <v>Unidad</v>
          </cell>
          <cell r="E64">
            <v>29500000</v>
          </cell>
        </row>
        <row r="65">
          <cell r="C65" t="str">
            <v>TOTALIZADOR PRINCIPAL 400A 25KA MÍN (VERIFICAR PROTECCIONES EN CUADRO DE CARGA)</v>
          </cell>
          <cell r="D65" t="str">
            <v>Unidad</v>
          </cell>
          <cell r="E65">
            <v>1450000</v>
          </cell>
        </row>
        <row r="66">
          <cell r="C66" t="str">
            <v>TOTALIZADOR 3X100A  25KA MÍN  (VERIFICAR PROTECCIONES EN CUADRO DE CARGA)</v>
          </cell>
          <cell r="D66" t="str">
            <v>Unidad</v>
          </cell>
          <cell r="E66">
            <v>280000</v>
          </cell>
        </row>
        <row r="67">
          <cell r="C67" t="str">
            <v>OBRA CIVIL PARA INSTALACIÓN DE GABINETE</v>
          </cell>
          <cell r="D67" t="str">
            <v>Unidad</v>
          </cell>
          <cell r="E67">
            <v>250000</v>
          </cell>
        </row>
        <row r="68">
          <cell r="C68" t="str">
            <v>DPS 3F</v>
          </cell>
          <cell r="D68" t="str">
            <v>Unidad</v>
          </cell>
          <cell r="E68">
            <v>1150000</v>
          </cell>
        </row>
        <row r="69">
          <cell r="C69" t="str">
            <v>TABLERO TRIFÁSICO 18 CTOS, CON PUERTA, ESPACIO PARA TOTALIZADOR</v>
          </cell>
          <cell r="D69" t="str">
            <v>Unidad</v>
          </cell>
          <cell r="E69">
            <v>502800</v>
          </cell>
        </row>
        <row r="70">
          <cell r="C70" t="str">
            <v>BREAKER (VERIFICAR DE ACUERDO A CUADRO DE CARGA MONOPOLAR O BIPOLAR Y VALOR NOMINAL)</v>
          </cell>
          <cell r="D70" t="str">
            <v>Unidad</v>
          </cell>
          <cell r="E70">
            <v>18850</v>
          </cell>
        </row>
        <row r="71">
          <cell r="C71" t="str">
            <v>OBRA CIVIL PARA INSTALACIÓN DE TRABLERO DE EMPOTRAR</v>
          </cell>
          <cell r="D71" t="str">
            <v>Unidad</v>
          </cell>
          <cell r="E71">
            <v>150000</v>
          </cell>
        </row>
        <row r="72">
          <cell r="C72" t="str">
            <v>TOTALIZADOR (VERIFICAR CAPACIDAD EN CUADROS DE CARGA)</v>
          </cell>
          <cell r="D72" t="str">
            <v>Unidad</v>
          </cell>
          <cell r="E72">
            <v>280000</v>
          </cell>
        </row>
        <row r="73">
          <cell r="C73" t="str">
            <v>TABLERO TRIFÁSICO 12 CTOS, CON PUERTA, ESPACIO PARA TOTALIZADOR</v>
          </cell>
          <cell r="D73" t="str">
            <v>Unidad</v>
          </cell>
          <cell r="E73">
            <v>405500</v>
          </cell>
        </row>
        <row r="74">
          <cell r="C74" t="str">
            <v>TABLERO TRIFÁSICO 30 CTOS, CON PUERTA, ESPACIO PARA TOTALIZADOR</v>
          </cell>
          <cell r="D74" t="str">
            <v>Unidad</v>
          </cell>
          <cell r="E74">
            <v>661500</v>
          </cell>
        </row>
        <row r="75">
          <cell r="C75" t="str">
            <v>UPS 10KVA 3F 220/127V, ONLINE CON 5MIN RESPALDO, Y BYPASS DE MTTO INCLUIDO SIN DESCONEXIÓN DE CARGA</v>
          </cell>
          <cell r="D75" t="str">
            <v>Unidad</v>
          </cell>
          <cell r="E75">
            <v>26850000</v>
          </cell>
        </row>
        <row r="76">
          <cell r="C76" t="str">
            <v>LUMINARIA LED TIPO PANEL 60X60CM 40W 3200LM 4000-6500K</v>
          </cell>
          <cell r="D76" t="str">
            <v>Unidad</v>
          </cell>
          <cell r="E76">
            <v>197000</v>
          </cell>
        </row>
        <row r="77">
          <cell r="C77" t="str">
            <v xml:space="preserve">ADAPTADOR TERMINAL EMT 1/2"     </v>
          </cell>
          <cell r="D77" t="str">
            <v>Unidad</v>
          </cell>
          <cell r="E77">
            <v>1200</v>
          </cell>
        </row>
        <row r="78">
          <cell r="C78" t="str">
            <v>CABLE ENCAUCHEADO 3X14 AWG</v>
          </cell>
          <cell r="D78" t="str">
            <v>ML</v>
          </cell>
          <cell r="E78">
            <v>8500</v>
          </cell>
        </row>
        <row r="79">
          <cell r="C79" t="str">
            <v>PRENSAESTOPA 1/2"</v>
          </cell>
          <cell r="D79" t="str">
            <v>Unidad</v>
          </cell>
          <cell r="E79">
            <v>1500</v>
          </cell>
        </row>
        <row r="80">
          <cell r="C80" t="str">
            <v>CAJA RECTANGULAR  4X2" EMT CON TOMACORRIENTE DOBLE 15A 120V Y CLAVIJA</v>
          </cell>
          <cell r="D80" t="str">
            <v>Unidad</v>
          </cell>
          <cell r="E80">
            <v>35000</v>
          </cell>
        </row>
        <row r="81">
          <cell r="C81" t="str">
            <v>CONECTOR TIPO RESORTE</v>
          </cell>
          <cell r="D81" t="str">
            <v>Unidad</v>
          </cell>
          <cell r="E81">
            <v>1500</v>
          </cell>
        </row>
        <row r="82">
          <cell r="C82" t="str">
            <v>ACCESORIO DE ANCLAJE Y FIJACIÓN</v>
          </cell>
          <cell r="D82" t="str">
            <v>Unidad</v>
          </cell>
          <cell r="E82">
            <v>5000</v>
          </cell>
        </row>
        <row r="83">
          <cell r="C83" t="str">
            <v>BANDEJA PORTACABLES TIPO ESCALERA SEMIPESADA 30X8CM X 3M</v>
          </cell>
          <cell r="D83" t="str">
            <v>Unidad</v>
          </cell>
          <cell r="E83">
            <v>250000</v>
          </cell>
        </row>
        <row r="84">
          <cell r="C84" t="str">
            <v>ACCESORIO DE ANCLAJE Y FIJACIÓN PARA BANDEJA</v>
          </cell>
          <cell r="D84" t="str">
            <v>Unidad</v>
          </cell>
          <cell r="E84">
            <v>60000</v>
          </cell>
        </row>
        <row r="85">
          <cell r="C85" t="str">
            <v>CONDUCTOR CU 4 DESNUDO</v>
          </cell>
          <cell r="D85" t="str">
            <v>ML</v>
          </cell>
          <cell r="E85">
            <v>17550</v>
          </cell>
        </row>
        <row r="86">
          <cell r="C86" t="str">
            <v>CONECTOR DE PUESTA A TIERRA PARA BANDEJA</v>
          </cell>
          <cell r="D86" t="str">
            <v>Unidad</v>
          </cell>
          <cell r="E86">
            <v>18000</v>
          </cell>
        </row>
        <row r="87">
          <cell r="C87" t="str">
            <v xml:space="preserve">TAPA X 3M PARA BANDEJA 30CM </v>
          </cell>
          <cell r="D87" t="str">
            <v>Unidad</v>
          </cell>
          <cell r="E87">
            <v>90000</v>
          </cell>
        </row>
        <row r="88">
          <cell r="C88" t="str">
            <v>SEPARADOR BANDEJA X 3M</v>
          </cell>
          <cell r="D88" t="str">
            <v>Unidad</v>
          </cell>
          <cell r="E88">
            <v>95000</v>
          </cell>
        </row>
        <row r="89">
          <cell r="C89" t="str">
            <v>INTERRUPTOR SENCILLO</v>
          </cell>
          <cell r="D89" t="str">
            <v>Unidad</v>
          </cell>
          <cell r="E89">
            <v>7500</v>
          </cell>
        </row>
        <row r="90">
          <cell r="C90" t="str">
            <v xml:space="preserve">ADAPTADOR TERMINAL pvc 1/2"     </v>
          </cell>
          <cell r="D90" t="str">
            <v>Unidad</v>
          </cell>
          <cell r="E90">
            <v>600</v>
          </cell>
        </row>
        <row r="91">
          <cell r="C91" t="str">
            <v>CAJA RECTANGULAR 4x2" PVC</v>
          </cell>
          <cell r="D91" t="str">
            <v>Unidad</v>
          </cell>
          <cell r="E91">
            <v>2500</v>
          </cell>
        </row>
        <row r="92">
          <cell r="C92" t="str">
            <v>TUBO pvc DE 1/2"X3m</v>
          </cell>
          <cell r="D92" t="str">
            <v>Unidad</v>
          </cell>
          <cell r="E92">
            <v>9250</v>
          </cell>
        </row>
        <row r="93">
          <cell r="C93" t="str">
            <v>CURVA PVC 1/2"</v>
          </cell>
          <cell r="D93" t="str">
            <v>Unidad</v>
          </cell>
          <cell r="E93">
            <v>1000</v>
          </cell>
        </row>
        <row r="94">
          <cell r="C94" t="str">
            <v>REGATA OBRA CIVIL</v>
          </cell>
          <cell r="D94" t="str">
            <v>Unidad</v>
          </cell>
          <cell r="E94">
            <v>12000</v>
          </cell>
        </row>
        <row r="95">
          <cell r="C95" t="str">
            <v>CABLE 12 AWG Cu HFFR LS 75ªC 600V</v>
          </cell>
          <cell r="D95" t="str">
            <v>ML</v>
          </cell>
          <cell r="E95">
            <v>3850</v>
          </cell>
        </row>
        <row r="96">
          <cell r="C96" t="str">
            <v>INTERRUPTOR DOBLE</v>
          </cell>
          <cell r="D96" t="str">
            <v>Unidad</v>
          </cell>
          <cell r="E96">
            <v>10500</v>
          </cell>
        </row>
        <row r="97">
          <cell r="C97" t="str">
            <v>TOMACORRIENTE DOBLE 15A</v>
          </cell>
          <cell r="D97" t="str">
            <v>Unidad</v>
          </cell>
          <cell r="E97">
            <v>10000</v>
          </cell>
        </row>
        <row r="98">
          <cell r="C98" t="str">
            <v>TOMACORRIENTE DOBLE GFCI 15A</v>
          </cell>
          <cell r="D98" t="str">
            <v>Unidad</v>
          </cell>
          <cell r="E98">
            <v>52650</v>
          </cell>
        </row>
        <row r="99">
          <cell r="C99" t="str">
            <v>TOMACORRIENTE 220V 20A</v>
          </cell>
          <cell r="D99" t="str">
            <v>Unidad</v>
          </cell>
          <cell r="E99">
            <v>20500</v>
          </cell>
        </row>
        <row r="100">
          <cell r="C100" t="str">
            <v>TOMACORRIENTE REGULADO 15A</v>
          </cell>
          <cell r="D100" t="str">
            <v>Unidad</v>
          </cell>
          <cell r="E100">
            <v>17500</v>
          </cell>
        </row>
        <row r="101">
          <cell r="C101" t="str">
            <v>CABLE 4/0 AWG Cu HFFR LS 75ªC 600V</v>
          </cell>
          <cell r="D101" t="str">
            <v>ML</v>
          </cell>
          <cell r="E101">
            <v>110550</v>
          </cell>
        </row>
        <row r="102">
          <cell r="C102" t="str">
            <v>CABLE 1/0 AWG Cu HFFR LS 75ªC 600V</v>
          </cell>
          <cell r="D102" t="str">
            <v>ML</v>
          </cell>
          <cell r="E102">
            <v>49971</v>
          </cell>
        </row>
        <row r="103">
          <cell r="C103" t="str">
            <v xml:space="preserve">CINTA AISLANTE </v>
          </cell>
          <cell r="D103" t="str">
            <v>Unidad</v>
          </cell>
          <cell r="E103">
            <v>6000</v>
          </cell>
        </row>
        <row r="104">
          <cell r="C104" t="str">
            <v>LUBRICANTE PARA CABLES</v>
          </cell>
          <cell r="D104" t="str">
            <v>GL</v>
          </cell>
          <cell r="E104">
            <v>100000</v>
          </cell>
        </row>
        <row r="105">
          <cell r="C105" t="str">
            <v>CABLE 8 AWG Cu HFFR LS 75ªC 600V</v>
          </cell>
          <cell r="D105" t="str">
            <v>ML</v>
          </cell>
          <cell r="E105">
            <v>8550</v>
          </cell>
        </row>
        <row r="106">
          <cell r="C106" t="str">
            <v>CABLE 6 AWG Cu HFFR LS 75ªC 600V</v>
          </cell>
          <cell r="D106" t="str">
            <v>ML</v>
          </cell>
          <cell r="E106">
            <v>12950</v>
          </cell>
        </row>
        <row r="107">
          <cell r="C107" t="str">
            <v>CABLE 4 AWG Cu HFFR LS 75ªC 600V</v>
          </cell>
          <cell r="D107" t="str">
            <v>ML</v>
          </cell>
          <cell r="E107">
            <v>19950</v>
          </cell>
        </row>
        <row r="108">
          <cell r="C108" t="str">
            <v>CABLE 2 AWG Cu HFFR LS 75ªC 600V</v>
          </cell>
          <cell r="D108" t="str">
            <v>ML</v>
          </cell>
          <cell r="E108">
            <v>31350</v>
          </cell>
        </row>
        <row r="109">
          <cell r="C109" t="str">
            <v>TUBO CONDUIT 1/2" EMT X 3M</v>
          </cell>
          <cell r="D109" t="str">
            <v>Unidad</v>
          </cell>
          <cell r="E109">
            <v>31350</v>
          </cell>
        </row>
        <row r="110">
          <cell r="C110" t="str">
            <v>ACCESORIO EMT 1/2"</v>
          </cell>
          <cell r="D110" t="str">
            <v>Unidad</v>
          </cell>
          <cell r="E110">
            <v>1250</v>
          </cell>
        </row>
        <row r="111">
          <cell r="C111" t="str">
            <v>MEDIO DE ANCLAJE TUBERÍA METÁLICA</v>
          </cell>
          <cell r="D111" t="str">
            <v>Unidad</v>
          </cell>
          <cell r="E111">
            <v>3000</v>
          </cell>
        </row>
        <row r="112">
          <cell r="C112" t="str">
            <v>TUBO CONDUIT 3/4" EMT X 3M</v>
          </cell>
          <cell r="D112" t="str">
            <v>ML</v>
          </cell>
          <cell r="E112">
            <v>49350</v>
          </cell>
        </row>
        <row r="113">
          <cell r="C113" t="str">
            <v>ACCESORIO EMT 3/4"</v>
          </cell>
          <cell r="D113" t="str">
            <v>Unidad</v>
          </cell>
          <cell r="E113">
            <v>1500</v>
          </cell>
        </row>
        <row r="114">
          <cell r="C114" t="str">
            <v>TUBO CONDUIT 1" EMT X 3M</v>
          </cell>
          <cell r="D114" t="str">
            <v>ML</v>
          </cell>
          <cell r="E114">
            <v>68150</v>
          </cell>
        </row>
        <row r="115">
          <cell r="C115" t="str">
            <v>ACCESORIO EMT 1"</v>
          </cell>
          <cell r="D115" t="str">
            <v>Unidad</v>
          </cell>
          <cell r="E115">
            <v>2500</v>
          </cell>
        </row>
        <row r="116">
          <cell r="C116" t="str">
            <v>TUBO CONDUIT 1-1/2" EMT X 3M</v>
          </cell>
          <cell r="D116" t="str">
            <v>ML</v>
          </cell>
          <cell r="E116">
            <v>99850</v>
          </cell>
        </row>
        <row r="117">
          <cell r="C117" t="str">
            <v>ACCESORIO EMT 1-1/2"</v>
          </cell>
          <cell r="D117" t="str">
            <v>Unidad</v>
          </cell>
          <cell r="E117">
            <v>4500</v>
          </cell>
        </row>
        <row r="118">
          <cell r="C118" t="str">
            <v>LUMINARIA LED TIPO PANEL EMPOTRABLE CIRCULAR D8" 18W 1170LM 4000-6500K</v>
          </cell>
          <cell r="D118" t="str">
            <v>Unidad</v>
          </cell>
          <cell r="E118">
            <v>38500</v>
          </cell>
        </row>
        <row r="119">
          <cell r="C119" t="str">
            <v>LUMINARIA LED TIPO PANEL EMPOTRABLE CIRCULAR D6" 12W 750LM 4000-6000K</v>
          </cell>
          <cell r="D119" t="str">
            <v>Unidad</v>
          </cell>
          <cell r="E119">
            <v>32500</v>
          </cell>
        </row>
        <row r="120">
          <cell r="C120" t="str">
            <v>LUMINARIA LED TORTUGA 12W 960LM 4000-6500K</v>
          </cell>
          <cell r="D120" t="str">
            <v>Unidad</v>
          </cell>
          <cell r="E120">
            <v>58600</v>
          </cell>
        </row>
        <row r="121">
          <cell r="C121" t="str">
            <v>LUMINARIA LED DE EMERGENCIA 2X1,5W</v>
          </cell>
          <cell r="D121" t="str">
            <v>Unidad</v>
          </cell>
          <cell r="E121">
            <v>165600</v>
          </cell>
        </row>
        <row r="122">
          <cell r="C122" t="str">
            <v>SENSOR DE PRESENCIA 360º PARA ILUMINACIÓN</v>
          </cell>
          <cell r="D122" t="str">
            <v>Unidad</v>
          </cell>
          <cell r="E122">
            <v>35700</v>
          </cell>
        </row>
        <row r="123">
          <cell r="C123" t="str">
            <v>TUBO CONDUIT 1" IMC X 3M</v>
          </cell>
          <cell r="D123" t="str">
            <v>Unidad</v>
          </cell>
          <cell r="E123">
            <v>104950</v>
          </cell>
        </row>
        <row r="124">
          <cell r="C124" t="str">
            <v>ACCESORIO IMC 1"</v>
          </cell>
          <cell r="D124" t="str">
            <v>Unidad</v>
          </cell>
          <cell r="E124">
            <v>8000</v>
          </cell>
        </row>
        <row r="125">
          <cell r="C125" t="str">
            <v>CAJA DE PASO METALICA 30X30X15CM</v>
          </cell>
          <cell r="D125" t="str">
            <v>Unidad</v>
          </cell>
          <cell r="E125">
            <v>83000</v>
          </cell>
        </row>
        <row r="126">
          <cell r="C126" t="str">
            <v>VARILLA DE COBRE 5/8" 2,4M COPERWELD</v>
          </cell>
          <cell r="D126" t="str">
            <v>Unidad</v>
          </cell>
          <cell r="E126">
            <v>295800</v>
          </cell>
        </row>
        <row r="127">
          <cell r="C127" t="str">
            <v>SOLDADURA EXOTÉRMICA</v>
          </cell>
          <cell r="D127" t="str">
            <v>Unidad</v>
          </cell>
          <cell r="E127">
            <v>60000</v>
          </cell>
        </row>
        <row r="128">
          <cell r="C128" t="str">
            <v>POZO DE INSPECCIÓN 30X30CM</v>
          </cell>
          <cell r="D128" t="str">
            <v>Unidad</v>
          </cell>
          <cell r="E128">
            <v>230000</v>
          </cell>
        </row>
        <row r="129">
          <cell r="C129" t="str">
            <v>CABLE DE COBRE DESNUDO 2/0 AWG</v>
          </cell>
          <cell r="D129" t="str">
            <v>ML</v>
          </cell>
          <cell r="E129">
            <v>58250</v>
          </cell>
        </row>
        <row r="130">
          <cell r="C130" t="str">
            <v>ALAMBRON DE ALUMINIO 6201 8MM</v>
          </cell>
          <cell r="D130" t="str">
            <v>ML</v>
          </cell>
          <cell r="E130">
            <v>4875</v>
          </cell>
        </row>
        <row r="131">
          <cell r="C131" t="str">
            <v>SOPORTE PARA ALAMBRON EN ALUMINIO</v>
          </cell>
          <cell r="D131" t="str">
            <v>Unidad</v>
          </cell>
          <cell r="E131">
            <v>13500</v>
          </cell>
        </row>
        <row r="132">
          <cell r="C132" t="str">
            <v>PUNTA CAPTADORA 1M ALTURA DE ACERO INOXIDABLE O AL 16MM</v>
          </cell>
          <cell r="D132" t="str">
            <v>Unidad</v>
          </cell>
          <cell r="E132">
            <v>250000</v>
          </cell>
        </row>
        <row r="133">
          <cell r="C133" t="str">
            <v>GRAPA PARA FIJAR ALAMBRON  A PUNTA CAPTADORA</v>
          </cell>
          <cell r="D133" t="str">
            <v>Unidad</v>
          </cell>
          <cell r="E133">
            <v>50000</v>
          </cell>
        </row>
        <row r="134">
          <cell r="C134" t="str">
            <v>BASE O ACCESORIO DE FIJACIÓN MECÁNICA</v>
          </cell>
          <cell r="D134" t="str">
            <v>Unidad</v>
          </cell>
          <cell r="E134">
            <v>60000</v>
          </cell>
        </row>
        <row r="135">
          <cell r="C135" t="str">
            <v>CABLE DE COBRE DESNUDO 1/0 AWG</v>
          </cell>
          <cell r="D135" t="str">
            <v>ML</v>
          </cell>
          <cell r="E135">
            <v>46750</v>
          </cell>
        </row>
        <row r="136">
          <cell r="C136" t="str">
            <v>CAJA DE PASO 20X20X10CM</v>
          </cell>
          <cell r="D136" t="str">
            <v>Unidad</v>
          </cell>
          <cell r="E136">
            <v>65000</v>
          </cell>
        </row>
        <row r="137">
          <cell r="C137" t="str">
            <v>GRAPA BIMETÁLICA AL-CU 8 - 10MM</v>
          </cell>
          <cell r="D137" t="str">
            <v>Unidad</v>
          </cell>
          <cell r="E137">
            <v>45000</v>
          </cell>
        </row>
        <row r="138">
          <cell r="C138" t="str">
            <v>TUBO METÁLICO IMC 3/4"x3m</v>
          </cell>
          <cell r="D138" t="str">
            <v>Unidad</v>
          </cell>
          <cell r="E138">
            <v>79650</v>
          </cell>
        </row>
        <row r="139">
          <cell r="C139" t="str">
            <v>SOPORTE EN PERFIL CON FIJADOR A TUBO 3/4"</v>
          </cell>
          <cell r="D139" t="str">
            <v>Unidad</v>
          </cell>
          <cell r="E139">
            <v>14500</v>
          </cell>
        </row>
        <row r="140">
          <cell r="C140" t="str">
            <v>JACK CAT 6A</v>
          </cell>
          <cell r="D140" t="str">
            <v>Unidad</v>
          </cell>
          <cell r="E140">
            <v>31500</v>
          </cell>
        </row>
        <row r="141">
          <cell r="C141" t="str">
            <v>FACEPLATE DOBLE</v>
          </cell>
          <cell r="D141" t="str">
            <v>Unidad</v>
          </cell>
          <cell r="E141">
            <v>9000</v>
          </cell>
        </row>
        <row r="142">
          <cell r="C142" t="str">
            <v>FACEPLATE SENCILLO</v>
          </cell>
          <cell r="D142" t="str">
            <v>Unidad</v>
          </cell>
          <cell r="E142">
            <v>7000</v>
          </cell>
        </row>
        <row r="143">
          <cell r="C143" t="str">
            <v>TUBO METALICO CONDUIT IMC EXTERIOR 2"X 3M</v>
          </cell>
          <cell r="D143" t="str">
            <v>Unidad</v>
          </cell>
          <cell r="E143">
            <v>208550</v>
          </cell>
        </row>
        <row r="144">
          <cell r="C144" t="str">
            <v>CAPACETE IMC 2"</v>
          </cell>
          <cell r="D144" t="str">
            <v>Unidad</v>
          </cell>
          <cell r="E144">
            <v>25500</v>
          </cell>
        </row>
        <row r="145">
          <cell r="C145" t="str">
            <v>PATCH CORD 6A LSZH 1 M</v>
          </cell>
          <cell r="D145" t="str">
            <v>Unidad</v>
          </cell>
          <cell r="E145">
            <v>34500</v>
          </cell>
        </row>
        <row r="146">
          <cell r="C146" t="str">
            <v>PATCH CORD 6A LSZH 3 M</v>
          </cell>
          <cell r="D146" t="str">
            <v>Unidad</v>
          </cell>
          <cell r="E146">
            <v>49500</v>
          </cell>
        </row>
        <row r="147">
          <cell r="C147" t="str">
            <v>ORGANIZADOR VERTICAL 45 U RACK</v>
          </cell>
          <cell r="D147" t="str">
            <v>Unidad</v>
          </cell>
          <cell r="E147">
            <v>346500</v>
          </cell>
        </row>
        <row r="148">
          <cell r="C148" t="str">
            <v>RACK CERRADO 45 U, 80X100X220 CM</v>
          </cell>
          <cell r="D148" t="str">
            <v>Unidad</v>
          </cell>
          <cell r="E148">
            <v>3850000.0000000005</v>
          </cell>
        </row>
        <row r="149">
          <cell r="C149" t="str">
            <v>BANDEJA SENCILLA VENTILADA 1 U</v>
          </cell>
          <cell r="D149" t="str">
            <v>Unidad</v>
          </cell>
          <cell r="E149">
            <v>236500.00000000003</v>
          </cell>
        </row>
        <row r="150">
          <cell r="C150" t="str">
            <v>KIT DE VENTILACIÓN DOBLE, 2 VENTILADORES</v>
          </cell>
          <cell r="D150" t="str">
            <v>Unidad</v>
          </cell>
          <cell r="E150">
            <v>1045000.0000000001</v>
          </cell>
        </row>
        <row r="151">
          <cell r="C151" t="str">
            <v>KIT BARRAJE TIERRA</v>
          </cell>
          <cell r="D151" t="str">
            <v>Unidad</v>
          </cell>
          <cell r="E151">
            <v>165000</v>
          </cell>
        </row>
        <row r="152">
          <cell r="C152" t="str">
            <v>KIT TORNILLERÍA</v>
          </cell>
          <cell r="D152" t="str">
            <v>Unidad</v>
          </cell>
          <cell r="E152">
            <v>55000.000000000007</v>
          </cell>
        </row>
        <row r="153">
          <cell r="C153" t="str">
            <v>MULTITOMA VERTICAL 125V 15A 16PTOS NARANJA</v>
          </cell>
          <cell r="D153" t="str">
            <v>Unidad</v>
          </cell>
          <cell r="E153">
            <v>595000</v>
          </cell>
        </row>
        <row r="154">
          <cell r="C154" t="str">
            <v>PACH PANEL 24 PUERTOS CAT 6A</v>
          </cell>
          <cell r="D154" t="str">
            <v>Unidad</v>
          </cell>
          <cell r="E154">
            <v>1250000</v>
          </cell>
        </row>
        <row r="155">
          <cell r="C155" t="str">
            <v>ORGANIZADOR HORIZONTAL 1U, 19", PLASTICO</v>
          </cell>
          <cell r="D155" t="str">
            <v>Unidad</v>
          </cell>
          <cell r="E155">
            <v>120000</v>
          </cell>
        </row>
        <row r="156">
          <cell r="C156" t="str">
            <v>CABLE U/UTP LSZH CAT 6A</v>
          </cell>
          <cell r="D156" t="str">
            <v>ML</v>
          </cell>
          <cell r="E156">
            <v>4850</v>
          </cell>
        </row>
        <row r="157">
          <cell r="C157" t="str">
            <v>SWICHT CONMUTADOR DE 24 PUERTOS RJ-45 CON 4 PUERTOS SFP GBE DE 1000MBPS, CON 24 PUERTOS 10/100/1000 DE DETECCIÓN AUTOMÁTICA</v>
          </cell>
          <cell r="D157" t="str">
            <v>Unidad</v>
          </cell>
          <cell r="E157">
            <v>3250000</v>
          </cell>
        </row>
        <row r="158">
          <cell r="C158" t="str">
            <v>BARRA DE TIERRA TGB, 10"X2"X1/4" (LXAXP), ORIFICIOS 4X5/16", 3X7/16"</v>
          </cell>
          <cell r="D158" t="str">
            <v>Unidad</v>
          </cell>
          <cell r="E158">
            <v>350000</v>
          </cell>
        </row>
        <row r="159">
          <cell r="C159" t="str">
            <v xml:space="preserve"> AISLADOR PARA BARRAJE </v>
          </cell>
          <cell r="D159" t="str">
            <v>Unidad</v>
          </cell>
          <cell r="E159">
            <v>60000</v>
          </cell>
        </row>
        <row r="160">
          <cell r="C160" t="str">
            <v>TERMINAL PONCHABLE 6 AWG</v>
          </cell>
          <cell r="D160" t="str">
            <v>Unidad</v>
          </cell>
          <cell r="E160">
            <v>5500</v>
          </cell>
        </row>
        <row r="161">
          <cell r="C161" t="str">
            <v>CAJA DE PASO METALICA  20X20X10CM APTA PARA INSTALAR EN PISO TIPO WIREMOLD</v>
          </cell>
          <cell r="D161" t="str">
            <v>Unidad</v>
          </cell>
          <cell r="E161">
            <v>450000</v>
          </cell>
        </row>
        <row r="162">
          <cell r="C162" t="str">
            <v>CANALETA METALICA 120X50X2400 MM CON PINTURA ELECTROSTATICA.</v>
          </cell>
          <cell r="D162" t="str">
            <v>Unidad</v>
          </cell>
          <cell r="E162">
            <v>115000</v>
          </cell>
        </row>
        <row r="163">
          <cell r="C163" t="str">
            <v>BANDEJA PORTACABLES TIPO MALLA 20X10CM X 3M</v>
          </cell>
          <cell r="D163" t="str">
            <v>Unidad</v>
          </cell>
          <cell r="E163">
            <v>165000</v>
          </cell>
        </row>
        <row r="164">
          <cell r="C164" t="str">
            <v>BANDEJA PORTACABLES TIPO MALLA 40X10CM X 3M</v>
          </cell>
          <cell r="D164" t="str">
            <v>Unidad</v>
          </cell>
          <cell r="E164">
            <v>245000</v>
          </cell>
        </row>
        <row r="165">
          <cell r="C165" t="str">
            <v>TUBERIA CONDUIT 2" PVC X 6M</v>
          </cell>
          <cell r="D165" t="str">
            <v>Unidad</v>
          </cell>
          <cell r="E165">
            <v>32300</v>
          </cell>
        </row>
        <row r="166">
          <cell r="C166" t="str">
            <v>ACCESORIOS PVC 2"</v>
          </cell>
          <cell r="D166" t="str">
            <v>Unidad</v>
          </cell>
          <cell r="E166">
            <v>4000</v>
          </cell>
        </row>
        <row r="167">
          <cell r="C167" t="str">
            <v>TUBERIA CONDUIT 1" PVC X 6M</v>
          </cell>
          <cell r="D167" t="str">
            <v>Unidad</v>
          </cell>
          <cell r="E167">
            <v>15100</v>
          </cell>
        </row>
        <row r="168">
          <cell r="C168" t="str">
            <v>ACCESORIOS PVC 1"</v>
          </cell>
          <cell r="D168" t="str">
            <v>Unidad</v>
          </cell>
          <cell r="E168">
            <v>1500</v>
          </cell>
        </row>
        <row r="169">
          <cell r="C169" t="str">
            <v>TUBO CONDUIT 1-1/2" IMC X 3M</v>
          </cell>
          <cell r="D169" t="str">
            <v>Unidad</v>
          </cell>
          <cell r="E169">
            <v>173500</v>
          </cell>
        </row>
        <row r="170">
          <cell r="C170" t="str">
            <v>ACCESORIO IMC 1-1/2"</v>
          </cell>
          <cell r="D170" t="str">
            <v>Unidad</v>
          </cell>
          <cell r="E170">
            <v>15000</v>
          </cell>
        </row>
        <row r="171">
          <cell r="C171" t="str">
            <v>MASTIL METÁLICO DE ILUMINACIÓN 6M ALTURA TIPO PINO G064 BRAZO SENCILLO  GALCO O SIMILAR - EN ACERO GALVANIZADO EN CALIENTE - CON CERTIFICADO DE PRODUCTO RETIE y/o RETILAP</v>
          </cell>
          <cell r="D171" t="str">
            <v>Unidad</v>
          </cell>
          <cell r="E171">
            <v>1950000</v>
          </cell>
        </row>
        <row r="172">
          <cell r="C172" t="str">
            <v>MASTIL METÁLICO DE ILUMINACIÓN 4M ALTURA TIPO SENDERO BRAZO SENCILLO  - EN ACERO GALVANIZADO EN CALIENTE - CON CERTIFICADO DE PRODUCTO RETIE y/o RETILAP</v>
          </cell>
          <cell r="D172" t="str">
            <v>Unidad</v>
          </cell>
          <cell r="E172">
            <v>850000</v>
          </cell>
        </row>
        <row r="173">
          <cell r="C173" t="str">
            <v>CABLE CU 6 DESNUDO</v>
          </cell>
          <cell r="D173" t="str">
            <v>ML</v>
          </cell>
          <cell r="E173">
            <v>12150</v>
          </cell>
        </row>
        <row r="174">
          <cell r="C174" t="str">
            <v xml:space="preserve"> LAMPARA SOLAR LED 60W 6000LM 4000K REF: T5,2 GLOBAL SOLAR SOLUTION O SIMILAR,  - CON CERTIFICADO DE PRODUCTO RETIE y/o RETILAP</v>
          </cell>
          <cell r="D174" t="str">
            <v>Unidad</v>
          </cell>
          <cell r="E174">
            <v>3150000</v>
          </cell>
        </row>
        <row r="175">
          <cell r="C175" t="str">
            <v xml:space="preserve"> LAMPARA SOLAR LED 50W 5000LM 4000K REF: T1,3C GLOBAL SOLAR SOLUTION O SIMILAR,  - CON CERTIFICADO DE PRODUCTO RETIE y/o RETILAP</v>
          </cell>
          <cell r="D175" t="str">
            <v>Unidad</v>
          </cell>
          <cell r="E175">
            <v>2550000</v>
          </cell>
        </row>
        <row r="176">
          <cell r="C176" t="str">
            <v>LUMINARIA LED HERMÉTICA 40W 4200LM 4000-6500K</v>
          </cell>
          <cell r="D176" t="str">
            <v>Unidad</v>
          </cell>
          <cell r="E176">
            <v>175200</v>
          </cell>
        </row>
        <row r="177">
          <cell r="C177" t="str">
            <v>TERMINAL PONCHABLE 12 AWG</v>
          </cell>
          <cell r="D177" t="str">
            <v>Unidad</v>
          </cell>
          <cell r="E177">
            <v>500</v>
          </cell>
        </row>
        <row r="178">
          <cell r="C178" t="str">
            <v>CRUCETA ANGULAR METALICA 2400 mm</v>
          </cell>
          <cell r="D178" t="str">
            <v>Unidad</v>
          </cell>
          <cell r="E178">
            <v>252000</v>
          </cell>
        </row>
        <row r="179">
          <cell r="C179" t="str">
            <v>DIAGONAL ANGULAR 7 PIES</v>
          </cell>
          <cell r="D179" t="str">
            <v>Unidad</v>
          </cell>
          <cell r="E179">
            <v>115000</v>
          </cell>
        </row>
        <row r="180">
          <cell r="C180" t="str">
            <v>TORNILLO ACERO GALVANIZADO CON TUERCA 5/8'' x 2''</v>
          </cell>
          <cell r="D180" t="str">
            <v>Unidad</v>
          </cell>
          <cell r="E180">
            <v>6000</v>
          </cell>
        </row>
        <row r="181">
          <cell r="C181" t="str">
            <v>RETENCIÓN PREFORMADA "OMEGA DOBLE"</v>
          </cell>
          <cell r="D181" t="str">
            <v>Unidad</v>
          </cell>
          <cell r="E181">
            <v>25000</v>
          </cell>
        </row>
        <row r="182">
          <cell r="C182" t="str">
            <v>ABRAZADERA CON 1 PERNO DE CARRUAJE</v>
          </cell>
          <cell r="D182" t="str">
            <v>Unidad</v>
          </cell>
          <cell r="E182">
            <v>28000</v>
          </cell>
        </row>
        <row r="183">
          <cell r="C183" t="str">
            <v>CABLE 1/0 AWG ACSR ALUMINIO DESNUDO</v>
          </cell>
          <cell r="D183" t="str">
            <v>Unidad</v>
          </cell>
          <cell r="E183">
            <v>7850</v>
          </cell>
        </row>
        <row r="184">
          <cell r="C184" t="str">
            <v>TABLERO DE DISTRIBUCIÓN MONOFÁSICO 8 CIRCUITOS</v>
          </cell>
          <cell r="D184" t="str">
            <v>Unidad</v>
          </cell>
          <cell r="E184">
            <v>95000</v>
          </cell>
        </row>
        <row r="185">
          <cell r="C185" t="str">
            <v>TABLERO TRIFÁSICO 36 CTOS, CON PUERTA, ESPACIO PARA TOTALIZADOR</v>
          </cell>
          <cell r="D185" t="str">
            <v>Unidad</v>
          </cell>
          <cell r="E185">
            <v>722250</v>
          </cell>
        </row>
        <row r="186">
          <cell r="C186" t="str">
            <v>UPS 3KVA 120V 1F - 5MIN RESPALDO MÍNIMO</v>
          </cell>
          <cell r="D186" t="str">
            <v>Unidad</v>
          </cell>
          <cell r="E186">
            <v>2950000</v>
          </cell>
        </row>
        <row r="187">
          <cell r="C187" t="str">
            <v>BYPASS PARA MTTO DE UPS - 40AMP</v>
          </cell>
          <cell r="D187" t="str">
            <v>Unidad</v>
          </cell>
          <cell r="E187">
            <v>650000</v>
          </cell>
        </row>
        <row r="188">
          <cell r="C188" t="str">
            <v>CABLE 10 AWG Cu HFFR LS 75ªC 600V</v>
          </cell>
          <cell r="D188" t="str">
            <v>ML</v>
          </cell>
          <cell r="E188">
            <v>4850</v>
          </cell>
        </row>
        <row r="189">
          <cell r="C189" t="str">
            <v>HERRAJES PARA CAJA DE INSPECCIÓN SB325</v>
          </cell>
          <cell r="D189" t="str">
            <v>Unidad</v>
          </cell>
          <cell r="E189">
            <v>275000</v>
          </cell>
        </row>
      </sheetData>
      <sheetData sheetId="7" refreshError="1">
        <row r="8">
          <cell r="C8" t="str">
            <v>Nivel de Precision</v>
          </cell>
          <cell r="D8" t="str">
            <v>Dia</v>
          </cell>
          <cell r="E8">
            <v>20000</v>
          </cell>
        </row>
        <row r="9">
          <cell r="C9" t="str">
            <v>Estacion Total Topografica</v>
          </cell>
          <cell r="D9" t="str">
            <v>Dia</v>
          </cell>
          <cell r="E9">
            <v>120000</v>
          </cell>
        </row>
        <row r="10">
          <cell r="C10" t="str">
            <v>Martillo Demoledor</v>
          </cell>
          <cell r="D10" t="str">
            <v>Dia</v>
          </cell>
          <cell r="E10">
            <v>100000</v>
          </cell>
        </row>
        <row r="11">
          <cell r="C11" t="str">
            <v>Cuerpo De Andamio</v>
          </cell>
          <cell r="D11" t="str">
            <v>Dia</v>
          </cell>
          <cell r="E11">
            <v>1800</v>
          </cell>
        </row>
        <row r="12">
          <cell r="C12" t="str">
            <v xml:space="preserve">Tablon </v>
          </cell>
          <cell r="D12" t="str">
            <v>Dia</v>
          </cell>
          <cell r="E12">
            <v>1000</v>
          </cell>
        </row>
        <row r="13">
          <cell r="C13" t="str">
            <v>Mini Cargador O Equivalente</v>
          </cell>
          <cell r="D13" t="str">
            <v>Dia</v>
          </cell>
          <cell r="E13">
            <v>120000</v>
          </cell>
        </row>
        <row r="14">
          <cell r="C14" t="str">
            <v xml:space="preserve">Rana Compactadora </v>
          </cell>
          <cell r="D14" t="str">
            <v>Dia</v>
          </cell>
          <cell r="E14">
            <v>80000</v>
          </cell>
        </row>
        <row r="15">
          <cell r="C15" t="str">
            <v>Compactador Beniting O Similar</v>
          </cell>
          <cell r="D15" t="str">
            <v>Dia</v>
          </cell>
          <cell r="E15">
            <v>150000</v>
          </cell>
        </row>
        <row r="16">
          <cell r="C16" t="str">
            <v>Camión Grúa</v>
          </cell>
          <cell r="D16" t="str">
            <v>Dia</v>
          </cell>
          <cell r="E16">
            <v>2500000</v>
          </cell>
        </row>
        <row r="17">
          <cell r="C17" t="str">
            <v>Grúa En Caliente</v>
          </cell>
          <cell r="D17" t="str">
            <v>Dia</v>
          </cell>
          <cell r="E17">
            <v>3500000</v>
          </cell>
        </row>
      </sheetData>
      <sheetData sheetId="8" refreshError="1">
        <row r="61">
          <cell r="J61" t="str">
            <v>CUADRILLA DE TRAZADO Y REPLANTEO</v>
          </cell>
          <cell r="K61" t="str">
            <v>CUA1</v>
          </cell>
          <cell r="L61">
            <v>367010</v>
          </cell>
        </row>
        <row r="62">
          <cell r="J62" t="str">
            <v>CUADRILLA DE DEMOLICIONES</v>
          </cell>
          <cell r="K62" t="str">
            <v>CUA2</v>
          </cell>
          <cell r="L62">
            <v>280676</v>
          </cell>
        </row>
        <row r="63">
          <cell r="J63" t="str">
            <v>CUADRILLA DE RETIROS</v>
          </cell>
          <cell r="K63" t="str">
            <v>CUA3</v>
          </cell>
          <cell r="L63">
            <v>137784</v>
          </cell>
        </row>
        <row r="64">
          <cell r="J64" t="str">
            <v>CUADRILLA DE EXCAVACIONES</v>
          </cell>
          <cell r="K64" t="str">
            <v>CUA4</v>
          </cell>
          <cell r="L64">
            <v>137784</v>
          </cell>
        </row>
        <row r="65">
          <cell r="J65" t="str">
            <v>CUADRILLA DE RELLENOS</v>
          </cell>
          <cell r="K65" t="str">
            <v>CUA5</v>
          </cell>
          <cell r="L65">
            <v>280676</v>
          </cell>
        </row>
        <row r="66">
          <cell r="J66" t="str">
            <v>CUADRILLA DE ACERO</v>
          </cell>
          <cell r="K66" t="str">
            <v>CUA6</v>
          </cell>
          <cell r="L66">
            <v>280676</v>
          </cell>
        </row>
        <row r="67">
          <cell r="J67" t="str">
            <v>CUADRILLA DE CONCRETOS</v>
          </cell>
          <cell r="K67" t="str">
            <v>CUA7</v>
          </cell>
          <cell r="L67">
            <v>748470</v>
          </cell>
        </row>
        <row r="68">
          <cell r="J68" t="str">
            <v>CUADRILLA DE INSTALACIONES</v>
          </cell>
          <cell r="K68" t="str">
            <v>CUA8</v>
          </cell>
          <cell r="L68">
            <v>280676</v>
          </cell>
        </row>
      </sheetData>
      <sheetData sheetId="9" refreshError="1"/>
      <sheetData sheetId="10" refreshError="1">
        <row r="8">
          <cell r="C8" t="str">
            <v>Transporte De Escombro</v>
          </cell>
          <cell r="D8" t="str">
            <v>M3Km</v>
          </cell>
          <cell r="E8">
            <v>1500</v>
          </cell>
        </row>
        <row r="9">
          <cell r="C9" t="str">
            <v>Transporte De Relleno</v>
          </cell>
          <cell r="D9" t="str">
            <v>M3Km</v>
          </cell>
          <cell r="E9">
            <v>1500</v>
          </cell>
        </row>
        <row r="10">
          <cell r="C10" t="str">
            <v>Transporte De Concreto</v>
          </cell>
          <cell r="D10" t="str">
            <v>M3Km</v>
          </cell>
          <cell r="E10">
            <v>1500</v>
          </cell>
        </row>
      </sheetData>
      <sheetData sheetId="11" refreshError="1">
        <row r="8">
          <cell r="C8" t="str">
            <v>Nivel de Precision</v>
          </cell>
          <cell r="D8" t="str">
            <v>Dia</v>
          </cell>
          <cell r="E8">
            <v>20000</v>
          </cell>
        </row>
        <row r="9">
          <cell r="C9" t="str">
            <v>Estacion Total Topografica</v>
          </cell>
          <cell r="D9" t="str">
            <v>Dia</v>
          </cell>
          <cell r="E9">
            <v>120000</v>
          </cell>
        </row>
        <row r="10">
          <cell r="C10" t="str">
            <v>Cuerpo De Andamio</v>
          </cell>
          <cell r="D10" t="str">
            <v>Dia</v>
          </cell>
          <cell r="E10">
            <v>1800</v>
          </cell>
        </row>
        <row r="11">
          <cell r="C11" t="str">
            <v xml:space="preserve">Tablon </v>
          </cell>
          <cell r="D11" t="str">
            <v>Dia</v>
          </cell>
          <cell r="E11">
            <v>900</v>
          </cell>
        </row>
        <row r="12">
          <cell r="C12" t="str">
            <v>Taladro Electrico Percutor</v>
          </cell>
          <cell r="D12" t="str">
            <v>Dia</v>
          </cell>
          <cell r="E12">
            <v>50000</v>
          </cell>
        </row>
        <row r="13">
          <cell r="C13" t="str">
            <v>Mini Cargador O equivalente</v>
          </cell>
          <cell r="D13" t="str">
            <v>Dia</v>
          </cell>
          <cell r="E13">
            <v>120000</v>
          </cell>
        </row>
        <row r="14">
          <cell r="C14" t="str">
            <v>Volqueta 7 m3</v>
          </cell>
          <cell r="D14" t="str">
            <v>Dia</v>
          </cell>
          <cell r="E14">
            <v>600000</v>
          </cell>
        </row>
        <row r="15">
          <cell r="C15" t="str">
            <v xml:space="preserve">Vibro Compactador Tipo Rana </v>
          </cell>
          <cell r="D15" t="str">
            <v>Dia</v>
          </cell>
          <cell r="E15">
            <v>80000</v>
          </cell>
        </row>
        <row r="16">
          <cell r="C16" t="str">
            <v>Mezcladora Concreto A Gasolina</v>
          </cell>
          <cell r="D16" t="str">
            <v>Dia</v>
          </cell>
          <cell r="E16">
            <v>80000</v>
          </cell>
        </row>
        <row r="17">
          <cell r="C17" t="str">
            <v>Vibrador De Concreto A Gasolina</v>
          </cell>
          <cell r="D17" t="str">
            <v>Dia</v>
          </cell>
          <cell r="E17">
            <v>80000</v>
          </cell>
        </row>
        <row r="18">
          <cell r="C18" t="str">
            <v>Tablero 1.40x0,70</v>
          </cell>
          <cell r="D18" t="str">
            <v>Dia</v>
          </cell>
          <cell r="E18">
            <v>550</v>
          </cell>
        </row>
        <row r="19">
          <cell r="C19" t="str">
            <v>Formaleta cuadrada 50x50</v>
          </cell>
          <cell r="D19" t="str">
            <v>Dia</v>
          </cell>
          <cell r="E19">
            <v>450</v>
          </cell>
        </row>
        <row r="20">
          <cell r="C20" t="str">
            <v>Cercha 3,00 m</v>
          </cell>
          <cell r="D20" t="str">
            <v>Dia</v>
          </cell>
          <cell r="E20">
            <v>450</v>
          </cell>
        </row>
        <row r="21">
          <cell r="C21" t="str">
            <v xml:space="preserve">Gatos Largos </v>
          </cell>
          <cell r="D21" t="str">
            <v>Dia</v>
          </cell>
          <cell r="E21">
            <v>450</v>
          </cell>
        </row>
        <row r="22">
          <cell r="C22" t="str">
            <v xml:space="preserve">Compresor De Aire </v>
          </cell>
          <cell r="D22" t="str">
            <v>Dia</v>
          </cell>
          <cell r="E22">
            <v>30000</v>
          </cell>
        </row>
        <row r="23">
          <cell r="C23" t="str">
            <v xml:space="preserve">Equipo Soldadura </v>
          </cell>
          <cell r="D23" t="str">
            <v>Dia</v>
          </cell>
          <cell r="E23">
            <v>45000</v>
          </cell>
        </row>
      </sheetData>
      <sheetData sheetId="12" refreshError="1"/>
      <sheetData sheetId="13" refreshError="1">
        <row r="8">
          <cell r="C8" t="str">
            <v>Pita Nylon Para Trazo x 100 m</v>
          </cell>
          <cell r="D8" t="str">
            <v>Rollo</v>
          </cell>
          <cell r="E8">
            <v>8000</v>
          </cell>
        </row>
        <row r="9">
          <cell r="C9" t="str">
            <v>Cal Hidratada x 10 KG</v>
          </cell>
          <cell r="D9" t="str">
            <v>Und</v>
          </cell>
          <cell r="E9">
            <v>9200</v>
          </cell>
        </row>
        <row r="10">
          <cell r="C10" t="str">
            <v>Listos Madera 2"x2"x 3 m</v>
          </cell>
          <cell r="D10" t="str">
            <v>Und</v>
          </cell>
          <cell r="E10">
            <v>22000</v>
          </cell>
        </row>
        <row r="11">
          <cell r="C11" t="str">
            <v>Puntilla De 2" 400 Gr</v>
          </cell>
          <cell r="D11" t="str">
            <v>Paq</v>
          </cell>
          <cell r="E11">
            <v>4500</v>
          </cell>
        </row>
        <row r="12">
          <cell r="C12" t="str">
            <v>Disposicion Material</v>
          </cell>
          <cell r="D12" t="str">
            <v>M3</v>
          </cell>
          <cell r="E12">
            <v>7800</v>
          </cell>
        </row>
        <row r="13">
          <cell r="C13" t="str">
            <v xml:space="preserve">Material Seleccionado </v>
          </cell>
          <cell r="D13" t="str">
            <v>M3</v>
          </cell>
          <cell r="E13">
            <v>32500</v>
          </cell>
        </row>
        <row r="14">
          <cell r="C14" t="str">
            <v>Agua De Acueducto</v>
          </cell>
          <cell r="D14" t="str">
            <v>Lt</v>
          </cell>
          <cell r="E14">
            <v>14.64</v>
          </cell>
        </row>
        <row r="15">
          <cell r="C15" t="str">
            <v xml:space="preserve">Arena De Arroyo </v>
          </cell>
          <cell r="D15" t="str">
            <v>M3</v>
          </cell>
          <cell r="E15">
            <v>80535</v>
          </cell>
        </row>
        <row r="16">
          <cell r="C16" t="str">
            <v xml:space="preserve">Cemento Gris Uso General </v>
          </cell>
          <cell r="D16" t="str">
            <v>Kg</v>
          </cell>
          <cell r="E16">
            <v>650</v>
          </cell>
        </row>
        <row r="17">
          <cell r="C17" t="str">
            <v>Gravilla Triturado</v>
          </cell>
          <cell r="D17" t="str">
            <v>M3</v>
          </cell>
          <cell r="E17">
            <v>131784</v>
          </cell>
        </row>
        <row r="18">
          <cell r="C18" t="str">
            <v>Concreto Solado 2.000 PSI</v>
          </cell>
          <cell r="D18" t="str">
            <v>M3</v>
          </cell>
          <cell r="E18">
            <v>332925</v>
          </cell>
        </row>
        <row r="19">
          <cell r="C19" t="str">
            <v>Concreto  3.500 PSI</v>
          </cell>
          <cell r="D19" t="str">
            <v>M3</v>
          </cell>
          <cell r="E19">
            <v>435163</v>
          </cell>
        </row>
        <row r="20">
          <cell r="C20" t="str">
            <v>Tabla Caracoli - 3,00 m</v>
          </cell>
          <cell r="D20" t="str">
            <v>Und</v>
          </cell>
          <cell r="E20">
            <v>29800</v>
          </cell>
        </row>
        <row r="21">
          <cell r="C21" t="str">
            <v xml:space="preserve">Antisol Rojo x 16 Kg </v>
          </cell>
          <cell r="D21" t="str">
            <v>Und</v>
          </cell>
          <cell r="E21">
            <v>369000</v>
          </cell>
        </row>
        <row r="22">
          <cell r="C22" t="str">
            <v>Varilla 3/8 Leg - 6,00 m</v>
          </cell>
          <cell r="D22" t="str">
            <v>Und</v>
          </cell>
          <cell r="E22">
            <v>18000</v>
          </cell>
        </row>
        <row r="23">
          <cell r="C23" t="str">
            <v>Alambre Negro N°18</v>
          </cell>
          <cell r="D23" t="str">
            <v>Kg</v>
          </cell>
          <cell r="E23">
            <v>9800</v>
          </cell>
        </row>
        <row r="24">
          <cell r="C24" t="str">
            <v>Varilla 1/2 Leg - 6,00 m</v>
          </cell>
          <cell r="D24" t="str">
            <v>Und</v>
          </cell>
          <cell r="E24">
            <v>36800</v>
          </cell>
        </row>
        <row r="25">
          <cell r="C25" t="str">
            <v>Acero Refuerzo</v>
          </cell>
          <cell r="D25" t="str">
            <v>Kg</v>
          </cell>
          <cell r="E25">
            <v>4780</v>
          </cell>
        </row>
        <row r="26">
          <cell r="C26" t="str">
            <v>Segueta Bimetal</v>
          </cell>
          <cell r="D26" t="str">
            <v>Und</v>
          </cell>
          <cell r="E26">
            <v>7500</v>
          </cell>
        </row>
        <row r="27">
          <cell r="C27" t="str">
            <v xml:space="preserve">Anticorrosivo </v>
          </cell>
          <cell r="D27" t="str">
            <v>Galon</v>
          </cell>
          <cell r="E27">
            <v>90000</v>
          </cell>
        </row>
        <row r="28">
          <cell r="C28" t="str">
            <v>Thiner</v>
          </cell>
          <cell r="D28" t="str">
            <v>Galon</v>
          </cell>
          <cell r="E28">
            <v>58900</v>
          </cell>
        </row>
        <row r="29">
          <cell r="C29" t="str">
            <v>Soldadura Elect 6011 8011</v>
          </cell>
          <cell r="D29" t="str">
            <v>Kg</v>
          </cell>
          <cell r="E29">
            <v>13000</v>
          </cell>
        </row>
        <row r="30">
          <cell r="C30" t="str">
            <v>Disco Corte Acero 8"</v>
          </cell>
          <cell r="D30" t="str">
            <v>Und</v>
          </cell>
          <cell r="E30">
            <v>12000</v>
          </cell>
        </row>
        <row r="31">
          <cell r="C31" t="str">
            <v>Acero Estructural G-50</v>
          </cell>
          <cell r="D31" t="str">
            <v>Kg</v>
          </cell>
          <cell r="E31">
            <v>4500</v>
          </cell>
        </row>
        <row r="32">
          <cell r="C32" t="str">
            <v xml:space="preserve"> TEJA ARQUITECTONICA 3.66 TRAS POLIC AJOVER .80</v>
          </cell>
          <cell r="D32" t="str">
            <v>Und</v>
          </cell>
          <cell r="E32">
            <v>259300</v>
          </cell>
        </row>
        <row r="33">
          <cell r="C33" t="str">
            <v>Tornillo Autoperforante  4"</v>
          </cell>
          <cell r="D33" t="str">
            <v>Und</v>
          </cell>
          <cell r="E33">
            <v>120</v>
          </cell>
        </row>
        <row r="34">
          <cell r="C34" t="str">
            <v>Bloque 0,20 m</v>
          </cell>
          <cell r="D34" t="str">
            <v>Und</v>
          </cell>
          <cell r="E34">
            <v>3200</v>
          </cell>
        </row>
        <row r="35">
          <cell r="C35" t="str">
            <v>Mortero 1:4 Hecho En Obra</v>
          </cell>
          <cell r="D35" t="str">
            <v>M3</v>
          </cell>
          <cell r="E35">
            <v>333535</v>
          </cell>
        </row>
        <row r="36">
          <cell r="C36" t="str">
            <v>Bloque N°5</v>
          </cell>
          <cell r="D36" t="str">
            <v>Und</v>
          </cell>
          <cell r="E36">
            <v>2890</v>
          </cell>
        </row>
        <row r="37">
          <cell r="C37" t="str">
            <v>Bloque 0,15</v>
          </cell>
          <cell r="D37" t="str">
            <v>Und</v>
          </cell>
          <cell r="E37">
            <v>2200</v>
          </cell>
        </row>
        <row r="38">
          <cell r="C38" t="str">
            <v>Caolin 25 Kg</v>
          </cell>
          <cell r="D38" t="str">
            <v>Bulto</v>
          </cell>
          <cell r="E38">
            <v>24500</v>
          </cell>
        </row>
        <row r="39">
          <cell r="C39" t="str">
            <v xml:space="preserve">Pamberil Pliego </v>
          </cell>
          <cell r="D39" t="str">
            <v>Und</v>
          </cell>
          <cell r="E39">
            <v>3900</v>
          </cell>
        </row>
        <row r="40">
          <cell r="C40" t="str">
            <v xml:space="preserve">Viniltex </v>
          </cell>
          <cell r="D40" t="str">
            <v>Galon</v>
          </cell>
          <cell r="E40">
            <v>80900</v>
          </cell>
        </row>
        <row r="41">
          <cell r="C41" t="str">
            <v>Yeso Escayola 25 Kg</v>
          </cell>
          <cell r="D41" t="str">
            <v>Bulto</v>
          </cell>
          <cell r="E41">
            <v>28900</v>
          </cell>
        </row>
        <row r="42">
          <cell r="C42" t="str">
            <v>Puerta Metalica 1x2 Cal 22</v>
          </cell>
          <cell r="D42" t="str">
            <v>Und</v>
          </cell>
          <cell r="E42">
            <v>410000</v>
          </cell>
        </row>
        <row r="43">
          <cell r="C43" t="str">
            <v>bisagra flexon 3x3 dorada</v>
          </cell>
          <cell r="D43" t="str">
            <v>Und</v>
          </cell>
          <cell r="E43">
            <v>11800</v>
          </cell>
        </row>
        <row r="44">
          <cell r="C44" t="str">
            <v>Lamina Cold Rolled C.20 1.0mm 100x200cm</v>
          </cell>
          <cell r="D44" t="str">
            <v>Und</v>
          </cell>
          <cell r="E44">
            <v>63450</v>
          </cell>
        </row>
        <row r="45">
          <cell r="C45" t="str">
            <v>Manija cromada 942</v>
          </cell>
          <cell r="D45" t="str">
            <v>Und</v>
          </cell>
          <cell r="E45">
            <v>7800</v>
          </cell>
        </row>
        <row r="46">
          <cell r="C46" t="str">
            <v>Masilla plast tec panel inter. Exter-28kg</v>
          </cell>
          <cell r="D46" t="str">
            <v>Und</v>
          </cell>
          <cell r="E46">
            <v>54900</v>
          </cell>
        </row>
        <row r="47">
          <cell r="C47" t="str">
            <v>Silicona Sanisil T/Pte 300cc</v>
          </cell>
          <cell r="D47" t="str">
            <v>Und</v>
          </cell>
          <cell r="E47">
            <v>13450</v>
          </cell>
        </row>
        <row r="48">
          <cell r="C48" t="str">
            <v>Vidrio Transparente 4 mm</v>
          </cell>
          <cell r="D48" t="str">
            <v>m2</v>
          </cell>
          <cell r="E48">
            <v>38450</v>
          </cell>
        </row>
        <row r="49">
          <cell r="C49" t="str">
            <v>Vidrio Transparente 10 mm</v>
          </cell>
          <cell r="D49" t="str">
            <v>M2</v>
          </cell>
          <cell r="E49">
            <v>189000</v>
          </cell>
        </row>
        <row r="50">
          <cell r="C50" t="str">
            <v xml:space="preserve">Cierre 1/2 Luna </v>
          </cell>
          <cell r="D50" t="str">
            <v>Und</v>
          </cell>
          <cell r="E50">
            <v>5500</v>
          </cell>
        </row>
        <row r="51">
          <cell r="C51" t="str">
            <v>Guia Plastica 50-20</v>
          </cell>
          <cell r="D51" t="str">
            <v>Und</v>
          </cell>
          <cell r="E51">
            <v>250</v>
          </cell>
        </row>
        <row r="52">
          <cell r="C52" t="str">
            <v>VENTANA ALUMINIO MOD=50-20  PERFILERIA</v>
          </cell>
          <cell r="D52" t="str">
            <v>m2</v>
          </cell>
          <cell r="E52">
            <v>220000</v>
          </cell>
        </row>
        <row r="53">
          <cell r="C53" t="str">
            <v>Marco Aluminio Guia zocalo</v>
          </cell>
          <cell r="D53" t="str">
            <v>Und</v>
          </cell>
          <cell r="E53">
            <v>128900</v>
          </cell>
        </row>
        <row r="54">
          <cell r="C54" t="str">
            <v>Cerradura Puerta Vidrio</v>
          </cell>
          <cell r="D54" t="str">
            <v>Und</v>
          </cell>
          <cell r="E54">
            <v>80900</v>
          </cell>
        </row>
        <row r="55">
          <cell r="C55" t="str">
            <v>Piso Antideslizante Trafico 5</v>
          </cell>
          <cell r="D55" t="str">
            <v xml:space="preserve">M2 </v>
          </cell>
          <cell r="E55">
            <v>65890</v>
          </cell>
        </row>
        <row r="56">
          <cell r="C56" t="str">
            <v>Pegante Piso 25 Kg</v>
          </cell>
          <cell r="D56" t="str">
            <v>Bulto</v>
          </cell>
          <cell r="E56">
            <v>27890</v>
          </cell>
        </row>
        <row r="57">
          <cell r="C57" t="str">
            <v>Boquilla x 2 Kg</v>
          </cell>
          <cell r="D57" t="str">
            <v>Bulto</v>
          </cell>
          <cell r="E57">
            <v>5900</v>
          </cell>
        </row>
        <row r="58">
          <cell r="C58" t="str">
            <v>Piso Ceramica Blanco 20x20</v>
          </cell>
          <cell r="D58" t="str">
            <v>M2</v>
          </cell>
          <cell r="E58">
            <v>34500</v>
          </cell>
        </row>
        <row r="59">
          <cell r="C59" t="str">
            <v xml:space="preserve">Silla Auditorio </v>
          </cell>
          <cell r="D59" t="str">
            <v>Und</v>
          </cell>
          <cell r="E59">
            <v>490000</v>
          </cell>
        </row>
        <row r="60">
          <cell r="C60" t="str">
            <v>Alfombra Auditorio</v>
          </cell>
          <cell r="D60" t="str">
            <v>m2</v>
          </cell>
          <cell r="E60">
            <v>89700</v>
          </cell>
        </row>
        <row r="61">
          <cell r="C61" t="str">
            <v>Cespedones Grama</v>
          </cell>
          <cell r="D61" t="str">
            <v>M2</v>
          </cell>
          <cell r="E61">
            <v>11900</v>
          </cell>
        </row>
        <row r="62">
          <cell r="C62" t="str">
            <v>Lombriabono</v>
          </cell>
          <cell r="D62" t="str">
            <v>Kg</v>
          </cell>
          <cell r="E62">
            <v>4000</v>
          </cell>
        </row>
        <row r="63">
          <cell r="C63" t="str">
            <v xml:space="preserve">Estuco Plastico </v>
          </cell>
          <cell r="D63" t="str">
            <v>cuñete</v>
          </cell>
          <cell r="E63">
            <v>125000</v>
          </cell>
        </row>
        <row r="64">
          <cell r="C64" t="str">
            <v>Perfil Angulo 2.44</v>
          </cell>
          <cell r="D64" t="str">
            <v>Und</v>
          </cell>
          <cell r="E64">
            <v>7500</v>
          </cell>
        </row>
        <row r="65">
          <cell r="C65" t="str">
            <v>Perfil Omega 2.44</v>
          </cell>
          <cell r="D65" t="str">
            <v>Und</v>
          </cell>
          <cell r="E65">
            <v>9800</v>
          </cell>
        </row>
        <row r="66">
          <cell r="C66" t="str">
            <v>Perfil Vigueta 2.44</v>
          </cell>
          <cell r="D66" t="str">
            <v>Und</v>
          </cell>
          <cell r="E66">
            <v>6500</v>
          </cell>
        </row>
        <row r="67">
          <cell r="C67" t="str">
            <v>Tornillo Punta de Broca</v>
          </cell>
          <cell r="D67" t="str">
            <v>Und</v>
          </cell>
          <cell r="E67">
            <v>87</v>
          </cell>
        </row>
        <row r="68">
          <cell r="C68" t="str">
            <v>Lamminna drywall</v>
          </cell>
          <cell r="D68" t="str">
            <v>m2</v>
          </cell>
          <cell r="E68">
            <v>53450</v>
          </cell>
        </row>
        <row r="69">
          <cell r="C69" t="str">
            <v>Tubo Aluminio 1 1/2"</v>
          </cell>
          <cell r="D69" t="str">
            <v>ml</v>
          </cell>
          <cell r="E69">
            <v>290000</v>
          </cell>
        </row>
        <row r="70">
          <cell r="C70" t="str">
            <v>Platina 1/4x3x6</v>
          </cell>
          <cell r="D70" t="str">
            <v>Und</v>
          </cell>
          <cell r="E70">
            <v>121000</v>
          </cell>
        </row>
        <row r="71">
          <cell r="C71" t="str">
            <v>Perno Anclaje Gancho 3/8</v>
          </cell>
          <cell r="D71" t="str">
            <v>Und</v>
          </cell>
          <cell r="E71">
            <v>2780</v>
          </cell>
        </row>
        <row r="72">
          <cell r="C72" t="str">
            <v>Plantocreto 4.5</v>
          </cell>
          <cell r="D72" t="str">
            <v>Und</v>
          </cell>
          <cell r="E72">
            <v>88900</v>
          </cell>
        </row>
      </sheetData>
      <sheetData sheetId="14" refreshError="1">
        <row r="61">
          <cell r="J61" t="str">
            <v>CUADRILLA DE TRAZADO Y REPLANTEO</v>
          </cell>
          <cell r="K61" t="str">
            <v>CUA1</v>
          </cell>
          <cell r="L61">
            <v>367010</v>
          </cell>
        </row>
        <row r="62">
          <cell r="J62" t="str">
            <v>CUADRILLA DE DEMOLICIONES</v>
          </cell>
          <cell r="K62" t="str">
            <v>CUA2</v>
          </cell>
          <cell r="L62">
            <v>280676</v>
          </cell>
        </row>
        <row r="63">
          <cell r="J63" t="str">
            <v>CUADRILLA DE RETIROS</v>
          </cell>
          <cell r="K63" t="str">
            <v>CUA3</v>
          </cell>
          <cell r="L63">
            <v>137784</v>
          </cell>
        </row>
        <row r="64">
          <cell r="J64" t="str">
            <v>CUADRILLA DE EXCAVACIONES</v>
          </cell>
          <cell r="K64" t="str">
            <v>CUA4</v>
          </cell>
          <cell r="L64">
            <v>137784</v>
          </cell>
        </row>
        <row r="65">
          <cell r="J65" t="str">
            <v>CUADRILLA DE RELLENOS</v>
          </cell>
          <cell r="K65" t="str">
            <v>CUA5</v>
          </cell>
          <cell r="L65">
            <v>280676</v>
          </cell>
        </row>
        <row r="66">
          <cell r="J66" t="str">
            <v>CUADRILLA DE ACERO</v>
          </cell>
          <cell r="K66" t="str">
            <v>CUA6</v>
          </cell>
          <cell r="L66">
            <v>280676</v>
          </cell>
        </row>
        <row r="67">
          <cell r="J67" t="str">
            <v>CUADRILLA DE CONCRETOS</v>
          </cell>
          <cell r="K67" t="str">
            <v>CUA7</v>
          </cell>
          <cell r="L67">
            <v>748470</v>
          </cell>
        </row>
        <row r="68">
          <cell r="J68" t="str">
            <v>CUADRILLA DE INSTALACIONES</v>
          </cell>
          <cell r="K68" t="str">
            <v>CUA8</v>
          </cell>
          <cell r="L68">
            <v>280676</v>
          </cell>
        </row>
      </sheetData>
      <sheetData sheetId="15" refreshError="1">
        <row r="8">
          <cell r="C8" t="str">
            <v>Transporte De Escombro</v>
          </cell>
          <cell r="D8" t="str">
            <v>M3Km</v>
          </cell>
          <cell r="E8">
            <v>1500</v>
          </cell>
        </row>
        <row r="9">
          <cell r="C9" t="str">
            <v>Transporte De Relleno</v>
          </cell>
          <cell r="D9" t="str">
            <v>M3Km</v>
          </cell>
          <cell r="E9">
            <v>1500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-1.01"/>
      <sheetName val="MC-1.02"/>
      <sheetName val="MC-1.03"/>
      <sheetName val="MC-2.01"/>
      <sheetName val="MC-2.02."/>
      <sheetName val="MC-2.03"/>
      <sheetName val="MC-2.04"/>
      <sheetName val="MC-3.01"/>
      <sheetName val="MC-3.02"/>
      <sheetName val="MC-3.03"/>
      <sheetName val="MC-3.04"/>
      <sheetName val="MC-3.05"/>
      <sheetName val="MC-3.06"/>
      <sheetName val="MC-3.07"/>
      <sheetName val="MC-3.08"/>
      <sheetName val="MC-3.09"/>
      <sheetName val="MC-3.10"/>
      <sheetName val="MC-3.11"/>
      <sheetName val="APU-1.01"/>
      <sheetName val="APU-1.02"/>
      <sheetName val="APU-1.03"/>
      <sheetName val="APU-2.01"/>
      <sheetName val="APU-2.02"/>
      <sheetName val="APU-2.03"/>
      <sheetName val="APU-2.04"/>
      <sheetName val="APU-3.01"/>
      <sheetName val="APU-3.02"/>
      <sheetName val="MC-2.02"/>
      <sheetName val="MC-2.06"/>
      <sheetName val="APU-2.0VV3"/>
      <sheetName val="APU-2.06"/>
      <sheetName val="APU-3.03"/>
      <sheetName val="APU-3.04"/>
      <sheetName val="APU-3.05"/>
      <sheetName val="APU-3.06"/>
      <sheetName val="APU-3.07"/>
      <sheetName val="APU-3.08"/>
      <sheetName val="APU-3.09"/>
      <sheetName val="APU-3.10"/>
      <sheetName val="APU-3.11"/>
      <sheetName val="MATERIALES"/>
      <sheetName val="BASICO-A"/>
      <sheetName val="BASICO CONCRETO"/>
      <sheetName val="BC-4.000PSI"/>
      <sheetName val="BC-MR42"/>
      <sheetName val="BC-2.000PSI"/>
      <sheetName val="FM"/>
      <sheetName val="PPTO PAPSO"/>
      <sheetName val="INTERVENTORIA"/>
      <sheetName val="PRESUPUESTO OFICIAL"/>
      <sheetName val="AUI"/>
      <sheetName val="APU-CAMP"/>
      <sheetName val="APU VALLA"/>
      <sheetName val="CUADRO ACTIVIDADES"/>
      <sheetName val="FLUJO"/>
      <sheetName val="TRANS"/>
      <sheetName val="M.O"/>
      <sheetName val="EQUIPOS"/>
      <sheetName val="APU-8.01"/>
      <sheetName val="APU-8.02"/>
      <sheetName val="APU-8.03"/>
      <sheetName val="APU-8.04"/>
      <sheetName val="Hoja2"/>
      <sheetName val="EQUIPO"/>
      <sheetName val="PPTO"/>
      <sheetName val="TRANSPORTE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>
        <row r="9">
          <cell r="C9" t="str">
            <v>Transporte De Relleno</v>
          </cell>
          <cell r="D9" t="str">
            <v>M3Km</v>
          </cell>
          <cell r="E9">
            <v>1500</v>
          </cell>
        </row>
        <row r="10">
          <cell r="C10" t="str">
            <v>Transporte De Concreto</v>
          </cell>
          <cell r="D10" t="str">
            <v>M3Km</v>
          </cell>
          <cell r="E10">
            <v>1500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</sheetData>
      <sheetData sheetId="56" refreshError="1">
        <row r="62">
          <cell r="J62" t="str">
            <v>CUADRILLA DE DEMOLICIONES</v>
          </cell>
          <cell r="K62" t="str">
            <v>CUA2</v>
          </cell>
          <cell r="L62">
            <v>246379</v>
          </cell>
        </row>
        <row r="63">
          <cell r="J63" t="str">
            <v>CUADRILLA DE RETIROS</v>
          </cell>
          <cell r="K63" t="str">
            <v>CUA3</v>
          </cell>
          <cell r="L63">
            <v>120947</v>
          </cell>
        </row>
        <row r="64">
          <cell r="J64" t="str">
            <v>CUADRILLA DE EXCAVACIONES</v>
          </cell>
          <cell r="K64" t="str">
            <v>CUA4</v>
          </cell>
          <cell r="L64">
            <v>120947</v>
          </cell>
        </row>
        <row r="65">
          <cell r="J65" t="str">
            <v>CUADRILLA DE RELLENOS</v>
          </cell>
          <cell r="K65" t="str">
            <v>CUA5</v>
          </cell>
          <cell r="L65">
            <v>246379</v>
          </cell>
        </row>
        <row r="66">
          <cell r="J66" t="str">
            <v>CUADRILLA DE ACERO</v>
          </cell>
          <cell r="K66" t="str">
            <v>CUA6</v>
          </cell>
          <cell r="L66">
            <v>246379</v>
          </cell>
        </row>
        <row r="67">
          <cell r="J67" t="str">
            <v>CUADRILLA DE CONCRETOS</v>
          </cell>
          <cell r="K67" t="str">
            <v>CUA7</v>
          </cell>
          <cell r="L67">
            <v>657009</v>
          </cell>
        </row>
        <row r="68">
          <cell r="J68" t="str">
            <v>CUADRILLA DE INSTALACIONES</v>
          </cell>
          <cell r="K68" t="str">
            <v>CUA8</v>
          </cell>
          <cell r="L68">
            <v>246379</v>
          </cell>
        </row>
      </sheetData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zoomScale="23" zoomScaleNormal="23" workbookViewId="0">
      <selection activeCell="K13" sqref="K13"/>
    </sheetView>
  </sheetViews>
  <sheetFormatPr baseColWidth="10" defaultColWidth="11.42578125" defaultRowHeight="15"/>
  <cols>
    <col min="1" max="1" width="19.28515625" bestFit="1" customWidth="1"/>
    <col min="2" max="2" width="97.7109375" bestFit="1" customWidth="1"/>
    <col min="6" max="6" width="14.28515625" bestFit="1" customWidth="1"/>
  </cols>
  <sheetData>
    <row r="1" spans="1:7">
      <c r="A1" s="13" t="s">
        <v>0</v>
      </c>
      <c r="B1" s="12" t="s">
        <v>1</v>
      </c>
      <c r="F1" t="s">
        <v>2</v>
      </c>
      <c r="G1" t="s">
        <v>3</v>
      </c>
    </row>
    <row r="2" spans="1:7">
      <c r="A2" s="13" t="s">
        <v>4</v>
      </c>
      <c r="B2" s="12" t="s">
        <v>5</v>
      </c>
      <c r="F2" t="s">
        <v>6</v>
      </c>
      <c r="G2" t="s">
        <v>7</v>
      </c>
    </row>
    <row r="3" spans="1:7">
      <c r="A3" s="13" t="s">
        <v>8</v>
      </c>
      <c r="B3" s="12" t="s">
        <v>9</v>
      </c>
      <c r="F3" t="s">
        <v>10</v>
      </c>
      <c r="G3" t="s">
        <v>11</v>
      </c>
    </row>
    <row r="4" spans="1:7">
      <c r="A4" s="13" t="s">
        <v>12</v>
      </c>
      <c r="B4" s="12" t="s">
        <v>13</v>
      </c>
      <c r="F4" t="s">
        <v>14</v>
      </c>
      <c r="G4" t="s">
        <v>15</v>
      </c>
    </row>
    <row r="5" spans="1:7">
      <c r="A5" s="13" t="s">
        <v>16</v>
      </c>
      <c r="B5" s="12" t="s">
        <v>17</v>
      </c>
      <c r="F5" t="s">
        <v>18</v>
      </c>
      <c r="G5" t="s">
        <v>19</v>
      </c>
    </row>
    <row r="6" spans="1:7">
      <c r="A6" s="13" t="s">
        <v>20</v>
      </c>
      <c r="B6" s="12">
        <v>18</v>
      </c>
      <c r="F6" t="s">
        <v>21</v>
      </c>
      <c r="G6" t="s">
        <v>22</v>
      </c>
    </row>
    <row r="7" spans="1:7">
      <c r="A7" s="13" t="s">
        <v>23</v>
      </c>
      <c r="B7" s="12">
        <v>11</v>
      </c>
      <c r="F7" t="s">
        <v>24</v>
      </c>
      <c r="G7" t="s">
        <v>25</v>
      </c>
    </row>
    <row r="8" spans="1:7">
      <c r="A8" s="13" t="s">
        <v>26</v>
      </c>
      <c r="B8" s="12">
        <v>2024</v>
      </c>
      <c r="F8" t="s">
        <v>27</v>
      </c>
      <c r="G8" t="s">
        <v>28</v>
      </c>
    </row>
  </sheetData>
  <sortState ref="F1:G8">
    <sortCondition ref="F1:F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2"/>
  <sheetViews>
    <sheetView workbookViewId="0">
      <selection activeCell="B5" sqref="B5"/>
    </sheetView>
  </sheetViews>
  <sheetFormatPr baseColWidth="10" defaultColWidth="10.85546875" defaultRowHeight="16.5"/>
  <cols>
    <col min="1" max="1" width="28.28515625" style="3" customWidth="1"/>
    <col min="2" max="2" width="17.7109375" style="3" customWidth="1"/>
    <col min="3" max="16384" width="10.85546875" style="3"/>
  </cols>
  <sheetData>
    <row r="1" spans="1:2">
      <c r="A1" s="262" t="s">
        <v>29</v>
      </c>
      <c r="B1" s="263"/>
    </row>
    <row r="2" spans="1:2">
      <c r="A2" s="2" t="s">
        <v>30</v>
      </c>
      <c r="B2" s="2" t="s">
        <v>31</v>
      </c>
    </row>
    <row r="3" spans="1:2">
      <c r="A3" s="4" t="s">
        <v>32</v>
      </c>
      <c r="B3" s="6">
        <v>700000</v>
      </c>
    </row>
    <row r="4" spans="1:2">
      <c r="A4" s="4" t="s">
        <v>33</v>
      </c>
      <c r="B4" s="6"/>
    </row>
    <row r="5" spans="1:2">
      <c r="A5" s="4" t="s">
        <v>34</v>
      </c>
      <c r="B5" s="6">
        <v>14264.9</v>
      </c>
    </row>
    <row r="6" spans="1:2">
      <c r="A6" s="4" t="s">
        <v>35</v>
      </c>
      <c r="B6" s="6">
        <v>3291.9</v>
      </c>
    </row>
    <row r="7" spans="1:2">
      <c r="A7" s="4" t="s">
        <v>36</v>
      </c>
      <c r="B7" s="6"/>
    </row>
    <row r="8" spans="1:2">
      <c r="A8" s="4" t="s">
        <v>37</v>
      </c>
      <c r="B8" s="6"/>
    </row>
    <row r="9" spans="1:2">
      <c r="A9" s="4"/>
      <c r="B9" s="6"/>
    </row>
    <row r="10" spans="1:2">
      <c r="A10" s="4"/>
      <c r="B10" s="6"/>
    </row>
    <row r="11" spans="1:2">
      <c r="A11" s="4"/>
      <c r="B11" s="6"/>
    </row>
    <row r="12" spans="1:2">
      <c r="A12" s="4"/>
      <c r="B12" s="6"/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7"/>
  <sheetViews>
    <sheetView workbookViewId="0">
      <selection activeCell="B5" sqref="B5"/>
    </sheetView>
  </sheetViews>
  <sheetFormatPr baseColWidth="10" defaultColWidth="10.85546875" defaultRowHeight="16.5"/>
  <cols>
    <col min="1" max="1" width="37.42578125" style="3" customWidth="1"/>
    <col min="2" max="2" width="15.7109375" style="7" customWidth="1"/>
    <col min="3" max="16384" width="10.85546875" style="3"/>
  </cols>
  <sheetData>
    <row r="1" spans="1:2">
      <c r="A1" s="264" t="s">
        <v>38</v>
      </c>
      <c r="B1" s="263"/>
    </row>
    <row r="2" spans="1:2">
      <c r="A2" s="2" t="s">
        <v>30</v>
      </c>
      <c r="B2" s="2" t="s">
        <v>39</v>
      </c>
    </row>
    <row r="3" spans="1:2">
      <c r="A3" s="8" t="s">
        <v>40</v>
      </c>
      <c r="B3" s="9">
        <v>1</v>
      </c>
    </row>
    <row r="4" spans="1:2">
      <c r="A4" s="4" t="s">
        <v>41</v>
      </c>
      <c r="B4" s="6">
        <v>11913.85</v>
      </c>
    </row>
    <row r="5" spans="1:2">
      <c r="A5" s="4" t="s">
        <v>42</v>
      </c>
      <c r="B5" s="6"/>
    </row>
    <row r="6" spans="1:2">
      <c r="A6" s="4" t="s">
        <v>43</v>
      </c>
      <c r="B6" s="6"/>
    </row>
    <row r="7" spans="1:2">
      <c r="A7" s="4" t="s">
        <v>44</v>
      </c>
      <c r="B7" s="6"/>
    </row>
    <row r="8" spans="1:2">
      <c r="A8" s="4" t="s">
        <v>45</v>
      </c>
      <c r="B8" s="6"/>
    </row>
    <row r="9" spans="1:2">
      <c r="A9" s="4" t="s">
        <v>46</v>
      </c>
      <c r="B9" s="6">
        <v>30224.42</v>
      </c>
    </row>
    <row r="10" spans="1:2">
      <c r="A10" s="4"/>
      <c r="B10" s="6"/>
    </row>
    <row r="11" spans="1:2">
      <c r="A11" s="4"/>
      <c r="B11" s="6"/>
    </row>
    <row r="12" spans="1:2">
      <c r="A12" s="4"/>
      <c r="B12" s="6"/>
    </row>
    <row r="13" spans="1:2">
      <c r="A13" s="4"/>
      <c r="B13" s="6"/>
    </row>
    <row r="14" spans="1:2">
      <c r="A14" s="4"/>
      <c r="B14" s="6"/>
    </row>
    <row r="17" spans="1:3" s="7" customFormat="1">
      <c r="A17" s="5"/>
      <c r="C17" s="3"/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7"/>
  <sheetViews>
    <sheetView workbookViewId="0">
      <selection activeCell="B5" sqref="B5"/>
    </sheetView>
  </sheetViews>
  <sheetFormatPr baseColWidth="10" defaultColWidth="10.85546875" defaultRowHeight="16.5"/>
  <cols>
    <col min="1" max="1" width="37.42578125" style="3" customWidth="1"/>
    <col min="2" max="2" width="15.7109375" style="7" customWidth="1"/>
    <col min="3" max="16384" width="10.85546875" style="3"/>
  </cols>
  <sheetData>
    <row r="1" spans="1:2">
      <c r="A1" s="264" t="s">
        <v>47</v>
      </c>
      <c r="B1" s="263"/>
    </row>
    <row r="2" spans="1:2">
      <c r="A2" s="2" t="s">
        <v>30</v>
      </c>
      <c r="B2" s="2" t="s">
        <v>39</v>
      </c>
    </row>
    <row r="3" spans="1:2">
      <c r="A3" s="8" t="s">
        <v>48</v>
      </c>
      <c r="B3" s="6">
        <v>12045</v>
      </c>
    </row>
    <row r="4" spans="1:2">
      <c r="A4" s="4" t="s">
        <v>49</v>
      </c>
      <c r="B4" s="6">
        <v>50000</v>
      </c>
    </row>
    <row r="5" spans="1:2">
      <c r="A5" s="4" t="s">
        <v>50</v>
      </c>
      <c r="B5" s="6">
        <v>100000</v>
      </c>
    </row>
    <row r="6" spans="1:2">
      <c r="A6" s="4" t="s">
        <v>51</v>
      </c>
      <c r="B6" s="6">
        <v>40000</v>
      </c>
    </row>
    <row r="7" spans="1:2">
      <c r="A7" s="4" t="s">
        <v>52</v>
      </c>
      <c r="B7" s="6">
        <v>90123.44</v>
      </c>
    </row>
    <row r="8" spans="1:2">
      <c r="A8" s="4" t="s">
        <v>53</v>
      </c>
      <c r="B8" s="6"/>
    </row>
    <row r="9" spans="1:2">
      <c r="A9" s="4" t="s">
        <v>54</v>
      </c>
      <c r="B9" s="6">
        <v>18467.560000000001</v>
      </c>
    </row>
    <row r="10" spans="1:2">
      <c r="A10" s="4" t="s">
        <v>55</v>
      </c>
      <c r="B10" s="6">
        <v>114169.68</v>
      </c>
    </row>
    <row r="11" spans="1:2">
      <c r="A11" s="4" t="s">
        <v>56</v>
      </c>
      <c r="B11" s="6">
        <v>1686.55</v>
      </c>
    </row>
    <row r="12" spans="1:2">
      <c r="A12" s="4" t="s">
        <v>57</v>
      </c>
      <c r="B12" s="6">
        <v>1426.49</v>
      </c>
    </row>
    <row r="13" spans="1:2">
      <c r="A13" s="4"/>
      <c r="B13" s="6"/>
    </row>
    <row r="14" spans="1:2">
      <c r="A14" s="4"/>
      <c r="B14" s="6"/>
    </row>
    <row r="17" spans="1:1">
      <c r="A17" s="5"/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3B27B-18F2-430E-A91A-8B036353ADC2}">
  <sheetPr>
    <pageSetUpPr fitToPage="1"/>
  </sheetPr>
  <dimension ref="B1:H283"/>
  <sheetViews>
    <sheetView view="pageBreakPreview" topLeftCell="A9" zoomScaleNormal="100" zoomScaleSheetLayoutView="100" workbookViewId="0">
      <selection activeCell="D14" sqref="D14"/>
    </sheetView>
  </sheetViews>
  <sheetFormatPr baseColWidth="10" defaultColWidth="11.5703125" defaultRowHeight="16.5" customHeight="1"/>
  <cols>
    <col min="1" max="1" width="11.5703125" style="138"/>
    <col min="2" max="2" width="32" style="138" customWidth="1"/>
    <col min="3" max="8" width="15.7109375" style="138" customWidth="1"/>
    <col min="9" max="10" width="11.5703125" style="138"/>
    <col min="11" max="11" width="18.7109375" style="138" customWidth="1"/>
    <col min="12" max="12" width="21.5703125" style="138" customWidth="1"/>
    <col min="13" max="14" width="18.7109375" style="138" customWidth="1"/>
    <col min="15" max="16384" width="11.5703125" style="138"/>
  </cols>
  <sheetData>
    <row r="1" spans="2:8" ht="59.25" customHeight="1">
      <c r="B1" s="139" t="s">
        <v>209</v>
      </c>
      <c r="C1" s="278" t="s">
        <v>226</v>
      </c>
      <c r="D1" s="278"/>
      <c r="E1" s="278"/>
      <c r="F1" s="278"/>
      <c r="G1" s="279"/>
      <c r="H1" s="280"/>
    </row>
    <row r="2" spans="2:8" ht="25.15" customHeight="1">
      <c r="B2" s="140" t="s">
        <v>210</v>
      </c>
      <c r="C2" s="285" t="s">
        <v>224</v>
      </c>
      <c r="D2" s="285"/>
      <c r="E2" s="285"/>
      <c r="F2" s="285"/>
      <c r="G2" s="281"/>
      <c r="H2" s="282"/>
    </row>
    <row r="3" spans="2:8" ht="25.15" customHeight="1">
      <c r="B3" s="141" t="s">
        <v>244</v>
      </c>
      <c r="C3" s="272"/>
      <c r="D3" s="272"/>
      <c r="E3" s="272"/>
      <c r="F3" s="272"/>
      <c r="G3" s="283"/>
      <c r="H3" s="284"/>
    </row>
    <row r="4" spans="2:8" ht="25.15" customHeight="1">
      <c r="B4" s="286"/>
      <c r="C4" s="287"/>
      <c r="D4" s="287"/>
      <c r="E4" s="287"/>
      <c r="F4" s="287"/>
      <c r="G4" s="287"/>
      <c r="H4" s="288"/>
    </row>
    <row r="5" spans="2:8" ht="25.15" customHeight="1">
      <c r="B5" s="289" t="s">
        <v>243</v>
      </c>
      <c r="C5" s="289"/>
      <c r="D5" s="289"/>
      <c r="E5" s="289"/>
      <c r="F5" s="289"/>
      <c r="G5" s="289"/>
      <c r="H5" s="289"/>
    </row>
    <row r="6" spans="2:8" ht="25.15" customHeight="1">
      <c r="B6" s="265"/>
      <c r="C6" s="265"/>
      <c r="D6" s="265"/>
      <c r="E6" s="265"/>
      <c r="F6" s="265"/>
      <c r="G6" s="265"/>
      <c r="H6" s="265"/>
    </row>
    <row r="7" spans="2:8" ht="25.15" customHeight="1">
      <c r="B7" s="177" t="s">
        <v>212</v>
      </c>
      <c r="C7" s="171">
        <v>1</v>
      </c>
      <c r="D7" s="143" t="s">
        <v>163</v>
      </c>
      <c r="E7" s="144"/>
      <c r="F7" s="144"/>
      <c r="G7" s="144"/>
      <c r="H7" s="144"/>
    </row>
    <row r="8" spans="2:8" ht="25.15" customHeight="1">
      <c r="B8" s="265"/>
      <c r="C8" s="265"/>
      <c r="D8" s="265"/>
      <c r="E8" s="265"/>
      <c r="F8" s="265"/>
      <c r="G8" s="265"/>
      <c r="H8" s="265"/>
    </row>
    <row r="9" spans="2:8" ht="25.15" customHeight="1">
      <c r="B9" s="178" t="s">
        <v>213</v>
      </c>
      <c r="C9" s="146">
        <v>1.01</v>
      </c>
      <c r="D9" s="266" t="str">
        <f>+VLOOKUP(C9,'BALANCE Nro 2'!$A$12:'BALANCE Nro 2'!A12:C81,2,FALSE)</f>
        <v>CERRAMIENTO PROVISIONAL EN MALLA PLASTICA VERDE H:2 M</v>
      </c>
      <c r="E9" s="267" t="e">
        <v>#REF!</v>
      </c>
      <c r="F9" s="267" t="e">
        <v>#REF!</v>
      </c>
      <c r="G9" s="267" t="e">
        <v>#REF!</v>
      </c>
      <c r="H9" s="268" t="e">
        <v>#REF!</v>
      </c>
    </row>
    <row r="10" spans="2:8" ht="25.15" customHeight="1">
      <c r="B10" s="147" t="s">
        <v>214</v>
      </c>
      <c r="C10" s="146" t="str">
        <f>+VLOOKUP(C9,'BALANCE Nro 2'!$A$12:$C$79,3,FALSE)</f>
        <v>m</v>
      </c>
      <c r="D10" s="269" t="e">
        <v>#REF!</v>
      </c>
      <c r="E10" s="270" t="e">
        <v>#REF!</v>
      </c>
      <c r="F10" s="270" t="e">
        <v>#REF!</v>
      </c>
      <c r="G10" s="270" t="e">
        <v>#REF!</v>
      </c>
      <c r="H10" s="271" t="e">
        <v>#REF!</v>
      </c>
    </row>
    <row r="11" spans="2:8" ht="25.15" customHeight="1">
      <c r="B11" s="272" t="s">
        <v>215</v>
      </c>
      <c r="C11" s="274" t="s">
        <v>216</v>
      </c>
      <c r="D11" s="270"/>
      <c r="E11" s="270"/>
      <c r="F11" s="271"/>
      <c r="G11" s="148" t="s">
        <v>217</v>
      </c>
      <c r="H11" s="149" t="s">
        <v>218</v>
      </c>
    </row>
    <row r="12" spans="2:8" ht="25.15" customHeight="1">
      <c r="B12" s="273"/>
      <c r="C12" s="179" t="s">
        <v>138</v>
      </c>
      <c r="D12" s="179" t="s">
        <v>219</v>
      </c>
      <c r="E12" s="146" t="s">
        <v>220</v>
      </c>
      <c r="F12" s="146" t="s">
        <v>221</v>
      </c>
      <c r="G12" s="151"/>
      <c r="H12" s="171">
        <f>ROUNDUP(SUM(H13:H19),2)</f>
        <v>42</v>
      </c>
    </row>
    <row r="13" spans="2:8" ht="25.15" customHeight="1">
      <c r="B13" s="152" t="s">
        <v>230</v>
      </c>
      <c r="C13" s="152">
        <v>1</v>
      </c>
      <c r="D13" s="153">
        <f>14+14+7+7</f>
        <v>42</v>
      </c>
      <c r="E13" s="151"/>
      <c r="F13" s="154"/>
      <c r="G13" s="151"/>
      <c r="H13" s="151">
        <f>+D13*C13</f>
        <v>42</v>
      </c>
    </row>
    <row r="14" spans="2:8" ht="25.15" customHeight="1">
      <c r="B14" s="152"/>
      <c r="C14" s="152"/>
      <c r="D14" s="152"/>
      <c r="E14" s="151"/>
      <c r="F14" s="154"/>
      <c r="G14" s="151"/>
      <c r="H14" s="151"/>
    </row>
    <row r="15" spans="2:8" ht="25.15" customHeight="1">
      <c r="B15" s="152"/>
      <c r="C15" s="152"/>
      <c r="D15" s="152"/>
      <c r="E15" s="151"/>
      <c r="F15" s="154"/>
      <c r="G15" s="151"/>
      <c r="H15" s="151"/>
    </row>
    <row r="16" spans="2:8" ht="25.15" customHeight="1">
      <c r="B16" s="152"/>
      <c r="C16" s="152"/>
      <c r="D16" s="152"/>
      <c r="E16" s="151"/>
      <c r="F16" s="154"/>
      <c r="G16" s="151"/>
      <c r="H16" s="151"/>
    </row>
    <row r="17" spans="2:8" ht="25.15" customHeight="1">
      <c r="B17" s="152"/>
      <c r="C17" s="152"/>
      <c r="D17" s="152"/>
      <c r="E17" s="151"/>
      <c r="F17" s="154"/>
      <c r="G17" s="151"/>
      <c r="H17" s="151"/>
    </row>
    <row r="18" spans="2:8" ht="25.15" customHeight="1">
      <c r="B18" s="152"/>
      <c r="C18" s="152"/>
      <c r="D18" s="152"/>
      <c r="E18" s="151"/>
      <c r="F18" s="154"/>
      <c r="G18" s="151"/>
      <c r="H18" s="151"/>
    </row>
    <row r="19" spans="2:8" ht="25.15" customHeight="1">
      <c r="B19" s="155"/>
      <c r="C19" s="155"/>
      <c r="D19" s="156"/>
      <c r="E19" s="157"/>
      <c r="F19" s="158"/>
      <c r="G19" s="157"/>
      <c r="H19" s="157"/>
    </row>
    <row r="20" spans="2:8" ht="25.15" customHeight="1">
      <c r="B20" s="275" t="s">
        <v>222</v>
      </c>
      <c r="C20" s="276"/>
      <c r="D20" s="276"/>
      <c r="E20" s="276"/>
      <c r="F20" s="276"/>
      <c r="G20" s="276"/>
      <c r="H20" s="277"/>
    </row>
    <row r="21" spans="2:8" ht="25.15" customHeight="1">
      <c r="B21" s="159"/>
      <c r="C21" s="160"/>
      <c r="D21" s="160"/>
      <c r="E21" s="160"/>
      <c r="F21" s="160"/>
      <c r="G21" s="160"/>
      <c r="H21" s="161"/>
    </row>
    <row r="22" spans="2:8" ht="25.15" customHeight="1">
      <c r="B22" s="159"/>
      <c r="C22" s="160"/>
      <c r="D22" s="160"/>
      <c r="E22" s="160"/>
      <c r="F22" s="160"/>
      <c r="G22" s="160"/>
      <c r="H22" s="161"/>
    </row>
    <row r="23" spans="2:8" ht="25.15" customHeight="1">
      <c r="B23" s="159"/>
      <c r="C23" s="160"/>
      <c r="D23" s="160"/>
      <c r="E23" s="160"/>
      <c r="F23" s="160"/>
      <c r="G23" s="160"/>
      <c r="H23" s="161"/>
    </row>
    <row r="24" spans="2:8" ht="25.15" customHeight="1">
      <c r="B24" s="159"/>
      <c r="C24" s="160"/>
      <c r="D24" s="160"/>
      <c r="E24" s="160"/>
      <c r="F24" s="160"/>
      <c r="G24" s="160"/>
      <c r="H24" s="161"/>
    </row>
    <row r="25" spans="2:8" ht="25.15" customHeight="1">
      <c r="B25" s="162" t="s">
        <v>223</v>
      </c>
      <c r="C25" s="163"/>
      <c r="D25" s="164"/>
      <c r="E25" s="168"/>
      <c r="F25" s="169"/>
      <c r="G25" s="170"/>
      <c r="H25" s="170"/>
    </row>
    <row r="26" spans="2:8" ht="25.15" customHeight="1">
      <c r="B26" s="290" t="s">
        <v>224</v>
      </c>
      <c r="C26" s="291"/>
      <c r="D26" s="165"/>
      <c r="E26" s="292"/>
      <c r="F26" s="292"/>
      <c r="G26" s="292"/>
      <c r="H26" s="292"/>
    </row>
    <row r="27" spans="2:8" ht="25.15" customHeight="1">
      <c r="B27" s="293" t="s">
        <v>225</v>
      </c>
      <c r="C27" s="294"/>
      <c r="D27" s="165"/>
      <c r="E27" s="181"/>
      <c r="F27" s="181"/>
      <c r="G27" s="181"/>
      <c r="H27" s="181"/>
    </row>
    <row r="28" spans="2:8" ht="25.15" customHeight="1" thickBot="1">
      <c r="D28" s="166"/>
      <c r="E28" s="295"/>
      <c r="F28" s="295"/>
      <c r="G28" s="295"/>
      <c r="H28" s="295"/>
    </row>
    <row r="29" spans="2:8" ht="58.5" customHeight="1">
      <c r="B29" s="139" t="s">
        <v>209</v>
      </c>
      <c r="C29" s="278" t="s">
        <v>226</v>
      </c>
      <c r="D29" s="278"/>
      <c r="E29" s="278"/>
      <c r="F29" s="278"/>
      <c r="G29" s="279"/>
      <c r="H29" s="280"/>
    </row>
    <row r="30" spans="2:8" ht="25.15" customHeight="1">
      <c r="B30" s="140" t="s">
        <v>210</v>
      </c>
      <c r="C30" s="285" t="s">
        <v>224</v>
      </c>
      <c r="D30" s="285"/>
      <c r="E30" s="285"/>
      <c r="F30" s="285"/>
      <c r="G30" s="281"/>
      <c r="H30" s="282"/>
    </row>
    <row r="31" spans="2:8" ht="25.15" customHeight="1">
      <c r="B31" s="141" t="s">
        <v>244</v>
      </c>
      <c r="C31" s="272"/>
      <c r="D31" s="272"/>
      <c r="E31" s="272"/>
      <c r="F31" s="272"/>
      <c r="G31" s="283"/>
      <c r="H31" s="284"/>
    </row>
    <row r="32" spans="2:8" ht="25.15" customHeight="1">
      <c r="B32" s="286"/>
      <c r="C32" s="287"/>
      <c r="D32" s="287"/>
      <c r="E32" s="287"/>
      <c r="F32" s="287"/>
      <c r="G32" s="287"/>
      <c r="H32" s="288"/>
    </row>
    <row r="33" spans="2:8" ht="25.15" customHeight="1">
      <c r="B33" s="289" t="s">
        <v>243</v>
      </c>
      <c r="C33" s="289"/>
      <c r="D33" s="289"/>
      <c r="E33" s="289"/>
      <c r="F33" s="289"/>
      <c r="G33" s="289"/>
      <c r="H33" s="289"/>
    </row>
    <row r="34" spans="2:8" ht="25.15" customHeight="1">
      <c r="B34" s="265"/>
      <c r="C34" s="265"/>
      <c r="D34" s="265"/>
      <c r="E34" s="265"/>
      <c r="F34" s="265"/>
      <c r="G34" s="265"/>
      <c r="H34" s="265"/>
    </row>
    <row r="35" spans="2:8" ht="25.15" customHeight="1">
      <c r="B35" s="177" t="s">
        <v>212</v>
      </c>
      <c r="C35" s="171">
        <v>1</v>
      </c>
      <c r="D35" s="143" t="s">
        <v>163</v>
      </c>
      <c r="E35" s="144"/>
      <c r="F35" s="144"/>
      <c r="G35" s="144"/>
      <c r="H35" s="144"/>
    </row>
    <row r="36" spans="2:8" ht="25.15" customHeight="1">
      <c r="B36" s="265"/>
      <c r="C36" s="265"/>
      <c r="D36" s="265"/>
      <c r="E36" s="265"/>
      <c r="F36" s="265"/>
      <c r="G36" s="265"/>
      <c r="H36" s="265"/>
    </row>
    <row r="37" spans="2:8" ht="25.15" customHeight="1">
      <c r="B37" s="178" t="s">
        <v>213</v>
      </c>
      <c r="C37" s="146">
        <v>1.02</v>
      </c>
      <c r="D37" s="266" t="str">
        <f>+VLOOKUP(C37,'BALANCE Nro 2'!$A$12:'BALANCE Nro 2'!A40:C116,2,FALSE)</f>
        <v>DESMONTE CIELO RASO EN LAMINA DE YESO CARTON</v>
      </c>
      <c r="E37" s="267" t="e">
        <v>#REF!</v>
      </c>
      <c r="F37" s="267" t="e">
        <v>#REF!</v>
      </c>
      <c r="G37" s="267" t="e">
        <v>#REF!</v>
      </c>
      <c r="H37" s="268" t="e">
        <v>#REF!</v>
      </c>
    </row>
    <row r="38" spans="2:8" ht="25.15" customHeight="1">
      <c r="B38" s="147" t="s">
        <v>214</v>
      </c>
      <c r="C38" s="146" t="str">
        <f>+VLOOKUP(C37,'BALANCE Nro 2'!$A$12:$C$79,3,FALSE)</f>
        <v>m2</v>
      </c>
      <c r="D38" s="269" t="e">
        <v>#REF!</v>
      </c>
      <c r="E38" s="270" t="e">
        <v>#REF!</v>
      </c>
      <c r="F38" s="270" t="e">
        <v>#REF!</v>
      </c>
      <c r="G38" s="270" t="e">
        <v>#REF!</v>
      </c>
      <c r="H38" s="271" t="e">
        <v>#REF!</v>
      </c>
    </row>
    <row r="39" spans="2:8" ht="25.15" customHeight="1">
      <c r="B39" s="272" t="s">
        <v>215</v>
      </c>
      <c r="C39" s="274" t="s">
        <v>216</v>
      </c>
      <c r="D39" s="270"/>
      <c r="E39" s="270"/>
      <c r="F39" s="271"/>
      <c r="G39" s="148" t="s">
        <v>217</v>
      </c>
      <c r="H39" s="149" t="s">
        <v>218</v>
      </c>
    </row>
    <row r="40" spans="2:8" ht="25.15" customHeight="1">
      <c r="B40" s="273"/>
      <c r="C40" s="179" t="s">
        <v>138</v>
      </c>
      <c r="D40" s="179" t="s">
        <v>219</v>
      </c>
      <c r="E40" s="146" t="s">
        <v>220</v>
      </c>
      <c r="F40" s="146" t="s">
        <v>221</v>
      </c>
      <c r="G40" s="151"/>
      <c r="H40" s="171">
        <f>+H41+H42</f>
        <v>146.35640000000001</v>
      </c>
    </row>
    <row r="41" spans="2:8" ht="25.15" customHeight="1">
      <c r="B41" s="152" t="s">
        <v>230</v>
      </c>
      <c r="C41" s="152">
        <v>1</v>
      </c>
      <c r="D41" s="153">
        <v>18.18</v>
      </c>
      <c r="E41" s="151">
        <v>7.48</v>
      </c>
      <c r="F41" s="154"/>
      <c r="G41" s="151"/>
      <c r="H41" s="151">
        <f>+E41*D41*C41</f>
        <v>135.9864</v>
      </c>
    </row>
    <row r="42" spans="2:8" ht="25.15" customHeight="1">
      <c r="B42" s="152" t="s">
        <v>245</v>
      </c>
      <c r="C42" s="152">
        <v>1</v>
      </c>
      <c r="D42" s="153">
        <v>3.4</v>
      </c>
      <c r="E42" s="151">
        <v>3.05</v>
      </c>
      <c r="F42" s="154"/>
      <c r="G42" s="151"/>
      <c r="H42" s="151">
        <f>+E42*D42*C42</f>
        <v>10.37</v>
      </c>
    </row>
    <row r="43" spans="2:8" ht="25.15" customHeight="1">
      <c r="B43" s="152"/>
      <c r="C43" s="152"/>
      <c r="D43" s="152"/>
      <c r="E43" s="151"/>
      <c r="F43" s="154"/>
      <c r="G43" s="151"/>
      <c r="H43" s="151"/>
    </row>
    <row r="44" spans="2:8" ht="25.15" customHeight="1">
      <c r="B44" s="152"/>
      <c r="C44" s="152"/>
      <c r="D44" s="152"/>
      <c r="E44" s="151"/>
      <c r="F44" s="154"/>
      <c r="G44" s="151"/>
      <c r="H44" s="151"/>
    </row>
    <row r="45" spans="2:8" ht="25.15" customHeight="1">
      <c r="B45" s="152"/>
      <c r="C45" s="152"/>
      <c r="D45" s="152"/>
      <c r="E45" s="151"/>
      <c r="F45" s="154"/>
      <c r="G45" s="151"/>
      <c r="H45" s="151"/>
    </row>
    <row r="46" spans="2:8" ht="25.15" customHeight="1">
      <c r="B46" s="152"/>
      <c r="C46" s="152"/>
      <c r="D46" s="152"/>
      <c r="E46" s="151"/>
      <c r="F46" s="154"/>
      <c r="G46" s="151"/>
      <c r="H46" s="151"/>
    </row>
    <row r="47" spans="2:8" ht="25.15" customHeight="1">
      <c r="B47" s="155"/>
      <c r="C47" s="155"/>
      <c r="D47" s="156"/>
      <c r="E47" s="157"/>
      <c r="F47" s="158"/>
      <c r="G47" s="157"/>
      <c r="H47" s="157"/>
    </row>
    <row r="48" spans="2:8" ht="25.15" customHeight="1">
      <c r="B48" s="275" t="s">
        <v>222</v>
      </c>
      <c r="C48" s="276"/>
      <c r="D48" s="276"/>
      <c r="E48" s="276"/>
      <c r="F48" s="276"/>
      <c r="G48" s="276"/>
      <c r="H48" s="277"/>
    </row>
    <row r="49" spans="2:8" ht="25.15" customHeight="1">
      <c r="B49" s="159"/>
      <c r="C49" s="160"/>
      <c r="D49" s="160"/>
      <c r="E49" s="160"/>
      <c r="F49" s="160"/>
      <c r="G49" s="160"/>
      <c r="H49" s="161"/>
    </row>
    <row r="50" spans="2:8" ht="25.15" customHeight="1">
      <c r="B50" s="159"/>
      <c r="C50" s="160"/>
      <c r="D50" s="160"/>
      <c r="E50" s="160"/>
      <c r="F50" s="160"/>
      <c r="G50" s="160"/>
      <c r="H50" s="161"/>
    </row>
    <row r="51" spans="2:8" ht="25.15" customHeight="1">
      <c r="B51" s="159"/>
      <c r="C51" s="160"/>
      <c r="D51" s="160"/>
      <c r="E51" s="160"/>
      <c r="F51" s="160"/>
      <c r="G51" s="160"/>
      <c r="H51" s="161"/>
    </row>
    <row r="52" spans="2:8" ht="25.15" customHeight="1">
      <c r="B52" s="159"/>
      <c r="C52" s="160"/>
      <c r="D52" s="160"/>
      <c r="E52" s="160"/>
      <c r="F52" s="160"/>
      <c r="G52" s="160"/>
      <c r="H52" s="161"/>
    </row>
    <row r="53" spans="2:8" ht="25.15" customHeight="1">
      <c r="B53" s="162" t="s">
        <v>223</v>
      </c>
      <c r="C53" s="163"/>
      <c r="D53" s="164"/>
      <c r="E53" s="168"/>
      <c r="F53" s="169"/>
      <c r="G53" s="170"/>
      <c r="H53" s="170"/>
    </row>
    <row r="54" spans="2:8" ht="25.15" customHeight="1">
      <c r="B54" s="290" t="s">
        <v>224</v>
      </c>
      <c r="C54" s="291"/>
      <c r="D54" s="165"/>
      <c r="E54" s="292"/>
      <c r="F54" s="292"/>
      <c r="G54" s="292"/>
      <c r="H54" s="292"/>
    </row>
    <row r="55" spans="2:8" ht="25.15" customHeight="1">
      <c r="B55" s="293" t="s">
        <v>225</v>
      </c>
      <c r="C55" s="294"/>
      <c r="D55" s="165"/>
      <c r="E55" s="181"/>
      <c r="F55" s="181"/>
      <c r="G55" s="181"/>
      <c r="H55" s="181"/>
    </row>
    <row r="56" spans="2:8" ht="25.15" customHeight="1" thickBot="1">
      <c r="D56" s="166"/>
      <c r="E56" s="295"/>
      <c r="F56" s="295"/>
      <c r="G56" s="295"/>
      <c r="H56" s="295"/>
    </row>
    <row r="57" spans="2:8" ht="60.75" customHeight="1">
      <c r="B57" s="139" t="s">
        <v>209</v>
      </c>
      <c r="C57" s="278" t="s">
        <v>226</v>
      </c>
      <c r="D57" s="278"/>
      <c r="E57" s="278"/>
      <c r="F57" s="278"/>
      <c r="G57" s="279"/>
      <c r="H57" s="280"/>
    </row>
    <row r="58" spans="2:8" ht="25.15" customHeight="1">
      <c r="B58" s="140" t="s">
        <v>210</v>
      </c>
      <c r="C58" s="285" t="s">
        <v>224</v>
      </c>
      <c r="D58" s="285"/>
      <c r="E58" s="285"/>
      <c r="F58" s="285"/>
      <c r="G58" s="281"/>
      <c r="H58" s="282"/>
    </row>
    <row r="59" spans="2:8" ht="25.15" customHeight="1">
      <c r="B59" s="141" t="s">
        <v>244</v>
      </c>
      <c r="C59" s="272"/>
      <c r="D59" s="272"/>
      <c r="E59" s="272"/>
      <c r="F59" s="272"/>
      <c r="G59" s="283"/>
      <c r="H59" s="284"/>
    </row>
    <row r="60" spans="2:8" ht="25.15" customHeight="1">
      <c r="B60" s="286"/>
      <c r="C60" s="287"/>
      <c r="D60" s="287"/>
      <c r="E60" s="287"/>
      <c r="F60" s="287"/>
      <c r="G60" s="287"/>
      <c r="H60" s="288"/>
    </row>
    <row r="61" spans="2:8" ht="25.15" customHeight="1">
      <c r="B61" s="289" t="s">
        <v>243</v>
      </c>
      <c r="C61" s="289"/>
      <c r="D61" s="289"/>
      <c r="E61" s="289"/>
      <c r="F61" s="289"/>
      <c r="G61" s="289"/>
      <c r="H61" s="289"/>
    </row>
    <row r="62" spans="2:8" ht="25.15" customHeight="1">
      <c r="B62" s="265"/>
      <c r="C62" s="265"/>
      <c r="D62" s="265"/>
      <c r="E62" s="265"/>
      <c r="F62" s="265"/>
      <c r="G62" s="265"/>
      <c r="H62" s="265"/>
    </row>
    <row r="63" spans="2:8" ht="25.15" customHeight="1">
      <c r="B63" s="177" t="s">
        <v>212</v>
      </c>
      <c r="C63" s="171">
        <v>1</v>
      </c>
      <c r="D63" s="143" t="s">
        <v>163</v>
      </c>
      <c r="E63" s="144"/>
      <c r="F63" s="144"/>
      <c r="G63" s="144"/>
      <c r="H63" s="144"/>
    </row>
    <row r="64" spans="2:8" ht="25.15" customHeight="1">
      <c r="B64" s="265"/>
      <c r="C64" s="265"/>
      <c r="D64" s="265"/>
      <c r="E64" s="265"/>
      <c r="F64" s="265"/>
      <c r="G64" s="265"/>
      <c r="H64" s="265"/>
    </row>
    <row r="65" spans="2:8" ht="25.15" customHeight="1">
      <c r="B65" s="178" t="s">
        <v>213</v>
      </c>
      <c r="C65" s="146">
        <v>1.03</v>
      </c>
      <c r="D65" s="266" t="str">
        <f>+VLOOKUP(C65,'BALANCE Nro 2'!$A$12:'BALANCE Nro 2'!A68:C144,2,FALSE)</f>
        <v>DESMONTE Y ACARREO APARATOS SANIT.</v>
      </c>
      <c r="E65" s="267" t="e">
        <v>#REF!</v>
      </c>
      <c r="F65" s="267" t="e">
        <v>#REF!</v>
      </c>
      <c r="G65" s="267" t="e">
        <v>#REF!</v>
      </c>
      <c r="H65" s="268" t="e">
        <v>#REF!</v>
      </c>
    </row>
    <row r="66" spans="2:8" ht="25.15" customHeight="1">
      <c r="B66" s="147" t="s">
        <v>214</v>
      </c>
      <c r="C66" s="146" t="str">
        <f>+VLOOKUP(C65,'BALANCE Nro 2'!$A$12:$C$79,3,FALSE)</f>
        <v>und</v>
      </c>
      <c r="D66" s="269" t="e">
        <v>#REF!</v>
      </c>
      <c r="E66" s="270" t="e">
        <v>#REF!</v>
      </c>
      <c r="F66" s="270" t="e">
        <v>#REF!</v>
      </c>
      <c r="G66" s="270" t="e">
        <v>#REF!</v>
      </c>
      <c r="H66" s="271" t="e">
        <v>#REF!</v>
      </c>
    </row>
    <row r="67" spans="2:8" ht="25.15" customHeight="1">
      <c r="B67" s="272" t="s">
        <v>215</v>
      </c>
      <c r="C67" s="274" t="s">
        <v>216</v>
      </c>
      <c r="D67" s="270"/>
      <c r="E67" s="270"/>
      <c r="F67" s="271"/>
      <c r="G67" s="148" t="s">
        <v>217</v>
      </c>
      <c r="H67" s="149" t="s">
        <v>218</v>
      </c>
    </row>
    <row r="68" spans="2:8" ht="25.15" customHeight="1">
      <c r="B68" s="273"/>
      <c r="C68" s="179" t="s">
        <v>138</v>
      </c>
      <c r="D68" s="179" t="s">
        <v>219</v>
      </c>
      <c r="E68" s="146" t="s">
        <v>220</v>
      </c>
      <c r="F68" s="146" t="s">
        <v>221</v>
      </c>
      <c r="G68" s="151"/>
      <c r="H68" s="171">
        <f>+H69+H70</f>
        <v>7</v>
      </c>
    </row>
    <row r="69" spans="2:8" ht="25.15" customHeight="1">
      <c r="B69" s="152" t="s">
        <v>246</v>
      </c>
      <c r="C69" s="152">
        <v>4</v>
      </c>
      <c r="D69" s="153"/>
      <c r="E69" s="151"/>
      <c r="F69" s="154"/>
      <c r="G69" s="151"/>
      <c r="H69" s="151">
        <f>+C69</f>
        <v>4</v>
      </c>
    </row>
    <row r="70" spans="2:8" ht="25.15" customHeight="1">
      <c r="B70" s="152" t="s">
        <v>247</v>
      </c>
      <c r="C70" s="152">
        <v>3</v>
      </c>
      <c r="D70" s="152"/>
      <c r="E70" s="151"/>
      <c r="F70" s="154"/>
      <c r="G70" s="151"/>
      <c r="H70" s="151">
        <f t="shared" ref="H70" si="0">+C70</f>
        <v>3</v>
      </c>
    </row>
    <row r="71" spans="2:8" ht="25.15" customHeight="1">
      <c r="B71" s="152"/>
      <c r="C71" s="152"/>
      <c r="D71" s="152"/>
      <c r="E71" s="151"/>
      <c r="F71" s="154"/>
      <c r="G71" s="151"/>
      <c r="H71" s="151"/>
    </row>
    <row r="72" spans="2:8" ht="25.15" customHeight="1">
      <c r="B72" s="152"/>
      <c r="C72" s="152"/>
      <c r="D72" s="152"/>
      <c r="E72" s="151"/>
      <c r="F72" s="154"/>
      <c r="G72" s="151"/>
      <c r="H72" s="151"/>
    </row>
    <row r="73" spans="2:8" ht="25.15" customHeight="1">
      <c r="B73" s="152"/>
      <c r="C73" s="152"/>
      <c r="D73" s="152"/>
      <c r="E73" s="151"/>
      <c r="F73" s="154"/>
      <c r="G73" s="151"/>
      <c r="H73" s="151"/>
    </row>
    <row r="74" spans="2:8" ht="25.15" customHeight="1">
      <c r="B74" s="152"/>
      <c r="C74" s="152"/>
      <c r="D74" s="152"/>
      <c r="E74" s="151"/>
      <c r="F74" s="154"/>
      <c r="G74" s="151"/>
      <c r="H74" s="151"/>
    </row>
    <row r="75" spans="2:8" ht="25.15" customHeight="1">
      <c r="B75" s="155"/>
      <c r="C75" s="155"/>
      <c r="D75" s="156"/>
      <c r="E75" s="157"/>
      <c r="F75" s="158"/>
      <c r="G75" s="157"/>
      <c r="H75" s="157"/>
    </row>
    <row r="76" spans="2:8" ht="25.15" customHeight="1">
      <c r="B76" s="275" t="s">
        <v>222</v>
      </c>
      <c r="C76" s="276"/>
      <c r="D76" s="276"/>
      <c r="E76" s="276"/>
      <c r="F76" s="276"/>
      <c r="G76" s="276"/>
      <c r="H76" s="277"/>
    </row>
    <row r="77" spans="2:8" ht="25.15" customHeight="1">
      <c r="B77" s="159"/>
      <c r="C77" s="160"/>
      <c r="D77" s="160"/>
      <c r="E77" s="160"/>
      <c r="F77" s="160"/>
      <c r="G77" s="160"/>
      <c r="H77" s="161"/>
    </row>
    <row r="78" spans="2:8" ht="25.15" customHeight="1">
      <c r="B78" s="159"/>
      <c r="C78" s="160"/>
      <c r="D78" s="160"/>
      <c r="E78" s="160"/>
      <c r="F78" s="160"/>
      <c r="G78" s="160"/>
      <c r="H78" s="161"/>
    </row>
    <row r="79" spans="2:8" ht="25.15" customHeight="1">
      <c r="B79" s="159"/>
      <c r="C79" s="160"/>
      <c r="D79" s="160"/>
      <c r="E79" s="160"/>
      <c r="F79" s="160"/>
      <c r="G79" s="160"/>
      <c r="H79" s="161"/>
    </row>
    <row r="80" spans="2:8" ht="25.15" customHeight="1">
      <c r="B80" s="159"/>
      <c r="C80" s="160"/>
      <c r="D80" s="160"/>
      <c r="E80" s="160"/>
      <c r="F80" s="160"/>
      <c r="G80" s="160"/>
      <c r="H80" s="161"/>
    </row>
    <row r="81" spans="2:8" ht="25.15" customHeight="1">
      <c r="B81" s="162" t="s">
        <v>223</v>
      </c>
      <c r="C81" s="163"/>
      <c r="D81" s="164"/>
      <c r="E81" s="168"/>
      <c r="F81" s="169"/>
      <c r="G81" s="170"/>
      <c r="H81" s="170"/>
    </row>
    <row r="82" spans="2:8" ht="25.15" customHeight="1">
      <c r="B82" s="290" t="s">
        <v>224</v>
      </c>
      <c r="C82" s="291"/>
      <c r="D82" s="165"/>
      <c r="E82" s="292"/>
      <c r="F82" s="292"/>
      <c r="G82" s="292"/>
      <c r="H82" s="292"/>
    </row>
    <row r="83" spans="2:8" ht="25.15" customHeight="1">
      <c r="B83" s="293" t="s">
        <v>225</v>
      </c>
      <c r="C83" s="294"/>
      <c r="D83" s="166"/>
      <c r="E83" s="292"/>
      <c r="F83" s="292"/>
      <c r="G83" s="292"/>
      <c r="H83" s="292"/>
    </row>
    <row r="84" spans="2:8" ht="25.15" customHeight="1" thickBot="1">
      <c r="B84" s="181"/>
      <c r="C84" s="180"/>
      <c r="D84" s="166"/>
      <c r="E84" s="181"/>
      <c r="F84" s="181"/>
      <c r="G84" s="181"/>
      <c r="H84" s="181"/>
    </row>
    <row r="85" spans="2:8" ht="60" customHeight="1">
      <c r="B85" s="139" t="s">
        <v>209</v>
      </c>
      <c r="C85" s="278" t="s">
        <v>226</v>
      </c>
      <c r="D85" s="278"/>
      <c r="E85" s="278"/>
      <c r="F85" s="278"/>
      <c r="G85" s="279"/>
      <c r="H85" s="280"/>
    </row>
    <row r="86" spans="2:8" ht="25.15" customHeight="1">
      <c r="B86" s="140" t="s">
        <v>210</v>
      </c>
      <c r="C86" s="285" t="s">
        <v>224</v>
      </c>
      <c r="D86" s="285"/>
      <c r="E86" s="285"/>
      <c r="F86" s="285"/>
      <c r="G86" s="281"/>
      <c r="H86" s="282"/>
    </row>
    <row r="87" spans="2:8" ht="25.15" customHeight="1">
      <c r="B87" s="141" t="s">
        <v>244</v>
      </c>
      <c r="C87" s="272"/>
      <c r="D87" s="272"/>
      <c r="E87" s="272"/>
      <c r="F87" s="272"/>
      <c r="G87" s="283"/>
      <c r="H87" s="284"/>
    </row>
    <row r="88" spans="2:8" ht="25.15" customHeight="1">
      <c r="B88" s="286"/>
      <c r="C88" s="287"/>
      <c r="D88" s="287"/>
      <c r="E88" s="287"/>
      <c r="F88" s="287"/>
      <c r="G88" s="287"/>
      <c r="H88" s="288"/>
    </row>
    <row r="89" spans="2:8" ht="25.15" customHeight="1">
      <c r="B89" s="289" t="s">
        <v>243</v>
      </c>
      <c r="C89" s="289"/>
      <c r="D89" s="289"/>
      <c r="E89" s="289"/>
      <c r="F89" s="289"/>
      <c r="G89" s="289"/>
      <c r="H89" s="289"/>
    </row>
    <row r="90" spans="2:8" ht="25.15" customHeight="1">
      <c r="B90" s="265"/>
      <c r="C90" s="265"/>
      <c r="D90" s="265"/>
      <c r="E90" s="265"/>
      <c r="F90" s="265"/>
      <c r="G90" s="265"/>
      <c r="H90" s="265"/>
    </row>
    <row r="91" spans="2:8" ht="25.15" customHeight="1">
      <c r="B91" s="177" t="s">
        <v>212</v>
      </c>
      <c r="C91" s="171">
        <v>1</v>
      </c>
      <c r="D91" s="143" t="s">
        <v>163</v>
      </c>
      <c r="E91" s="144"/>
      <c r="F91" s="144"/>
      <c r="G91" s="144"/>
      <c r="H91" s="144"/>
    </row>
    <row r="92" spans="2:8" ht="25.15" customHeight="1">
      <c r="B92" s="265"/>
      <c r="C92" s="265"/>
      <c r="D92" s="265"/>
      <c r="E92" s="265"/>
      <c r="F92" s="265"/>
      <c r="G92" s="265"/>
      <c r="H92" s="265"/>
    </row>
    <row r="93" spans="2:8" ht="25.15" customHeight="1">
      <c r="B93" s="178" t="s">
        <v>213</v>
      </c>
      <c r="C93" s="146">
        <v>1.04</v>
      </c>
      <c r="D93" s="266" t="str">
        <f>+VLOOKUP(C93,'BALANCE Nro 2'!$A$12:'BALANCE Nro 2'!A103:C172,2,FALSE)</f>
        <v>DESMONTE Y ACARREO DE PUERTAS</v>
      </c>
      <c r="E93" s="267" t="e">
        <v>#REF!</v>
      </c>
      <c r="F93" s="267" t="e">
        <v>#REF!</v>
      </c>
      <c r="G93" s="267" t="e">
        <v>#REF!</v>
      </c>
      <c r="H93" s="268" t="e">
        <v>#REF!</v>
      </c>
    </row>
    <row r="94" spans="2:8" ht="25.15" customHeight="1">
      <c r="B94" s="147" t="s">
        <v>214</v>
      </c>
      <c r="C94" s="146" t="str">
        <f>+VLOOKUP(C93,'BALANCE Nro 2'!$A$12:$C$79,3,FALSE)</f>
        <v>und</v>
      </c>
      <c r="D94" s="269" t="e">
        <v>#REF!</v>
      </c>
      <c r="E94" s="270" t="e">
        <v>#REF!</v>
      </c>
      <c r="F94" s="270" t="e">
        <v>#REF!</v>
      </c>
      <c r="G94" s="270" t="e">
        <v>#REF!</v>
      </c>
      <c r="H94" s="271" t="e">
        <v>#REF!</v>
      </c>
    </row>
    <row r="95" spans="2:8" ht="25.15" customHeight="1">
      <c r="B95" s="272" t="s">
        <v>215</v>
      </c>
      <c r="C95" s="274" t="s">
        <v>216</v>
      </c>
      <c r="D95" s="270"/>
      <c r="E95" s="270"/>
      <c r="F95" s="271"/>
      <c r="G95" s="148" t="s">
        <v>217</v>
      </c>
      <c r="H95" s="149" t="s">
        <v>218</v>
      </c>
    </row>
    <row r="96" spans="2:8" ht="25.15" customHeight="1">
      <c r="B96" s="273"/>
      <c r="C96" s="179" t="s">
        <v>138</v>
      </c>
      <c r="D96" s="179" t="s">
        <v>219</v>
      </c>
      <c r="E96" s="146" t="s">
        <v>220</v>
      </c>
      <c r="F96" s="146" t="s">
        <v>221</v>
      </c>
      <c r="G96" s="151"/>
      <c r="H96" s="171">
        <f>+H97+H98+H99</f>
        <v>9</v>
      </c>
    </row>
    <row r="97" spans="2:8" ht="25.15" customHeight="1">
      <c r="B97" s="152" t="s">
        <v>246</v>
      </c>
      <c r="C97" s="152">
        <v>4</v>
      </c>
      <c r="D97" s="153"/>
      <c r="E97" s="151"/>
      <c r="F97" s="154"/>
      <c r="G97" s="151"/>
      <c r="H97" s="151">
        <f>+C97</f>
        <v>4</v>
      </c>
    </row>
    <row r="98" spans="2:8" ht="25.15" customHeight="1">
      <c r="B98" s="152" t="s">
        <v>247</v>
      </c>
      <c r="C98" s="152">
        <v>4</v>
      </c>
      <c r="D98" s="152"/>
      <c r="E98" s="151"/>
      <c r="F98" s="154"/>
      <c r="G98" s="151"/>
      <c r="H98" s="151">
        <f t="shared" ref="H98:H99" si="1">+C98</f>
        <v>4</v>
      </c>
    </row>
    <row r="99" spans="2:8" ht="25.15" customHeight="1">
      <c r="B99" s="152" t="s">
        <v>248</v>
      </c>
      <c r="C99" s="152">
        <v>1</v>
      </c>
      <c r="D99" s="152"/>
      <c r="E99" s="151"/>
      <c r="F99" s="154"/>
      <c r="G99" s="151"/>
      <c r="H99" s="151">
        <f t="shared" si="1"/>
        <v>1</v>
      </c>
    </row>
    <row r="100" spans="2:8" ht="25.15" customHeight="1">
      <c r="B100" s="152"/>
      <c r="C100" s="152"/>
      <c r="D100" s="152"/>
      <c r="E100" s="151"/>
      <c r="F100" s="154"/>
      <c r="G100" s="151"/>
      <c r="H100" s="151"/>
    </row>
    <row r="101" spans="2:8" ht="25.15" customHeight="1">
      <c r="B101" s="152"/>
      <c r="C101" s="152"/>
      <c r="D101" s="152"/>
      <c r="E101" s="151"/>
      <c r="F101" s="154"/>
      <c r="G101" s="151"/>
      <c r="H101" s="151"/>
    </row>
    <row r="102" spans="2:8" ht="25.15" customHeight="1">
      <c r="B102" s="152"/>
      <c r="C102" s="152"/>
      <c r="D102" s="152"/>
      <c r="E102" s="151"/>
      <c r="F102" s="154"/>
      <c r="G102" s="151"/>
      <c r="H102" s="151"/>
    </row>
    <row r="103" spans="2:8" ht="25.15" customHeight="1">
      <c r="B103" s="155"/>
      <c r="C103" s="155"/>
      <c r="D103" s="156"/>
      <c r="E103" s="157"/>
      <c r="F103" s="158"/>
      <c r="G103" s="157"/>
      <c r="H103" s="157"/>
    </row>
    <row r="104" spans="2:8" ht="25.15" customHeight="1">
      <c r="B104" s="275" t="s">
        <v>222</v>
      </c>
      <c r="C104" s="276"/>
      <c r="D104" s="276"/>
      <c r="E104" s="276"/>
      <c r="F104" s="276"/>
      <c r="G104" s="276"/>
      <c r="H104" s="277"/>
    </row>
    <row r="105" spans="2:8" ht="25.15" customHeight="1">
      <c r="B105" s="159"/>
      <c r="C105" s="160"/>
      <c r="D105" s="160"/>
      <c r="E105" s="160"/>
      <c r="F105" s="160"/>
      <c r="G105" s="160"/>
      <c r="H105" s="161"/>
    </row>
    <row r="106" spans="2:8" ht="25.15" customHeight="1">
      <c r="B106" s="159"/>
      <c r="C106" s="160"/>
      <c r="D106" s="160"/>
      <c r="E106" s="160"/>
      <c r="F106" s="160"/>
      <c r="G106" s="160"/>
      <c r="H106" s="161"/>
    </row>
    <row r="107" spans="2:8" ht="25.15" customHeight="1">
      <c r="B107" s="159"/>
      <c r="C107" s="160"/>
      <c r="D107" s="160"/>
      <c r="E107" s="160"/>
      <c r="F107" s="160"/>
      <c r="G107" s="160"/>
      <c r="H107" s="161"/>
    </row>
    <row r="108" spans="2:8" ht="25.15" customHeight="1">
      <c r="B108" s="159"/>
      <c r="C108" s="160"/>
      <c r="D108" s="160"/>
      <c r="E108" s="160"/>
      <c r="F108" s="160"/>
      <c r="G108" s="160"/>
      <c r="H108" s="161"/>
    </row>
    <row r="109" spans="2:8" ht="25.15" customHeight="1">
      <c r="B109" s="162" t="s">
        <v>223</v>
      </c>
      <c r="C109" s="163"/>
      <c r="D109" s="164"/>
      <c r="E109" s="168"/>
      <c r="F109" s="169"/>
      <c r="G109" s="170"/>
      <c r="H109" s="170"/>
    </row>
    <row r="110" spans="2:8" ht="25.15" customHeight="1">
      <c r="B110" s="290" t="s">
        <v>224</v>
      </c>
      <c r="C110" s="291"/>
      <c r="D110" s="165"/>
      <c r="E110" s="292"/>
      <c r="F110" s="292"/>
      <c r="G110" s="292"/>
      <c r="H110" s="292"/>
    </row>
    <row r="111" spans="2:8" ht="25.15" customHeight="1">
      <c r="B111" s="293" t="s">
        <v>225</v>
      </c>
      <c r="C111" s="294"/>
      <c r="D111" s="166"/>
      <c r="E111" s="292"/>
      <c r="F111" s="292"/>
      <c r="G111" s="292"/>
      <c r="H111" s="292"/>
    </row>
    <row r="112" spans="2:8" ht="25.15" customHeight="1" thickBot="1">
      <c r="B112" s="181"/>
      <c r="C112" s="180"/>
      <c r="D112" s="166"/>
      <c r="E112" s="181"/>
      <c r="F112" s="181"/>
      <c r="G112" s="181"/>
      <c r="H112" s="181"/>
    </row>
    <row r="113" spans="2:8" ht="61.5" customHeight="1">
      <c r="B113" s="139" t="s">
        <v>209</v>
      </c>
      <c r="C113" s="278" t="s">
        <v>226</v>
      </c>
      <c r="D113" s="278"/>
      <c r="E113" s="278"/>
      <c r="F113" s="278"/>
      <c r="G113" s="279"/>
      <c r="H113" s="280"/>
    </row>
    <row r="114" spans="2:8" ht="25.15" customHeight="1">
      <c r="B114" s="140" t="s">
        <v>210</v>
      </c>
      <c r="C114" s="285" t="s">
        <v>224</v>
      </c>
      <c r="D114" s="285"/>
      <c r="E114" s="285"/>
      <c r="F114" s="285"/>
      <c r="G114" s="281"/>
      <c r="H114" s="282"/>
    </row>
    <row r="115" spans="2:8" ht="25.15" customHeight="1">
      <c r="B115" s="141" t="s">
        <v>244</v>
      </c>
      <c r="C115" s="272"/>
      <c r="D115" s="272"/>
      <c r="E115" s="272"/>
      <c r="F115" s="272"/>
      <c r="G115" s="283"/>
      <c r="H115" s="284"/>
    </row>
    <row r="116" spans="2:8" ht="25.15" customHeight="1">
      <c r="B116" s="286"/>
      <c r="C116" s="287"/>
      <c r="D116" s="287"/>
      <c r="E116" s="287"/>
      <c r="F116" s="287"/>
      <c r="G116" s="287"/>
      <c r="H116" s="288"/>
    </row>
    <row r="117" spans="2:8" ht="25.15" customHeight="1">
      <c r="B117" s="289" t="s">
        <v>243</v>
      </c>
      <c r="C117" s="289"/>
      <c r="D117" s="289"/>
      <c r="E117" s="289"/>
      <c r="F117" s="289"/>
      <c r="G117" s="289"/>
      <c r="H117" s="289"/>
    </row>
    <row r="118" spans="2:8" ht="25.15" customHeight="1">
      <c r="B118" s="265"/>
      <c r="C118" s="265"/>
      <c r="D118" s="265"/>
      <c r="E118" s="265"/>
      <c r="F118" s="265"/>
      <c r="G118" s="265"/>
      <c r="H118" s="265"/>
    </row>
    <row r="119" spans="2:8" ht="25.15" customHeight="1">
      <c r="B119" s="177" t="s">
        <v>212</v>
      </c>
      <c r="C119" s="171">
        <v>1</v>
      </c>
      <c r="D119" s="143" t="s">
        <v>163</v>
      </c>
      <c r="E119" s="144"/>
      <c r="F119" s="144"/>
      <c r="G119" s="144"/>
      <c r="H119" s="144"/>
    </row>
    <row r="120" spans="2:8" ht="25.15" customHeight="1">
      <c r="B120" s="265"/>
      <c r="C120" s="265"/>
      <c r="D120" s="265"/>
      <c r="E120" s="265"/>
      <c r="F120" s="265"/>
      <c r="G120" s="265"/>
      <c r="H120" s="265"/>
    </row>
    <row r="121" spans="2:8" ht="25.15" customHeight="1">
      <c r="B121" s="178" t="s">
        <v>213</v>
      </c>
      <c r="C121" s="146">
        <v>1.05</v>
      </c>
      <c r="D121" s="266" t="str">
        <f>+VLOOKUP(C121,'BALANCE Nro 2'!$A$12:'BALANCE Nro 2'!A131:C200,2,FALSE)</f>
        <v>DESMONTE DE VENTANAS INCLUYE VIDRIOS</v>
      </c>
      <c r="E121" s="267" t="e">
        <v>#REF!</v>
      </c>
      <c r="F121" s="267" t="e">
        <v>#REF!</v>
      </c>
      <c r="G121" s="267" t="e">
        <v>#REF!</v>
      </c>
      <c r="H121" s="268" t="e">
        <v>#REF!</v>
      </c>
    </row>
    <row r="122" spans="2:8" ht="25.15" customHeight="1">
      <c r="B122" s="147" t="s">
        <v>214</v>
      </c>
      <c r="C122" s="146" t="str">
        <f>+VLOOKUP(C121,'BALANCE Nro 2'!$A$12:$C$79,3,FALSE)</f>
        <v>und</v>
      </c>
      <c r="D122" s="269" t="e">
        <v>#REF!</v>
      </c>
      <c r="E122" s="270" t="e">
        <v>#REF!</v>
      </c>
      <c r="F122" s="270" t="e">
        <v>#REF!</v>
      </c>
      <c r="G122" s="270" t="e">
        <v>#REF!</v>
      </c>
      <c r="H122" s="271" t="e">
        <v>#REF!</v>
      </c>
    </row>
    <row r="123" spans="2:8" ht="25.15" customHeight="1">
      <c r="B123" s="272" t="s">
        <v>215</v>
      </c>
      <c r="C123" s="274" t="s">
        <v>216</v>
      </c>
      <c r="D123" s="270"/>
      <c r="E123" s="270"/>
      <c r="F123" s="271"/>
      <c r="G123" s="148" t="s">
        <v>217</v>
      </c>
      <c r="H123" s="149" t="s">
        <v>218</v>
      </c>
    </row>
    <row r="124" spans="2:8" ht="25.15" customHeight="1">
      <c r="B124" s="273"/>
      <c r="C124" s="179" t="s">
        <v>138</v>
      </c>
      <c r="D124" s="179" t="s">
        <v>219</v>
      </c>
      <c r="E124" s="146" t="s">
        <v>220</v>
      </c>
      <c r="F124" s="146" t="s">
        <v>221</v>
      </c>
      <c r="G124" s="151"/>
      <c r="H124" s="171">
        <f>ROUNDUP(SUM(H125:H131),2)</f>
        <v>10</v>
      </c>
    </row>
    <row r="125" spans="2:8" ht="25.15" customHeight="1">
      <c r="B125" s="152" t="s">
        <v>230</v>
      </c>
      <c r="C125" s="152">
        <v>10</v>
      </c>
      <c r="D125" s="153"/>
      <c r="E125" s="151"/>
      <c r="F125" s="154"/>
      <c r="G125" s="151"/>
      <c r="H125" s="151">
        <f>+C125</f>
        <v>10</v>
      </c>
    </row>
    <row r="126" spans="2:8" ht="25.15" customHeight="1">
      <c r="B126" s="152"/>
      <c r="C126" s="152"/>
      <c r="D126" s="152"/>
      <c r="E126" s="151"/>
      <c r="F126" s="154"/>
      <c r="G126" s="151"/>
      <c r="H126" s="151"/>
    </row>
    <row r="127" spans="2:8" ht="25.15" customHeight="1">
      <c r="B127" s="152"/>
      <c r="C127" s="152"/>
      <c r="D127" s="152"/>
      <c r="E127" s="151"/>
      <c r="F127" s="154"/>
      <c r="G127" s="151"/>
      <c r="H127" s="151"/>
    </row>
    <row r="128" spans="2:8" ht="25.15" customHeight="1">
      <c r="B128" s="152"/>
      <c r="C128" s="152"/>
      <c r="D128" s="152"/>
      <c r="E128" s="151"/>
      <c r="F128" s="154"/>
      <c r="G128" s="151"/>
      <c r="H128" s="151"/>
    </row>
    <row r="129" spans="2:8" ht="25.15" customHeight="1">
      <c r="B129" s="152"/>
      <c r="C129" s="152"/>
      <c r="D129" s="152"/>
      <c r="E129" s="151"/>
      <c r="F129" s="154"/>
      <c r="G129" s="151"/>
      <c r="H129" s="151"/>
    </row>
    <row r="130" spans="2:8" ht="25.15" customHeight="1">
      <c r="B130" s="152"/>
      <c r="C130" s="152"/>
      <c r="D130" s="152"/>
      <c r="E130" s="151"/>
      <c r="F130" s="154"/>
      <c r="G130" s="151"/>
      <c r="H130" s="151"/>
    </row>
    <row r="131" spans="2:8" ht="25.15" customHeight="1">
      <c r="B131" s="155"/>
      <c r="C131" s="155"/>
      <c r="D131" s="156"/>
      <c r="E131" s="157"/>
      <c r="F131" s="158"/>
      <c r="G131" s="157"/>
      <c r="H131" s="157"/>
    </row>
    <row r="132" spans="2:8" ht="25.15" customHeight="1">
      <c r="B132" s="275" t="s">
        <v>222</v>
      </c>
      <c r="C132" s="276"/>
      <c r="D132" s="276"/>
      <c r="E132" s="276"/>
      <c r="F132" s="276"/>
      <c r="G132" s="276"/>
      <c r="H132" s="277"/>
    </row>
    <row r="133" spans="2:8" ht="25.15" customHeight="1">
      <c r="B133" s="159"/>
      <c r="C133" s="160"/>
      <c r="D133" s="160"/>
      <c r="E133" s="160"/>
      <c r="F133" s="160"/>
      <c r="G133" s="160"/>
      <c r="H133" s="161"/>
    </row>
    <row r="134" spans="2:8" ht="25.15" customHeight="1">
      <c r="B134" s="159"/>
      <c r="C134" s="160"/>
      <c r="D134" s="160"/>
      <c r="E134" s="160"/>
      <c r="F134" s="160"/>
      <c r="G134" s="160"/>
      <c r="H134" s="161"/>
    </row>
    <row r="135" spans="2:8" ht="25.15" customHeight="1">
      <c r="B135" s="159"/>
      <c r="C135" s="160"/>
      <c r="D135" s="160"/>
      <c r="E135" s="160"/>
      <c r="F135" s="160"/>
      <c r="G135" s="160"/>
      <c r="H135" s="161"/>
    </row>
    <row r="136" spans="2:8" ht="25.15" customHeight="1">
      <c r="B136" s="159"/>
      <c r="C136" s="160"/>
      <c r="D136" s="160"/>
      <c r="E136" s="160"/>
      <c r="F136" s="160"/>
      <c r="G136" s="160"/>
      <c r="H136" s="161"/>
    </row>
    <row r="137" spans="2:8" ht="25.15" customHeight="1">
      <c r="B137" s="162" t="s">
        <v>223</v>
      </c>
      <c r="C137" s="163"/>
      <c r="D137" s="164"/>
      <c r="E137" s="168"/>
      <c r="F137" s="169"/>
      <c r="G137" s="170"/>
      <c r="H137" s="170"/>
    </row>
    <row r="138" spans="2:8" ht="25.15" customHeight="1">
      <c r="B138" s="290" t="s">
        <v>224</v>
      </c>
      <c r="C138" s="291"/>
      <c r="D138" s="165"/>
      <c r="E138" s="292"/>
      <c r="F138" s="292"/>
      <c r="G138" s="292"/>
      <c r="H138" s="292"/>
    </row>
    <row r="139" spans="2:8" ht="25.15" customHeight="1">
      <c r="B139" s="293" t="s">
        <v>225</v>
      </c>
      <c r="C139" s="294"/>
      <c r="D139" s="166"/>
      <c r="E139" s="292"/>
      <c r="F139" s="292"/>
      <c r="G139" s="292"/>
      <c r="H139" s="292"/>
    </row>
    <row r="140" spans="2:8" ht="25.15" customHeight="1" thickBot="1">
      <c r="B140" s="181"/>
      <c r="C140" s="180"/>
      <c r="D140" s="166"/>
      <c r="E140" s="181"/>
      <c r="F140" s="181"/>
      <c r="G140" s="181"/>
      <c r="H140" s="181"/>
    </row>
    <row r="141" spans="2:8" ht="59.25" customHeight="1">
      <c r="B141" s="139" t="s">
        <v>209</v>
      </c>
      <c r="C141" s="278" t="s">
        <v>226</v>
      </c>
      <c r="D141" s="278"/>
      <c r="E141" s="278"/>
      <c r="F141" s="278"/>
      <c r="G141" s="279"/>
      <c r="H141" s="280"/>
    </row>
    <row r="142" spans="2:8" ht="25.15" customHeight="1">
      <c r="B142" s="140" t="s">
        <v>210</v>
      </c>
      <c r="C142" s="285" t="s">
        <v>224</v>
      </c>
      <c r="D142" s="285"/>
      <c r="E142" s="285"/>
      <c r="F142" s="285"/>
      <c r="G142" s="281"/>
      <c r="H142" s="282"/>
    </row>
    <row r="143" spans="2:8" ht="25.15" customHeight="1">
      <c r="B143" s="141" t="s">
        <v>244</v>
      </c>
      <c r="C143" s="272"/>
      <c r="D143" s="272"/>
      <c r="E143" s="272"/>
      <c r="F143" s="272"/>
      <c r="G143" s="283"/>
      <c r="H143" s="284"/>
    </row>
    <row r="144" spans="2:8" ht="25.15" customHeight="1">
      <c r="B144" s="286"/>
      <c r="C144" s="287"/>
      <c r="D144" s="287"/>
      <c r="E144" s="287"/>
      <c r="F144" s="287"/>
      <c r="G144" s="287"/>
      <c r="H144" s="288"/>
    </row>
    <row r="145" spans="2:8" ht="25.15" customHeight="1">
      <c r="B145" s="289" t="s">
        <v>243</v>
      </c>
      <c r="C145" s="289"/>
      <c r="D145" s="289"/>
      <c r="E145" s="289"/>
      <c r="F145" s="289"/>
      <c r="G145" s="289"/>
      <c r="H145" s="289"/>
    </row>
    <row r="146" spans="2:8" ht="25.15" customHeight="1">
      <c r="B146" s="265"/>
      <c r="C146" s="265"/>
      <c r="D146" s="265"/>
      <c r="E146" s="265"/>
      <c r="F146" s="265"/>
      <c r="G146" s="265"/>
      <c r="H146" s="265"/>
    </row>
    <row r="147" spans="2:8" ht="25.15" customHeight="1">
      <c r="B147" s="177" t="s">
        <v>212</v>
      </c>
      <c r="C147" s="171">
        <v>1</v>
      </c>
      <c r="D147" s="143" t="s">
        <v>163</v>
      </c>
      <c r="E147" s="144"/>
      <c r="F147" s="144"/>
      <c r="G147" s="144"/>
      <c r="H147" s="144"/>
    </row>
    <row r="148" spans="2:8" ht="25.15" customHeight="1">
      <c r="B148" s="265"/>
      <c r="C148" s="265"/>
      <c r="D148" s="265"/>
      <c r="E148" s="265"/>
      <c r="F148" s="265"/>
      <c r="G148" s="265"/>
      <c r="H148" s="265"/>
    </row>
    <row r="149" spans="2:8" ht="25.15" customHeight="1">
      <c r="B149" s="178" t="s">
        <v>213</v>
      </c>
      <c r="C149" s="146">
        <v>1.06</v>
      </c>
      <c r="D149" s="266" t="str">
        <f>+VLOOKUP(C149,'BALANCE Nro 2'!$A$12:'BALANCE Nro 2'!A159:C228,2,FALSE)</f>
        <v>DEMOLICION DE ANDEN EN CONCRETO E=0.08 M</v>
      </c>
      <c r="E149" s="267" t="e">
        <v>#REF!</v>
      </c>
      <c r="F149" s="267" t="e">
        <v>#REF!</v>
      </c>
      <c r="G149" s="267" t="e">
        <v>#REF!</v>
      </c>
      <c r="H149" s="268" t="e">
        <v>#REF!</v>
      </c>
    </row>
    <row r="150" spans="2:8" ht="25.15" customHeight="1">
      <c r="B150" s="147" t="s">
        <v>214</v>
      </c>
      <c r="C150" s="146" t="str">
        <f>+VLOOKUP(C149,'BALANCE Nro 2'!$A$12:$C$79,3,FALSE)</f>
        <v>m2</v>
      </c>
      <c r="D150" s="269" t="e">
        <v>#REF!</v>
      </c>
      <c r="E150" s="270" t="e">
        <v>#REF!</v>
      </c>
      <c r="F150" s="270" t="e">
        <v>#REF!</v>
      </c>
      <c r="G150" s="270" t="e">
        <v>#REF!</v>
      </c>
      <c r="H150" s="271" t="e">
        <v>#REF!</v>
      </c>
    </row>
    <row r="151" spans="2:8" ht="25.15" customHeight="1">
      <c r="B151" s="272" t="s">
        <v>215</v>
      </c>
      <c r="C151" s="274" t="s">
        <v>216</v>
      </c>
      <c r="D151" s="270"/>
      <c r="E151" s="270"/>
      <c r="F151" s="271"/>
      <c r="G151" s="148" t="s">
        <v>217</v>
      </c>
      <c r="H151" s="149" t="s">
        <v>218</v>
      </c>
    </row>
    <row r="152" spans="2:8" ht="25.15" customHeight="1">
      <c r="B152" s="273"/>
      <c r="C152" s="179" t="s">
        <v>138</v>
      </c>
      <c r="D152" s="179" t="s">
        <v>219</v>
      </c>
      <c r="E152" s="146" t="s">
        <v>220</v>
      </c>
      <c r="F152" s="146" t="s">
        <v>221</v>
      </c>
      <c r="G152" s="151"/>
      <c r="H152" s="171">
        <f>+H153+H154+H155</f>
        <v>17.546800000000001</v>
      </c>
    </row>
    <row r="153" spans="2:8" ht="25.15" customHeight="1">
      <c r="B153" s="152" t="s">
        <v>249</v>
      </c>
      <c r="C153" s="152">
        <v>1</v>
      </c>
      <c r="D153" s="153">
        <v>2.92</v>
      </c>
      <c r="E153" s="151">
        <v>2.84</v>
      </c>
      <c r="F153" s="154"/>
      <c r="G153" s="151"/>
      <c r="H153" s="151">
        <f>+C153*D153*E153</f>
        <v>8.2927999999999997</v>
      </c>
    </row>
    <row r="154" spans="2:8" ht="25.15" customHeight="1">
      <c r="B154" s="152" t="s">
        <v>250</v>
      </c>
      <c r="C154" s="152">
        <v>1</v>
      </c>
      <c r="D154" s="152">
        <v>2.92</v>
      </c>
      <c r="E154" s="151">
        <v>2.95</v>
      </c>
      <c r="F154" s="154"/>
      <c r="G154" s="151"/>
      <c r="H154" s="151">
        <f>+C154*D154*E154</f>
        <v>8.6140000000000008</v>
      </c>
    </row>
    <row r="155" spans="2:8" ht="25.15" customHeight="1">
      <c r="B155" s="152" t="s">
        <v>251</v>
      </c>
      <c r="C155" s="152">
        <v>1</v>
      </c>
      <c r="D155" s="152">
        <v>0.8</v>
      </c>
      <c r="E155" s="151">
        <v>0.8</v>
      </c>
      <c r="F155" s="154"/>
      <c r="G155" s="151"/>
      <c r="H155" s="151">
        <f>+C155*D155*E155</f>
        <v>0.64000000000000012</v>
      </c>
    </row>
    <row r="156" spans="2:8" ht="25.15" customHeight="1">
      <c r="B156" s="152"/>
      <c r="C156" s="152"/>
      <c r="D156" s="152"/>
      <c r="E156" s="151"/>
      <c r="F156" s="154"/>
      <c r="G156" s="151"/>
      <c r="H156" s="151"/>
    </row>
    <row r="157" spans="2:8" ht="25.15" customHeight="1">
      <c r="B157" s="152"/>
      <c r="C157" s="152"/>
      <c r="D157" s="152"/>
      <c r="E157" s="151"/>
      <c r="F157" s="154"/>
      <c r="G157" s="151"/>
      <c r="H157" s="151"/>
    </row>
    <row r="158" spans="2:8" ht="25.15" customHeight="1">
      <c r="B158" s="152"/>
      <c r="C158" s="152"/>
      <c r="D158" s="152"/>
      <c r="E158" s="151"/>
      <c r="F158" s="154"/>
      <c r="G158" s="151"/>
      <c r="H158" s="151"/>
    </row>
    <row r="159" spans="2:8" ht="25.15" customHeight="1">
      <c r="B159" s="155"/>
      <c r="C159" s="155"/>
      <c r="D159" s="156"/>
      <c r="E159" s="157"/>
      <c r="F159" s="158"/>
      <c r="G159" s="157"/>
      <c r="H159" s="157"/>
    </row>
    <row r="160" spans="2:8" ht="25.15" customHeight="1">
      <c r="B160" s="275" t="s">
        <v>222</v>
      </c>
      <c r="C160" s="276"/>
      <c r="D160" s="276"/>
      <c r="E160" s="276"/>
      <c r="F160" s="276"/>
      <c r="G160" s="276"/>
      <c r="H160" s="277"/>
    </row>
    <row r="161" spans="2:8" ht="25.15" customHeight="1">
      <c r="B161" s="159"/>
      <c r="C161" s="160"/>
      <c r="D161" s="160"/>
      <c r="E161" s="160"/>
      <c r="F161" s="160"/>
      <c r="G161" s="160"/>
      <c r="H161" s="161"/>
    </row>
    <row r="162" spans="2:8" ht="25.15" customHeight="1">
      <c r="B162" s="159"/>
      <c r="C162" s="160"/>
      <c r="D162" s="160"/>
      <c r="E162" s="160"/>
      <c r="F162" s="160"/>
      <c r="G162" s="160"/>
      <c r="H162" s="161"/>
    </row>
    <row r="163" spans="2:8" ht="25.15" customHeight="1">
      <c r="B163" s="159"/>
      <c r="C163" s="160"/>
      <c r="D163" s="160"/>
      <c r="E163" s="160"/>
      <c r="F163" s="160"/>
      <c r="G163" s="160"/>
      <c r="H163" s="161"/>
    </row>
    <row r="164" spans="2:8" ht="25.15" customHeight="1">
      <c r="B164" s="159"/>
      <c r="C164" s="160"/>
      <c r="D164" s="160"/>
      <c r="E164" s="160"/>
      <c r="F164" s="160"/>
      <c r="G164" s="160"/>
      <c r="H164" s="161"/>
    </row>
    <row r="165" spans="2:8" ht="25.15" customHeight="1">
      <c r="B165" s="162" t="s">
        <v>223</v>
      </c>
      <c r="C165" s="163"/>
      <c r="D165" s="164"/>
      <c r="E165" s="168"/>
      <c r="F165" s="169"/>
      <c r="G165" s="170"/>
      <c r="H165" s="170"/>
    </row>
    <row r="166" spans="2:8" ht="25.15" customHeight="1">
      <c r="B166" s="290" t="s">
        <v>224</v>
      </c>
      <c r="C166" s="291"/>
      <c r="D166" s="165"/>
      <c r="E166" s="292"/>
      <c r="F166" s="292"/>
      <c r="G166" s="292"/>
      <c r="H166" s="292"/>
    </row>
    <row r="167" spans="2:8" ht="25.15" customHeight="1">
      <c r="B167" s="293" t="s">
        <v>225</v>
      </c>
      <c r="C167" s="294"/>
      <c r="D167" s="166"/>
      <c r="E167" s="292"/>
      <c r="F167" s="292"/>
      <c r="G167" s="292"/>
      <c r="H167" s="292"/>
    </row>
    <row r="168" spans="2:8" ht="25.15" customHeight="1" thickBot="1">
      <c r="B168" s="181"/>
      <c r="C168" s="180"/>
      <c r="D168" s="166"/>
      <c r="E168" s="181"/>
      <c r="F168" s="181"/>
      <c r="G168" s="181"/>
      <c r="H168" s="181"/>
    </row>
    <row r="169" spans="2:8" ht="60" customHeight="1">
      <c r="B169" s="139" t="s">
        <v>209</v>
      </c>
      <c r="C169" s="278" t="s">
        <v>226</v>
      </c>
      <c r="D169" s="278"/>
      <c r="E169" s="278"/>
      <c r="F169" s="278"/>
      <c r="G169" s="279"/>
      <c r="H169" s="280"/>
    </row>
    <row r="170" spans="2:8" ht="25.15" customHeight="1">
      <c r="B170" s="140" t="s">
        <v>210</v>
      </c>
      <c r="C170" s="285" t="s">
        <v>224</v>
      </c>
      <c r="D170" s="285"/>
      <c r="E170" s="285"/>
      <c r="F170" s="285"/>
      <c r="G170" s="281"/>
      <c r="H170" s="282"/>
    </row>
    <row r="171" spans="2:8" ht="25.15" customHeight="1">
      <c r="B171" s="141" t="s">
        <v>244</v>
      </c>
      <c r="C171" s="272"/>
      <c r="D171" s="272"/>
      <c r="E171" s="272"/>
      <c r="F171" s="272"/>
      <c r="G171" s="283"/>
      <c r="H171" s="284"/>
    </row>
    <row r="172" spans="2:8" ht="25.15" customHeight="1">
      <c r="B172" s="286"/>
      <c r="C172" s="287"/>
      <c r="D172" s="287"/>
      <c r="E172" s="287"/>
      <c r="F172" s="287"/>
      <c r="G172" s="287"/>
      <c r="H172" s="288"/>
    </row>
    <row r="173" spans="2:8" ht="25.15" customHeight="1">
      <c r="B173" s="289" t="s">
        <v>243</v>
      </c>
      <c r="C173" s="289"/>
      <c r="D173" s="289"/>
      <c r="E173" s="289"/>
      <c r="F173" s="289"/>
      <c r="G173" s="289"/>
      <c r="H173" s="289"/>
    </row>
    <row r="174" spans="2:8" ht="25.15" customHeight="1">
      <c r="B174" s="265"/>
      <c r="C174" s="265"/>
      <c r="D174" s="265"/>
      <c r="E174" s="265"/>
      <c r="F174" s="265"/>
      <c r="G174" s="265"/>
      <c r="H174" s="265"/>
    </row>
    <row r="175" spans="2:8" ht="25.15" customHeight="1">
      <c r="B175" s="177" t="s">
        <v>212</v>
      </c>
      <c r="C175" s="171">
        <v>1</v>
      </c>
      <c r="D175" s="143" t="s">
        <v>163</v>
      </c>
      <c r="E175" s="144"/>
      <c r="F175" s="144"/>
      <c r="G175" s="144"/>
      <c r="H175" s="144"/>
    </row>
    <row r="176" spans="2:8" ht="25.15" customHeight="1">
      <c r="B176" s="265"/>
      <c r="C176" s="265"/>
      <c r="D176" s="265"/>
      <c r="E176" s="265"/>
      <c r="F176" s="265"/>
      <c r="G176" s="265"/>
      <c r="H176" s="265"/>
    </row>
    <row r="177" spans="2:8" ht="25.15" customHeight="1">
      <c r="B177" s="178" t="s">
        <v>213</v>
      </c>
      <c r="C177" s="146">
        <v>1.07</v>
      </c>
      <c r="D177" s="266" t="str">
        <f>+VLOOKUP(C177,'BALANCE Nro 2'!$A$12:'BALANCE Nro 2'!A187:C256,2,FALSE)</f>
        <v>DEMOLICION ENCHAPE</v>
      </c>
      <c r="E177" s="267" t="e">
        <v>#REF!</v>
      </c>
      <c r="F177" s="267" t="e">
        <v>#REF!</v>
      </c>
      <c r="G177" s="267" t="e">
        <v>#REF!</v>
      </c>
      <c r="H177" s="268" t="e">
        <v>#REF!</v>
      </c>
    </row>
    <row r="178" spans="2:8" ht="25.15" customHeight="1">
      <c r="B178" s="147" t="s">
        <v>214</v>
      </c>
      <c r="C178" s="146" t="str">
        <f>+VLOOKUP(C177,'BALANCE Nro 2'!$A$12:$C$79,3,FALSE)</f>
        <v>m2</v>
      </c>
      <c r="D178" s="269" t="e">
        <v>#REF!</v>
      </c>
      <c r="E178" s="270" t="e">
        <v>#REF!</v>
      </c>
      <c r="F178" s="270" t="e">
        <v>#REF!</v>
      </c>
      <c r="G178" s="270" t="e">
        <v>#REF!</v>
      </c>
      <c r="H178" s="271" t="e">
        <v>#REF!</v>
      </c>
    </row>
    <row r="179" spans="2:8" ht="25.15" customHeight="1">
      <c r="B179" s="272" t="s">
        <v>215</v>
      </c>
      <c r="C179" s="274" t="s">
        <v>216</v>
      </c>
      <c r="D179" s="270"/>
      <c r="E179" s="270"/>
      <c r="F179" s="271"/>
      <c r="G179" s="148" t="s">
        <v>217</v>
      </c>
      <c r="H179" s="149" t="s">
        <v>218</v>
      </c>
    </row>
    <row r="180" spans="2:8" ht="25.15" customHeight="1">
      <c r="B180" s="273"/>
      <c r="C180" s="179" t="s">
        <v>138</v>
      </c>
      <c r="D180" s="179" t="s">
        <v>219</v>
      </c>
      <c r="E180" s="206" t="s">
        <v>220</v>
      </c>
      <c r="F180" s="146" t="s">
        <v>221</v>
      </c>
      <c r="G180" s="151"/>
      <c r="H180" s="171">
        <f>+SUM(H181:H190)</f>
        <v>71.836799999999997</v>
      </c>
    </row>
    <row r="181" spans="2:8" ht="25.15" customHeight="1">
      <c r="B181" s="152" t="s">
        <v>253</v>
      </c>
      <c r="C181" s="152">
        <v>1</v>
      </c>
      <c r="D181" s="203">
        <v>2.92</v>
      </c>
      <c r="E181" s="207"/>
      <c r="F181" s="205">
        <v>2.84</v>
      </c>
      <c r="G181" s="151"/>
      <c r="H181" s="151">
        <f t="shared" ref="H181:H190" si="2">+C181*D181*F181</f>
        <v>8.2927999999999997</v>
      </c>
    </row>
    <row r="182" spans="2:8" ht="25.15" customHeight="1">
      <c r="B182" s="152" t="s">
        <v>254</v>
      </c>
      <c r="C182" s="152">
        <v>1</v>
      </c>
      <c r="D182" s="204">
        <v>2.92</v>
      </c>
      <c r="E182" s="207"/>
      <c r="F182" s="205">
        <v>2.95</v>
      </c>
      <c r="G182" s="151"/>
      <c r="H182" s="151">
        <f t="shared" si="2"/>
        <v>8.6140000000000008</v>
      </c>
    </row>
    <row r="183" spans="2:8" ht="25.15" customHeight="1">
      <c r="B183" s="152" t="s">
        <v>255</v>
      </c>
      <c r="C183" s="152">
        <v>1</v>
      </c>
      <c r="D183" s="204">
        <v>2.0499999999999998</v>
      </c>
      <c r="E183" s="207"/>
      <c r="F183" s="205">
        <v>2.5</v>
      </c>
      <c r="G183" s="151"/>
      <c r="H183" s="151">
        <f t="shared" si="2"/>
        <v>5.125</v>
      </c>
    </row>
    <row r="184" spans="2:8" ht="25.15" customHeight="1">
      <c r="B184" s="152" t="s">
        <v>260</v>
      </c>
      <c r="C184" s="152">
        <v>1</v>
      </c>
      <c r="D184" s="204">
        <v>0.8</v>
      </c>
      <c r="E184" s="207"/>
      <c r="F184" s="205">
        <v>0.55000000000000004</v>
      </c>
      <c r="G184" s="151"/>
      <c r="H184" s="151">
        <f t="shared" si="2"/>
        <v>0.44000000000000006</v>
      </c>
    </row>
    <row r="185" spans="2:8" ht="25.15" customHeight="1">
      <c r="B185" s="152" t="s">
        <v>252</v>
      </c>
      <c r="C185" s="152">
        <v>1</v>
      </c>
      <c r="D185" s="204">
        <v>2.84</v>
      </c>
      <c r="E185" s="207"/>
      <c r="F185" s="205">
        <v>2.5</v>
      </c>
      <c r="G185" s="151"/>
      <c r="H185" s="151">
        <f t="shared" si="2"/>
        <v>7.1</v>
      </c>
    </row>
    <row r="186" spans="2:8" ht="25.15" customHeight="1">
      <c r="B186" s="152" t="s">
        <v>256</v>
      </c>
      <c r="C186" s="152">
        <v>2</v>
      </c>
      <c r="D186" s="204">
        <v>2.92</v>
      </c>
      <c r="E186" s="207"/>
      <c r="F186" s="205">
        <v>2.5</v>
      </c>
      <c r="G186" s="151"/>
      <c r="H186" s="151">
        <f t="shared" si="2"/>
        <v>14.6</v>
      </c>
    </row>
    <row r="187" spans="2:8" ht="25.15" customHeight="1">
      <c r="B187" s="152" t="s">
        <v>257</v>
      </c>
      <c r="C187" s="152">
        <v>1</v>
      </c>
      <c r="D187" s="204">
        <v>2.1</v>
      </c>
      <c r="E187" s="207"/>
      <c r="F187" s="205">
        <v>2.5</v>
      </c>
      <c r="G187" s="151"/>
      <c r="H187" s="151">
        <f t="shared" si="2"/>
        <v>5.25</v>
      </c>
    </row>
    <row r="188" spans="2:8" ht="25.15" customHeight="1">
      <c r="B188" s="152" t="s">
        <v>258</v>
      </c>
      <c r="C188" s="152">
        <v>1</v>
      </c>
      <c r="D188" s="204">
        <v>2.95</v>
      </c>
      <c r="E188" s="207"/>
      <c r="F188" s="205">
        <v>2.5</v>
      </c>
      <c r="G188" s="151"/>
      <c r="H188" s="151">
        <f t="shared" si="2"/>
        <v>7.375</v>
      </c>
    </row>
    <row r="189" spans="2:8" ht="25.15" customHeight="1">
      <c r="B189" s="152" t="s">
        <v>259</v>
      </c>
      <c r="C189" s="152">
        <v>2</v>
      </c>
      <c r="D189" s="204">
        <v>2.92</v>
      </c>
      <c r="E189" s="207"/>
      <c r="F189" s="205">
        <v>2.5</v>
      </c>
      <c r="G189" s="151"/>
      <c r="H189" s="151">
        <f t="shared" si="2"/>
        <v>14.6</v>
      </c>
    </row>
    <row r="190" spans="2:8" ht="25.15" customHeight="1">
      <c r="B190" s="152" t="s">
        <v>261</v>
      </c>
      <c r="C190" s="155">
        <v>1</v>
      </c>
      <c r="D190" s="204">
        <v>0.8</v>
      </c>
      <c r="E190" s="207"/>
      <c r="F190" s="205">
        <v>0.55000000000000004</v>
      </c>
      <c r="G190" s="157"/>
      <c r="H190" s="151">
        <f t="shared" si="2"/>
        <v>0.44000000000000006</v>
      </c>
    </row>
    <row r="191" spans="2:8" ht="25.15" customHeight="1">
      <c r="B191" s="275" t="s">
        <v>222</v>
      </c>
      <c r="C191" s="276"/>
      <c r="D191" s="276"/>
      <c r="E191" s="276"/>
      <c r="F191" s="276"/>
      <c r="G191" s="276"/>
      <c r="H191" s="277"/>
    </row>
    <row r="192" spans="2:8" ht="25.15" customHeight="1">
      <c r="B192" s="159"/>
      <c r="C192" s="160"/>
      <c r="D192" s="160"/>
      <c r="E192" s="160"/>
      <c r="F192" s="160"/>
      <c r="G192" s="160"/>
      <c r="H192" s="161"/>
    </row>
    <row r="193" spans="2:8" ht="25.15" customHeight="1">
      <c r="B193" s="159"/>
      <c r="C193" s="160"/>
      <c r="D193" s="160"/>
      <c r="E193" s="160"/>
      <c r="F193" s="160"/>
      <c r="G193" s="160"/>
      <c r="H193" s="161"/>
    </row>
    <row r="194" spans="2:8" ht="25.15" customHeight="1">
      <c r="B194" s="159"/>
      <c r="C194" s="160"/>
      <c r="D194" s="160"/>
      <c r="E194" s="160"/>
      <c r="F194" s="160"/>
      <c r="G194" s="160"/>
      <c r="H194" s="161"/>
    </row>
    <row r="195" spans="2:8" ht="25.15" customHeight="1">
      <c r="B195" s="159"/>
      <c r="C195" s="160"/>
      <c r="D195" s="160"/>
      <c r="E195" s="160"/>
      <c r="F195" s="160"/>
      <c r="G195" s="160"/>
      <c r="H195" s="161"/>
    </row>
    <row r="196" spans="2:8" ht="25.15" customHeight="1">
      <c r="B196" s="162" t="s">
        <v>223</v>
      </c>
      <c r="C196" s="163"/>
      <c r="D196" s="164"/>
      <c r="E196" s="168"/>
      <c r="F196" s="169"/>
      <c r="G196" s="170"/>
      <c r="H196" s="170"/>
    </row>
    <row r="197" spans="2:8" ht="25.15" customHeight="1">
      <c r="B197" s="290" t="s">
        <v>224</v>
      </c>
      <c r="C197" s="291"/>
      <c r="D197" s="165"/>
      <c r="E197" s="292"/>
      <c r="F197" s="292"/>
      <c r="G197" s="292"/>
      <c r="H197" s="292"/>
    </row>
    <row r="198" spans="2:8" ht="25.15" customHeight="1">
      <c r="B198" s="293" t="s">
        <v>225</v>
      </c>
      <c r="C198" s="294"/>
      <c r="D198" s="166"/>
      <c r="E198" s="292"/>
      <c r="F198" s="292"/>
      <c r="G198" s="292"/>
      <c r="H198" s="292"/>
    </row>
    <row r="199" spans="2:8" ht="25.15" customHeight="1" thickBot="1">
      <c r="B199" s="181"/>
      <c r="C199" s="180"/>
      <c r="D199" s="166"/>
      <c r="E199" s="181"/>
      <c r="F199" s="181"/>
      <c r="G199" s="181"/>
      <c r="H199" s="181"/>
    </row>
    <row r="200" spans="2:8" ht="59.25" customHeight="1">
      <c r="B200" s="139" t="s">
        <v>209</v>
      </c>
      <c r="C200" s="278" t="s">
        <v>226</v>
      </c>
      <c r="D200" s="278"/>
      <c r="E200" s="278"/>
      <c r="F200" s="278"/>
      <c r="G200" s="279"/>
      <c r="H200" s="280"/>
    </row>
    <row r="201" spans="2:8" ht="25.15" customHeight="1">
      <c r="B201" s="140" t="s">
        <v>210</v>
      </c>
      <c r="C201" s="285" t="s">
        <v>224</v>
      </c>
      <c r="D201" s="285"/>
      <c r="E201" s="285"/>
      <c r="F201" s="285"/>
      <c r="G201" s="281"/>
      <c r="H201" s="282"/>
    </row>
    <row r="202" spans="2:8" ht="25.15" customHeight="1">
      <c r="B202" s="141" t="s">
        <v>244</v>
      </c>
      <c r="C202" s="272"/>
      <c r="D202" s="272"/>
      <c r="E202" s="272"/>
      <c r="F202" s="272"/>
      <c r="G202" s="283"/>
      <c r="H202" s="284"/>
    </row>
    <row r="203" spans="2:8" ht="25.15" customHeight="1">
      <c r="B203" s="286"/>
      <c r="C203" s="287"/>
      <c r="D203" s="287"/>
      <c r="E203" s="287"/>
      <c r="F203" s="287"/>
      <c r="G203" s="287"/>
      <c r="H203" s="288"/>
    </row>
    <row r="204" spans="2:8" ht="25.15" customHeight="1">
      <c r="B204" s="289" t="s">
        <v>243</v>
      </c>
      <c r="C204" s="289"/>
      <c r="D204" s="289"/>
      <c r="E204" s="289"/>
      <c r="F204" s="289"/>
      <c r="G204" s="289"/>
      <c r="H204" s="289"/>
    </row>
    <row r="205" spans="2:8" ht="25.15" customHeight="1">
      <c r="B205" s="265"/>
      <c r="C205" s="265"/>
      <c r="D205" s="265"/>
      <c r="E205" s="265"/>
      <c r="F205" s="265"/>
      <c r="G205" s="265"/>
      <c r="H205" s="265"/>
    </row>
    <row r="206" spans="2:8" ht="25.15" customHeight="1">
      <c r="B206" s="177" t="s">
        <v>212</v>
      </c>
      <c r="C206" s="171">
        <v>1</v>
      </c>
      <c r="D206" s="143" t="s">
        <v>163</v>
      </c>
      <c r="E206" s="144"/>
      <c r="F206" s="144"/>
      <c r="G206" s="144"/>
      <c r="H206" s="144"/>
    </row>
    <row r="207" spans="2:8" ht="25.15" customHeight="1">
      <c r="B207" s="265"/>
      <c r="C207" s="265"/>
      <c r="D207" s="265"/>
      <c r="E207" s="265"/>
      <c r="F207" s="265"/>
      <c r="G207" s="265"/>
      <c r="H207" s="265"/>
    </row>
    <row r="208" spans="2:8" ht="25.15" customHeight="1">
      <c r="B208" s="178" t="s">
        <v>213</v>
      </c>
      <c r="C208" s="146">
        <v>1.08</v>
      </c>
      <c r="D208" s="266" t="str">
        <f>+VLOOKUP(C208,'BALANCE Nro 2'!$A$12:'BALANCE Nro 2'!A215:C284,2,FALSE)</f>
        <v>TRAZADO Y REPLANTEO</v>
      </c>
      <c r="E208" s="267" t="e">
        <v>#REF!</v>
      </c>
      <c r="F208" s="267" t="e">
        <v>#REF!</v>
      </c>
      <c r="G208" s="267" t="e">
        <v>#REF!</v>
      </c>
      <c r="H208" s="268" t="e">
        <v>#REF!</v>
      </c>
    </row>
    <row r="209" spans="2:8" ht="25.15" customHeight="1">
      <c r="B209" s="147" t="s">
        <v>214</v>
      </c>
      <c r="C209" s="146" t="str">
        <f>+VLOOKUP(C208,'BALANCE Nro 2'!$A$12:$C$79,3,FALSE)</f>
        <v>m</v>
      </c>
      <c r="D209" s="269" t="e">
        <v>#REF!</v>
      </c>
      <c r="E209" s="270" t="e">
        <v>#REF!</v>
      </c>
      <c r="F209" s="270" t="e">
        <v>#REF!</v>
      </c>
      <c r="G209" s="270" t="e">
        <v>#REF!</v>
      </c>
      <c r="H209" s="271" t="e">
        <v>#REF!</v>
      </c>
    </row>
    <row r="210" spans="2:8" ht="25.15" customHeight="1">
      <c r="B210" s="272" t="s">
        <v>215</v>
      </c>
      <c r="C210" s="274" t="s">
        <v>216</v>
      </c>
      <c r="D210" s="270"/>
      <c r="E210" s="270"/>
      <c r="F210" s="271"/>
      <c r="G210" s="148" t="s">
        <v>217</v>
      </c>
      <c r="H210" s="149" t="s">
        <v>218</v>
      </c>
    </row>
    <row r="211" spans="2:8" ht="25.15" customHeight="1">
      <c r="B211" s="273"/>
      <c r="C211" s="179" t="s">
        <v>138</v>
      </c>
      <c r="D211" s="179" t="s">
        <v>219</v>
      </c>
      <c r="E211" s="146" t="s">
        <v>220</v>
      </c>
      <c r="F211" s="146" t="s">
        <v>221</v>
      </c>
      <c r="G211" s="151"/>
      <c r="H211" s="171">
        <f>ROUNDUP(SUM(H212:H218),2)</f>
        <v>63</v>
      </c>
    </row>
    <row r="212" spans="2:8" ht="25.15" customHeight="1">
      <c r="B212" s="152" t="s">
        <v>262</v>
      </c>
      <c r="C212" s="152">
        <v>1</v>
      </c>
      <c r="D212" s="153">
        <v>63</v>
      </c>
      <c r="E212" s="151"/>
      <c r="F212" s="154"/>
      <c r="G212" s="151"/>
      <c r="H212" s="151">
        <f>+D212*C212</f>
        <v>63</v>
      </c>
    </row>
    <row r="213" spans="2:8" ht="25.15" customHeight="1">
      <c r="B213" s="152" t="s">
        <v>233</v>
      </c>
      <c r="C213" s="152"/>
      <c r="D213" s="152"/>
      <c r="E213" s="151"/>
      <c r="F213" s="154"/>
      <c r="G213" s="151"/>
      <c r="H213" s="151"/>
    </row>
    <row r="214" spans="2:8" ht="25.15" customHeight="1">
      <c r="B214" s="152"/>
      <c r="C214" s="152"/>
      <c r="D214" s="152"/>
      <c r="E214" s="151"/>
      <c r="F214" s="154"/>
      <c r="G214" s="151"/>
      <c r="H214" s="151"/>
    </row>
    <row r="215" spans="2:8" ht="25.15" customHeight="1">
      <c r="B215" s="152"/>
      <c r="C215" s="152"/>
      <c r="D215" s="152"/>
      <c r="E215" s="151"/>
      <c r="F215" s="154"/>
      <c r="G215" s="151"/>
      <c r="H215" s="151"/>
    </row>
    <row r="216" spans="2:8" ht="25.15" customHeight="1">
      <c r="B216" s="152"/>
      <c r="C216" s="152"/>
      <c r="D216" s="152"/>
      <c r="E216" s="151"/>
      <c r="F216" s="154"/>
      <c r="G216" s="151"/>
      <c r="H216" s="151"/>
    </row>
    <row r="217" spans="2:8" ht="25.15" customHeight="1">
      <c r="B217" s="152"/>
      <c r="C217" s="152"/>
      <c r="D217" s="152"/>
      <c r="E217" s="151"/>
      <c r="F217" s="154"/>
      <c r="G217" s="151"/>
      <c r="H217" s="151"/>
    </row>
    <row r="218" spans="2:8" ht="25.15" customHeight="1">
      <c r="B218" s="155"/>
      <c r="C218" s="155"/>
      <c r="D218" s="156"/>
      <c r="E218" s="157"/>
      <c r="F218" s="158"/>
      <c r="G218" s="157"/>
      <c r="H218" s="157"/>
    </row>
    <row r="219" spans="2:8" ht="25.15" customHeight="1">
      <c r="B219" s="275" t="s">
        <v>222</v>
      </c>
      <c r="C219" s="276"/>
      <c r="D219" s="276"/>
      <c r="E219" s="276"/>
      <c r="F219" s="276"/>
      <c r="G219" s="276"/>
      <c r="H219" s="277"/>
    </row>
    <row r="220" spans="2:8" ht="25.15" customHeight="1">
      <c r="B220" s="159"/>
      <c r="C220" s="160"/>
      <c r="D220" s="160"/>
      <c r="E220" s="160"/>
      <c r="F220" s="160"/>
      <c r="G220" s="160"/>
      <c r="H220" s="161"/>
    </row>
    <row r="221" spans="2:8" ht="25.15" customHeight="1">
      <c r="B221" s="159"/>
      <c r="C221" s="160"/>
      <c r="D221" s="160"/>
      <c r="E221" s="160"/>
      <c r="F221" s="160"/>
      <c r="G221" s="160"/>
      <c r="H221" s="161"/>
    </row>
    <row r="222" spans="2:8" ht="25.15" customHeight="1">
      <c r="B222" s="159"/>
      <c r="C222" s="160"/>
      <c r="D222" s="160"/>
      <c r="E222" s="160"/>
      <c r="F222" s="160"/>
      <c r="G222" s="160"/>
      <c r="H222" s="161"/>
    </row>
    <row r="223" spans="2:8" ht="25.15" customHeight="1">
      <c r="B223" s="159"/>
      <c r="C223" s="160"/>
      <c r="D223" s="160"/>
      <c r="E223" s="160"/>
      <c r="F223" s="160"/>
      <c r="G223" s="160"/>
      <c r="H223" s="161"/>
    </row>
    <row r="224" spans="2:8" ht="25.15" customHeight="1">
      <c r="B224" s="162" t="s">
        <v>223</v>
      </c>
      <c r="C224" s="163"/>
      <c r="D224" s="164"/>
      <c r="E224" s="168"/>
      <c r="F224" s="169"/>
      <c r="G224" s="170"/>
      <c r="H224" s="170"/>
    </row>
    <row r="225" spans="2:8" ht="25.15" customHeight="1">
      <c r="B225" s="290" t="s">
        <v>224</v>
      </c>
      <c r="C225" s="291"/>
      <c r="D225" s="165"/>
      <c r="E225" s="292"/>
      <c r="F225" s="292"/>
      <c r="G225" s="292"/>
      <c r="H225" s="292"/>
    </row>
    <row r="226" spans="2:8" ht="25.15" customHeight="1">
      <c r="B226" s="293" t="s">
        <v>225</v>
      </c>
      <c r="C226" s="294"/>
      <c r="D226" s="166"/>
      <c r="E226" s="292"/>
      <c r="F226" s="292"/>
      <c r="G226" s="292"/>
      <c r="H226" s="292"/>
    </row>
    <row r="227" spans="2:8" ht="25.15" customHeight="1" thickBot="1">
      <c r="B227" s="181"/>
      <c r="C227" s="180"/>
      <c r="D227" s="166"/>
      <c r="E227" s="181"/>
      <c r="F227" s="181"/>
      <c r="G227" s="181"/>
      <c r="H227" s="181"/>
    </row>
    <row r="228" spans="2:8" ht="60" customHeight="1">
      <c r="B228" s="139" t="s">
        <v>209</v>
      </c>
      <c r="C228" s="278" t="s">
        <v>226</v>
      </c>
      <c r="D228" s="278"/>
      <c r="E228" s="278"/>
      <c r="F228" s="278"/>
      <c r="G228" s="279"/>
      <c r="H228" s="280"/>
    </row>
    <row r="229" spans="2:8" ht="25.15" customHeight="1">
      <c r="B229" s="140" t="s">
        <v>210</v>
      </c>
      <c r="C229" s="285" t="s">
        <v>224</v>
      </c>
      <c r="D229" s="285"/>
      <c r="E229" s="285"/>
      <c r="F229" s="285"/>
      <c r="G229" s="281"/>
      <c r="H229" s="282"/>
    </row>
    <row r="230" spans="2:8" ht="25.15" customHeight="1">
      <c r="B230" s="141" t="s">
        <v>244</v>
      </c>
      <c r="C230" s="272"/>
      <c r="D230" s="272"/>
      <c r="E230" s="272"/>
      <c r="F230" s="272"/>
      <c r="G230" s="283"/>
      <c r="H230" s="284"/>
    </row>
    <row r="231" spans="2:8" ht="25.15" customHeight="1">
      <c r="B231" s="286"/>
      <c r="C231" s="287"/>
      <c r="D231" s="287"/>
      <c r="E231" s="287"/>
      <c r="F231" s="287"/>
      <c r="G231" s="287"/>
      <c r="H231" s="288"/>
    </row>
    <row r="232" spans="2:8" ht="25.15" customHeight="1">
      <c r="B232" s="289" t="s">
        <v>243</v>
      </c>
      <c r="C232" s="289"/>
      <c r="D232" s="289"/>
      <c r="E232" s="289"/>
      <c r="F232" s="289"/>
      <c r="G232" s="289"/>
      <c r="H232" s="289"/>
    </row>
    <row r="233" spans="2:8" ht="25.15" customHeight="1">
      <c r="B233" s="265"/>
      <c r="C233" s="265"/>
      <c r="D233" s="265"/>
      <c r="E233" s="265"/>
      <c r="F233" s="265"/>
      <c r="G233" s="265"/>
      <c r="H233" s="265"/>
    </row>
    <row r="234" spans="2:8" ht="25.15" customHeight="1">
      <c r="B234" s="177" t="s">
        <v>212</v>
      </c>
      <c r="C234" s="171">
        <v>1</v>
      </c>
      <c r="D234" s="143" t="s">
        <v>163</v>
      </c>
      <c r="E234" s="144"/>
      <c r="F234" s="144"/>
      <c r="G234" s="144"/>
      <c r="H234" s="144"/>
    </row>
    <row r="235" spans="2:8" ht="25.15" customHeight="1">
      <c r="B235" s="265"/>
      <c r="C235" s="265"/>
      <c r="D235" s="265"/>
      <c r="E235" s="265"/>
      <c r="F235" s="265"/>
      <c r="G235" s="265"/>
      <c r="H235" s="265"/>
    </row>
    <row r="236" spans="2:8" ht="25.15" customHeight="1">
      <c r="B236" s="178" t="s">
        <v>213</v>
      </c>
      <c r="C236" s="146">
        <v>1.1000000000000001</v>
      </c>
      <c r="D236" s="266" t="str">
        <f>+VLOOKUP(C236,'BALANCE Nro 2'!$A$12:'BALANCE Nro 2'!A243:C312,2,FALSE)</f>
        <v>RETIRO ESCOMBROS</v>
      </c>
      <c r="E236" s="267" t="e">
        <v>#REF!</v>
      </c>
      <c r="F236" s="267" t="e">
        <v>#REF!</v>
      </c>
      <c r="G236" s="267" t="e">
        <v>#REF!</v>
      </c>
      <c r="H236" s="268" t="e">
        <v>#REF!</v>
      </c>
    </row>
    <row r="237" spans="2:8" ht="25.15" customHeight="1">
      <c r="B237" s="147" t="s">
        <v>214</v>
      </c>
      <c r="C237" s="146" t="str">
        <f>+VLOOKUP(C236,'BALANCE Nro 2'!$A$12:$C$79,3,FALSE)</f>
        <v>m3</v>
      </c>
      <c r="D237" s="269" t="e">
        <v>#REF!</v>
      </c>
      <c r="E237" s="270" t="e">
        <v>#REF!</v>
      </c>
      <c r="F237" s="270" t="e">
        <v>#REF!</v>
      </c>
      <c r="G237" s="270" t="e">
        <v>#REF!</v>
      </c>
      <c r="H237" s="271" t="e">
        <v>#REF!</v>
      </c>
    </row>
    <row r="238" spans="2:8" ht="25.15" customHeight="1">
      <c r="B238" s="272" t="s">
        <v>215</v>
      </c>
      <c r="C238" s="274" t="s">
        <v>216</v>
      </c>
      <c r="D238" s="270"/>
      <c r="E238" s="270"/>
      <c r="F238" s="271"/>
      <c r="G238" s="148" t="s">
        <v>217</v>
      </c>
      <c r="H238" s="149" t="s">
        <v>218</v>
      </c>
    </row>
    <row r="239" spans="2:8" ht="25.15" customHeight="1">
      <c r="B239" s="273"/>
      <c r="C239" s="179" t="s">
        <v>138</v>
      </c>
      <c r="D239" s="179" t="s">
        <v>219</v>
      </c>
      <c r="E239" s="146" t="s">
        <v>220</v>
      </c>
      <c r="F239" s="146" t="s">
        <v>221</v>
      </c>
      <c r="G239" s="151"/>
      <c r="H239" s="171">
        <f>+H240+H241+H242</f>
        <v>8.4317688000000004</v>
      </c>
    </row>
    <row r="240" spans="2:8" ht="25.15" customHeight="1">
      <c r="B240" s="152" t="s">
        <v>263</v>
      </c>
      <c r="C240" s="151">
        <f>+H40</f>
        <v>146.35640000000001</v>
      </c>
      <c r="D240" s="153"/>
      <c r="E240" s="151"/>
      <c r="F240" s="151">
        <v>0.02</v>
      </c>
      <c r="G240" s="208">
        <v>1.3</v>
      </c>
      <c r="H240" s="151">
        <f>+C240*F240*G240</f>
        <v>3.8052664000000003</v>
      </c>
    </row>
    <row r="241" spans="2:8" ht="25.15" customHeight="1">
      <c r="B241" s="152" t="s">
        <v>264</v>
      </c>
      <c r="C241" s="151">
        <f>+H152</f>
        <v>17.546800000000001</v>
      </c>
      <c r="D241" s="152"/>
      <c r="E241" s="151"/>
      <c r="F241" s="151">
        <v>0.08</v>
      </c>
      <c r="G241" s="208">
        <v>1.3</v>
      </c>
      <c r="H241" s="151">
        <f t="shared" ref="H241:H242" si="3">+C241*F241*G241</f>
        <v>1.8248672000000001</v>
      </c>
    </row>
    <row r="242" spans="2:8" ht="25.15" customHeight="1">
      <c r="B242" s="152" t="s">
        <v>265</v>
      </c>
      <c r="C242" s="151">
        <f>+H180</f>
        <v>71.836799999999997</v>
      </c>
      <c r="D242" s="152"/>
      <c r="E242" s="151"/>
      <c r="F242" s="151">
        <v>0.03</v>
      </c>
      <c r="G242" s="208">
        <v>1.3</v>
      </c>
      <c r="H242" s="151">
        <f t="shared" si="3"/>
        <v>2.8016351999999998</v>
      </c>
    </row>
    <row r="243" spans="2:8" ht="25.15" customHeight="1">
      <c r="B243" s="152"/>
      <c r="C243" s="152"/>
      <c r="D243" s="152"/>
      <c r="E243" s="151"/>
      <c r="F243" s="154"/>
      <c r="G243" s="208"/>
      <c r="H243" s="151"/>
    </row>
    <row r="244" spans="2:8" ht="25.15" customHeight="1">
      <c r="B244" s="152"/>
      <c r="C244" s="152"/>
      <c r="D244" s="152"/>
      <c r="E244" s="151"/>
      <c r="F244" s="154"/>
      <c r="G244" s="151"/>
      <c r="H244" s="151"/>
    </row>
    <row r="245" spans="2:8" ht="25.15" customHeight="1">
      <c r="B245" s="152"/>
      <c r="C245" s="152"/>
      <c r="D245" s="152"/>
      <c r="E245" s="151"/>
      <c r="F245" s="154"/>
      <c r="G245" s="151"/>
      <c r="H245" s="151"/>
    </row>
    <row r="246" spans="2:8" ht="25.15" customHeight="1">
      <c r="B246" s="155"/>
      <c r="C246" s="155"/>
      <c r="D246" s="156"/>
      <c r="E246" s="157"/>
      <c r="F246" s="158"/>
      <c r="G246" s="157"/>
      <c r="H246" s="157"/>
    </row>
    <row r="247" spans="2:8" ht="25.15" customHeight="1">
      <c r="B247" s="275" t="s">
        <v>222</v>
      </c>
      <c r="C247" s="276"/>
      <c r="D247" s="276"/>
      <c r="E247" s="276"/>
      <c r="F247" s="276"/>
      <c r="G247" s="276"/>
      <c r="H247" s="277"/>
    </row>
    <row r="248" spans="2:8" ht="25.15" customHeight="1">
      <c r="B248" s="159"/>
      <c r="C248" s="160"/>
      <c r="D248" s="160"/>
      <c r="E248" s="160"/>
      <c r="F248" s="160"/>
      <c r="G248" s="160"/>
      <c r="H248" s="161"/>
    </row>
    <row r="249" spans="2:8" ht="25.15" customHeight="1">
      <c r="B249" s="159"/>
      <c r="C249" s="160"/>
      <c r="D249" s="160"/>
      <c r="E249" s="160"/>
      <c r="F249" s="160"/>
      <c r="G249" s="160"/>
      <c r="H249" s="161"/>
    </row>
    <row r="250" spans="2:8" ht="25.15" customHeight="1">
      <c r="B250" s="159"/>
      <c r="C250" s="160"/>
      <c r="D250" s="160"/>
      <c r="E250" s="160"/>
      <c r="F250" s="160"/>
      <c r="G250" s="160"/>
      <c r="H250" s="161"/>
    </row>
    <row r="251" spans="2:8" ht="25.15" customHeight="1">
      <c r="B251" s="159"/>
      <c r="C251" s="160"/>
      <c r="D251" s="160"/>
      <c r="E251" s="160"/>
      <c r="F251" s="160"/>
      <c r="G251" s="160"/>
      <c r="H251" s="161"/>
    </row>
    <row r="252" spans="2:8" ht="25.15" customHeight="1">
      <c r="B252" s="162" t="s">
        <v>223</v>
      </c>
      <c r="C252" s="163"/>
      <c r="D252" s="164"/>
      <c r="E252" s="168"/>
      <c r="F252" s="169"/>
      <c r="G252" s="170"/>
      <c r="H252" s="170"/>
    </row>
    <row r="253" spans="2:8" ht="25.15" customHeight="1">
      <c r="B253" s="290" t="s">
        <v>224</v>
      </c>
      <c r="C253" s="291"/>
      <c r="D253" s="165"/>
      <c r="E253" s="292"/>
      <c r="F253" s="292"/>
      <c r="G253" s="292"/>
      <c r="H253" s="292"/>
    </row>
    <row r="254" spans="2:8" ht="25.15" customHeight="1">
      <c r="B254" s="293" t="s">
        <v>225</v>
      </c>
      <c r="C254" s="294"/>
      <c r="D254" s="166"/>
      <c r="E254" s="292"/>
      <c r="F254" s="292"/>
      <c r="G254" s="292"/>
      <c r="H254" s="292"/>
    </row>
    <row r="255" spans="2:8" ht="25.15" customHeight="1" thickBot="1">
      <c r="B255" s="181"/>
      <c r="C255" s="180"/>
      <c r="D255" s="166"/>
      <c r="E255" s="181"/>
      <c r="F255" s="181"/>
      <c r="G255" s="181"/>
      <c r="H255" s="181"/>
    </row>
    <row r="256" spans="2:8" ht="60" customHeight="1">
      <c r="B256" s="139" t="s">
        <v>209</v>
      </c>
      <c r="C256" s="278" t="s">
        <v>226</v>
      </c>
      <c r="D256" s="278"/>
      <c r="E256" s="278"/>
      <c r="F256" s="278"/>
      <c r="G256" s="279"/>
      <c r="H256" s="280"/>
    </row>
    <row r="257" spans="2:8" ht="25.15" customHeight="1">
      <c r="B257" s="140" t="s">
        <v>210</v>
      </c>
      <c r="C257" s="285" t="s">
        <v>224</v>
      </c>
      <c r="D257" s="285"/>
      <c r="E257" s="285"/>
      <c r="F257" s="285"/>
      <c r="G257" s="281"/>
      <c r="H257" s="282"/>
    </row>
    <row r="258" spans="2:8" ht="25.15" customHeight="1">
      <c r="B258" s="141" t="s">
        <v>244</v>
      </c>
      <c r="C258" s="272"/>
      <c r="D258" s="272"/>
      <c r="E258" s="272"/>
      <c r="F258" s="272"/>
      <c r="G258" s="283"/>
      <c r="H258" s="284"/>
    </row>
    <row r="259" spans="2:8" ht="25.15" customHeight="1">
      <c r="B259" s="286"/>
      <c r="C259" s="287"/>
      <c r="D259" s="287"/>
      <c r="E259" s="287"/>
      <c r="F259" s="287"/>
      <c r="G259" s="287"/>
      <c r="H259" s="288"/>
    </row>
    <row r="260" spans="2:8" ht="25.15" customHeight="1">
      <c r="B260" s="289" t="s">
        <v>243</v>
      </c>
      <c r="C260" s="289"/>
      <c r="D260" s="289"/>
      <c r="E260" s="289"/>
      <c r="F260" s="289"/>
      <c r="G260" s="289"/>
      <c r="H260" s="289"/>
    </row>
    <row r="261" spans="2:8" ht="25.15" customHeight="1">
      <c r="B261" s="265"/>
      <c r="C261" s="265"/>
      <c r="D261" s="265"/>
      <c r="E261" s="265"/>
      <c r="F261" s="265"/>
      <c r="G261" s="265"/>
      <c r="H261" s="265"/>
    </row>
    <row r="262" spans="2:8" ht="25.15" customHeight="1">
      <c r="B262" s="177" t="s">
        <v>212</v>
      </c>
      <c r="C262" s="171">
        <v>1</v>
      </c>
      <c r="D262" s="143" t="s">
        <v>163</v>
      </c>
      <c r="E262" s="144"/>
      <c r="F262" s="144"/>
      <c r="G262" s="144"/>
      <c r="H262" s="144"/>
    </row>
    <row r="263" spans="2:8" ht="25.15" customHeight="1">
      <c r="B263" s="265"/>
      <c r="C263" s="265"/>
      <c r="D263" s="265"/>
      <c r="E263" s="265"/>
      <c r="F263" s="265"/>
      <c r="G263" s="265"/>
      <c r="H263" s="265"/>
    </row>
    <row r="264" spans="2:8" ht="25.15" customHeight="1">
      <c r="B264" s="178" t="s">
        <v>213</v>
      </c>
      <c r="C264" s="146">
        <v>1.1200000000000001</v>
      </c>
      <c r="D264" s="266" t="str">
        <f>+VLOOKUP(C264,'BALANCE Nro 2'!$A$12:'BALANCE Nro 2'!A271:C340,2,FALSE)</f>
        <v>REGATAS SOBRE MUROS (INCLUYE RETIRO)</v>
      </c>
      <c r="E264" s="267" t="e">
        <v>#REF!</v>
      </c>
      <c r="F264" s="267" t="e">
        <v>#REF!</v>
      </c>
      <c r="G264" s="267" t="e">
        <v>#REF!</v>
      </c>
      <c r="H264" s="268" t="e">
        <v>#REF!</v>
      </c>
    </row>
    <row r="265" spans="2:8" ht="25.15" customHeight="1">
      <c r="B265" s="147" t="s">
        <v>214</v>
      </c>
      <c r="C265" s="146" t="str">
        <f>+VLOOKUP(C264,'BALANCE Nro 2'!$A$12:$C$79,3,FALSE)</f>
        <v>m</v>
      </c>
      <c r="D265" s="269" t="e">
        <v>#REF!</v>
      </c>
      <c r="E265" s="270" t="e">
        <v>#REF!</v>
      </c>
      <c r="F265" s="270" t="e">
        <v>#REF!</v>
      </c>
      <c r="G265" s="270" t="e">
        <v>#REF!</v>
      </c>
      <c r="H265" s="271" t="e">
        <v>#REF!</v>
      </c>
    </row>
    <row r="266" spans="2:8" ht="25.15" customHeight="1">
      <c r="B266" s="272" t="s">
        <v>215</v>
      </c>
      <c r="C266" s="274" t="s">
        <v>216</v>
      </c>
      <c r="D266" s="270"/>
      <c r="E266" s="270"/>
      <c r="F266" s="271"/>
      <c r="G266" s="148" t="s">
        <v>217</v>
      </c>
      <c r="H266" s="149" t="s">
        <v>218</v>
      </c>
    </row>
    <row r="267" spans="2:8" ht="25.15" customHeight="1">
      <c r="B267" s="273"/>
      <c r="C267" s="179" t="s">
        <v>138</v>
      </c>
      <c r="D267" s="179" t="s">
        <v>219</v>
      </c>
      <c r="E267" s="146" t="s">
        <v>220</v>
      </c>
      <c r="F267" s="146" t="s">
        <v>221</v>
      </c>
      <c r="G267" s="151"/>
      <c r="H267" s="171">
        <f>ROUNDUP(SUM(H268:H274),2)</f>
        <v>10</v>
      </c>
    </row>
    <row r="268" spans="2:8" ht="25.15" customHeight="1">
      <c r="B268" s="152" t="s">
        <v>266</v>
      </c>
      <c r="C268" s="152">
        <v>1</v>
      </c>
      <c r="D268" s="153">
        <v>10</v>
      </c>
      <c r="E268" s="151"/>
      <c r="F268" s="154"/>
      <c r="G268" s="151"/>
      <c r="H268" s="151">
        <f>+C268*D268</f>
        <v>10</v>
      </c>
    </row>
    <row r="269" spans="2:8" ht="25.15" customHeight="1">
      <c r="B269" s="152"/>
      <c r="C269" s="152"/>
      <c r="D269" s="152"/>
      <c r="E269" s="151"/>
      <c r="F269" s="154"/>
      <c r="G269" s="151"/>
      <c r="H269" s="151"/>
    </row>
    <row r="270" spans="2:8" ht="25.15" customHeight="1">
      <c r="B270" s="152"/>
      <c r="C270" s="152"/>
      <c r="D270" s="152"/>
      <c r="E270" s="151"/>
      <c r="F270" s="154"/>
      <c r="G270" s="151"/>
      <c r="H270" s="151"/>
    </row>
    <row r="271" spans="2:8" ht="25.15" customHeight="1">
      <c r="B271" s="152"/>
      <c r="C271" s="152"/>
      <c r="D271" s="152"/>
      <c r="E271" s="151"/>
      <c r="F271" s="154"/>
      <c r="G271" s="151"/>
      <c r="H271" s="151"/>
    </row>
    <row r="272" spans="2:8" ht="25.15" customHeight="1">
      <c r="B272" s="152"/>
      <c r="C272" s="152"/>
      <c r="D272" s="152"/>
      <c r="E272" s="151"/>
      <c r="F272" s="154"/>
      <c r="G272" s="151"/>
      <c r="H272" s="151"/>
    </row>
    <row r="273" spans="2:8" ht="25.15" customHeight="1">
      <c r="B273" s="152"/>
      <c r="C273" s="152"/>
      <c r="D273" s="152"/>
      <c r="E273" s="151"/>
      <c r="F273" s="154"/>
      <c r="G273" s="151"/>
      <c r="H273" s="151"/>
    </row>
    <row r="274" spans="2:8" ht="25.15" customHeight="1">
      <c r="B274" s="155"/>
      <c r="C274" s="155"/>
      <c r="D274" s="156"/>
      <c r="E274" s="157"/>
      <c r="F274" s="158"/>
      <c r="G274" s="157"/>
      <c r="H274" s="157"/>
    </row>
    <row r="275" spans="2:8" ht="25.15" customHeight="1">
      <c r="B275" s="275" t="s">
        <v>222</v>
      </c>
      <c r="C275" s="276"/>
      <c r="D275" s="276"/>
      <c r="E275" s="276"/>
      <c r="F275" s="276"/>
      <c r="G275" s="276"/>
      <c r="H275" s="277"/>
    </row>
    <row r="276" spans="2:8" ht="25.15" customHeight="1">
      <c r="B276" s="159"/>
      <c r="C276" s="160"/>
      <c r="D276" s="160"/>
      <c r="E276" s="160"/>
      <c r="F276" s="160"/>
      <c r="G276" s="160"/>
      <c r="H276" s="161"/>
    </row>
    <row r="277" spans="2:8" ht="25.15" customHeight="1">
      <c r="B277" s="159"/>
      <c r="C277" s="160"/>
      <c r="D277" s="160"/>
      <c r="E277" s="160"/>
      <c r="F277" s="160"/>
      <c r="G277" s="160"/>
      <c r="H277" s="161"/>
    </row>
    <row r="278" spans="2:8" ht="25.15" customHeight="1">
      <c r="B278" s="159"/>
      <c r="C278" s="160"/>
      <c r="D278" s="160"/>
      <c r="E278" s="160"/>
      <c r="F278" s="160"/>
      <c r="G278" s="160"/>
      <c r="H278" s="161"/>
    </row>
    <row r="279" spans="2:8" ht="25.15" customHeight="1">
      <c r="B279" s="159"/>
      <c r="C279" s="160"/>
      <c r="D279" s="160"/>
      <c r="E279" s="160"/>
      <c r="F279" s="160"/>
      <c r="G279" s="160"/>
      <c r="H279" s="161"/>
    </row>
    <row r="280" spans="2:8" ht="25.15" customHeight="1">
      <c r="B280" s="162" t="s">
        <v>223</v>
      </c>
      <c r="C280" s="163"/>
      <c r="D280" s="164"/>
      <c r="E280" s="168"/>
      <c r="F280" s="169"/>
      <c r="G280" s="170"/>
      <c r="H280" s="170"/>
    </row>
    <row r="281" spans="2:8" ht="25.15" customHeight="1">
      <c r="B281" s="290" t="s">
        <v>224</v>
      </c>
      <c r="C281" s="291"/>
      <c r="D281" s="165"/>
      <c r="E281" s="292"/>
      <c r="F281" s="292"/>
      <c r="G281" s="292"/>
      <c r="H281" s="292"/>
    </row>
    <row r="282" spans="2:8" ht="25.15" customHeight="1">
      <c r="B282" s="293" t="s">
        <v>225</v>
      </c>
      <c r="C282" s="294"/>
      <c r="D282" s="166"/>
      <c r="E282" s="292"/>
      <c r="F282" s="292"/>
      <c r="G282" s="292"/>
      <c r="H282" s="292"/>
    </row>
    <row r="283" spans="2:8" ht="25.15" customHeight="1">
      <c r="B283" s="181"/>
      <c r="C283" s="180"/>
      <c r="D283" s="166"/>
      <c r="E283" s="181"/>
      <c r="F283" s="181"/>
      <c r="G283" s="181"/>
      <c r="H283" s="181"/>
    </row>
  </sheetData>
  <mergeCells count="160">
    <mergeCell ref="B275:H275"/>
    <mergeCell ref="B281:C281"/>
    <mergeCell ref="E281:H281"/>
    <mergeCell ref="B282:C282"/>
    <mergeCell ref="E282:H282"/>
    <mergeCell ref="B259:H259"/>
    <mergeCell ref="B260:H260"/>
    <mergeCell ref="B261:H261"/>
    <mergeCell ref="B263:H263"/>
    <mergeCell ref="D264:H265"/>
    <mergeCell ref="B266:B267"/>
    <mergeCell ref="C266:F266"/>
    <mergeCell ref="B247:H247"/>
    <mergeCell ref="B253:C253"/>
    <mergeCell ref="E253:H253"/>
    <mergeCell ref="B254:C254"/>
    <mergeCell ref="E254:H254"/>
    <mergeCell ref="C256:F256"/>
    <mergeCell ref="G256:H258"/>
    <mergeCell ref="C257:F257"/>
    <mergeCell ref="C258:F258"/>
    <mergeCell ref="B231:H231"/>
    <mergeCell ref="B232:H232"/>
    <mergeCell ref="B233:H233"/>
    <mergeCell ref="B235:H235"/>
    <mergeCell ref="D236:H237"/>
    <mergeCell ref="B238:B239"/>
    <mergeCell ref="C238:F238"/>
    <mergeCell ref="B219:H219"/>
    <mergeCell ref="B225:C225"/>
    <mergeCell ref="E225:H225"/>
    <mergeCell ref="B226:C226"/>
    <mergeCell ref="E226:H226"/>
    <mergeCell ref="C228:F228"/>
    <mergeCell ref="G228:H230"/>
    <mergeCell ref="C229:F229"/>
    <mergeCell ref="C230:F230"/>
    <mergeCell ref="B203:H203"/>
    <mergeCell ref="B204:H204"/>
    <mergeCell ref="B205:H205"/>
    <mergeCell ref="B207:H207"/>
    <mergeCell ref="D208:H209"/>
    <mergeCell ref="B210:B211"/>
    <mergeCell ref="C210:F210"/>
    <mergeCell ref="B191:H191"/>
    <mergeCell ref="B197:C197"/>
    <mergeCell ref="E197:H197"/>
    <mergeCell ref="B198:C198"/>
    <mergeCell ref="E198:H198"/>
    <mergeCell ref="C200:F200"/>
    <mergeCell ref="G200:H202"/>
    <mergeCell ref="C201:F201"/>
    <mergeCell ref="C202:F202"/>
    <mergeCell ref="B172:H172"/>
    <mergeCell ref="B173:H173"/>
    <mergeCell ref="B174:H174"/>
    <mergeCell ref="B176:H176"/>
    <mergeCell ref="D177:H178"/>
    <mergeCell ref="B179:B180"/>
    <mergeCell ref="C179:F179"/>
    <mergeCell ref="B160:H160"/>
    <mergeCell ref="B166:C166"/>
    <mergeCell ref="E166:H166"/>
    <mergeCell ref="B167:C167"/>
    <mergeCell ref="E167:H167"/>
    <mergeCell ref="C169:F169"/>
    <mergeCell ref="G169:H171"/>
    <mergeCell ref="C170:F170"/>
    <mergeCell ref="C171:F171"/>
    <mergeCell ref="B144:H144"/>
    <mergeCell ref="B145:H145"/>
    <mergeCell ref="B146:H146"/>
    <mergeCell ref="B148:H148"/>
    <mergeCell ref="D149:H150"/>
    <mergeCell ref="B151:B152"/>
    <mergeCell ref="C151:F151"/>
    <mergeCell ref="B132:H132"/>
    <mergeCell ref="B138:C138"/>
    <mergeCell ref="E138:H138"/>
    <mergeCell ref="B139:C139"/>
    <mergeCell ref="E139:H139"/>
    <mergeCell ref="C141:F141"/>
    <mergeCell ref="G141:H143"/>
    <mergeCell ref="C142:F142"/>
    <mergeCell ref="C143:F143"/>
    <mergeCell ref="B116:H116"/>
    <mergeCell ref="B117:H117"/>
    <mergeCell ref="B118:H118"/>
    <mergeCell ref="B120:H120"/>
    <mergeCell ref="D121:H122"/>
    <mergeCell ref="B123:B124"/>
    <mergeCell ref="C123:F123"/>
    <mergeCell ref="B104:H104"/>
    <mergeCell ref="B110:C110"/>
    <mergeCell ref="E110:H110"/>
    <mergeCell ref="B111:C111"/>
    <mergeCell ref="E111:H111"/>
    <mergeCell ref="C113:F113"/>
    <mergeCell ref="G113:H115"/>
    <mergeCell ref="C114:F114"/>
    <mergeCell ref="C115:F115"/>
    <mergeCell ref="B88:H88"/>
    <mergeCell ref="B89:H89"/>
    <mergeCell ref="B90:H90"/>
    <mergeCell ref="B92:H92"/>
    <mergeCell ref="D93:H94"/>
    <mergeCell ref="B95:B96"/>
    <mergeCell ref="C95:F95"/>
    <mergeCell ref="B76:H76"/>
    <mergeCell ref="B82:C82"/>
    <mergeCell ref="E82:H82"/>
    <mergeCell ref="B83:C83"/>
    <mergeCell ref="E83:H83"/>
    <mergeCell ref="C85:F85"/>
    <mergeCell ref="G85:H87"/>
    <mergeCell ref="C86:F86"/>
    <mergeCell ref="C87:F87"/>
    <mergeCell ref="B60:H60"/>
    <mergeCell ref="B61:H61"/>
    <mergeCell ref="B62:H62"/>
    <mergeCell ref="B64:H64"/>
    <mergeCell ref="D65:H66"/>
    <mergeCell ref="B67:B68"/>
    <mergeCell ref="C67:F67"/>
    <mergeCell ref="B48:H48"/>
    <mergeCell ref="B54:C54"/>
    <mergeCell ref="E54:H54"/>
    <mergeCell ref="B55:C55"/>
    <mergeCell ref="E56:H56"/>
    <mergeCell ref="C57:F57"/>
    <mergeCell ref="G57:H59"/>
    <mergeCell ref="C58:F58"/>
    <mergeCell ref="C59:F59"/>
    <mergeCell ref="B32:H32"/>
    <mergeCell ref="B33:H33"/>
    <mergeCell ref="B34:H34"/>
    <mergeCell ref="B36:H36"/>
    <mergeCell ref="D37:H38"/>
    <mergeCell ref="B39:B40"/>
    <mergeCell ref="C39:F39"/>
    <mergeCell ref="B26:C26"/>
    <mergeCell ref="E26:H26"/>
    <mergeCell ref="B27:C27"/>
    <mergeCell ref="E28:H28"/>
    <mergeCell ref="C29:F29"/>
    <mergeCell ref="G29:H31"/>
    <mergeCell ref="C30:F30"/>
    <mergeCell ref="C31:F31"/>
    <mergeCell ref="B6:H6"/>
    <mergeCell ref="B8:H8"/>
    <mergeCell ref="D9:H10"/>
    <mergeCell ref="B11:B12"/>
    <mergeCell ref="C11:F11"/>
    <mergeCell ref="B20:H20"/>
    <mergeCell ref="C1:F1"/>
    <mergeCell ref="G1:H3"/>
    <mergeCell ref="C2:F2"/>
    <mergeCell ref="C3:F3"/>
    <mergeCell ref="B4:H4"/>
    <mergeCell ref="B5:H5"/>
  </mergeCells>
  <printOptions horizontalCentered="1"/>
  <pageMargins left="0.6998031496062993" right="0.6998031496062993" top="0.73868110236220463" bottom="0.73868110236220463" header="0.3110236220472441" footer="0.3110236220472441"/>
  <pageSetup scale="71" fitToHeight="0" orientation="portrait" r:id="rId1"/>
  <headerFooter alignWithMargins="0"/>
  <rowBreaks count="9" manualBreakCount="9">
    <brk id="28" min="1" max="7" man="1"/>
    <brk id="56" min="1" max="7" man="1"/>
    <brk id="84" min="1" max="7" man="1"/>
    <brk id="112" min="1" max="7" man="1"/>
    <brk id="140" min="1" max="7" man="1"/>
    <brk id="168" min="1" max="7" man="1"/>
    <brk id="199" min="1" max="7" man="1"/>
    <brk id="227" min="1" max="7" man="1"/>
    <brk id="255" min="1" max="7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72B27-4FC5-4ECB-B91E-7F67F895A9AA}">
  <sheetPr>
    <pageSetUpPr fitToPage="1"/>
  </sheetPr>
  <dimension ref="B1:H177"/>
  <sheetViews>
    <sheetView view="pageBreakPreview" topLeftCell="A129" zoomScaleNormal="100" zoomScaleSheetLayoutView="100" workbookViewId="0">
      <selection activeCell="B132" sqref="B132:H137"/>
    </sheetView>
  </sheetViews>
  <sheetFormatPr baseColWidth="10" defaultColWidth="11.5703125" defaultRowHeight="16.5" customHeight="1"/>
  <cols>
    <col min="1" max="1" width="11.5703125" style="138"/>
    <col min="2" max="2" width="32" style="138" customWidth="1"/>
    <col min="3" max="8" width="15.7109375" style="138" customWidth="1"/>
    <col min="9" max="10" width="11.5703125" style="138"/>
    <col min="11" max="11" width="18.7109375" style="138" customWidth="1"/>
    <col min="12" max="12" width="21.5703125" style="138" customWidth="1"/>
    <col min="13" max="14" width="18.7109375" style="138" customWidth="1"/>
    <col min="15" max="16384" width="11.5703125" style="138"/>
  </cols>
  <sheetData>
    <row r="1" spans="2:8" ht="59.25" customHeight="1">
      <c r="B1" s="139" t="s">
        <v>209</v>
      </c>
      <c r="C1" s="278" t="s">
        <v>226</v>
      </c>
      <c r="D1" s="278"/>
      <c r="E1" s="278"/>
      <c r="F1" s="278"/>
      <c r="G1" s="279"/>
      <c r="H1" s="280"/>
    </row>
    <row r="2" spans="2:8" ht="25.15" customHeight="1">
      <c r="B2" s="140" t="s">
        <v>210</v>
      </c>
      <c r="C2" s="285" t="s">
        <v>224</v>
      </c>
      <c r="D2" s="285"/>
      <c r="E2" s="285"/>
      <c r="F2" s="285"/>
      <c r="G2" s="281"/>
      <c r="H2" s="282"/>
    </row>
    <row r="3" spans="2:8" ht="25.15" customHeight="1">
      <c r="B3" s="141" t="s">
        <v>244</v>
      </c>
      <c r="C3" s="272"/>
      <c r="D3" s="272"/>
      <c r="E3" s="272"/>
      <c r="F3" s="272"/>
      <c r="G3" s="283"/>
      <c r="H3" s="284"/>
    </row>
    <row r="4" spans="2:8" ht="25.15" customHeight="1">
      <c r="B4" s="286"/>
      <c r="C4" s="287"/>
      <c r="D4" s="287"/>
      <c r="E4" s="287"/>
      <c r="F4" s="287"/>
      <c r="G4" s="287"/>
      <c r="H4" s="288"/>
    </row>
    <row r="5" spans="2:8" ht="25.15" customHeight="1">
      <c r="B5" s="289" t="s">
        <v>243</v>
      </c>
      <c r="C5" s="289"/>
      <c r="D5" s="289"/>
      <c r="E5" s="289"/>
      <c r="F5" s="289"/>
      <c r="G5" s="289"/>
      <c r="H5" s="289"/>
    </row>
    <row r="6" spans="2:8" ht="25.15" customHeight="1">
      <c r="B6" s="265"/>
      <c r="C6" s="265"/>
      <c r="D6" s="265"/>
      <c r="E6" s="265"/>
      <c r="F6" s="265"/>
      <c r="G6" s="265"/>
      <c r="H6" s="265"/>
    </row>
    <row r="7" spans="2:8" ht="25.15" customHeight="1">
      <c r="B7" s="177" t="s">
        <v>212</v>
      </c>
      <c r="C7" s="171">
        <f>+'BALANCE Nro 2'!A24</f>
        <v>2</v>
      </c>
      <c r="D7" s="143" t="str">
        <f>+'BALANCE Nro 2'!B24</f>
        <v>PISOS, MUROS Y ENCHAPE: MAMPOSTERIA</v>
      </c>
      <c r="E7" s="144"/>
      <c r="F7" s="144"/>
      <c r="G7" s="144"/>
      <c r="H7" s="144"/>
    </row>
    <row r="8" spans="2:8" ht="25.15" customHeight="1">
      <c r="B8" s="265"/>
      <c r="C8" s="265"/>
      <c r="D8" s="265"/>
      <c r="E8" s="265"/>
      <c r="F8" s="265"/>
      <c r="G8" s="265"/>
      <c r="H8" s="265"/>
    </row>
    <row r="9" spans="2:8" ht="25.15" customHeight="1">
      <c r="B9" s="178" t="s">
        <v>213</v>
      </c>
      <c r="C9" s="146">
        <v>2.02</v>
      </c>
      <c r="D9" s="266" t="str">
        <f>+'BALANCE Nro 2'!B26</f>
        <v>PLANTILLA CONCRETO 3.000 PSI E=0.10 M. # 2 (CON REF.)</v>
      </c>
      <c r="E9" s="267" t="e">
        <v>#REF!</v>
      </c>
      <c r="F9" s="267" t="e">
        <v>#REF!</v>
      </c>
      <c r="G9" s="267" t="e">
        <v>#REF!</v>
      </c>
      <c r="H9" s="268" t="e">
        <v>#REF!</v>
      </c>
    </row>
    <row r="10" spans="2:8" ht="25.15" customHeight="1">
      <c r="B10" s="147" t="s">
        <v>214</v>
      </c>
      <c r="C10" s="146" t="str">
        <f>+'BALANCE Nro 2'!C26</f>
        <v>m2</v>
      </c>
      <c r="D10" s="269" t="e">
        <v>#REF!</v>
      </c>
      <c r="E10" s="270" t="e">
        <v>#REF!</v>
      </c>
      <c r="F10" s="270" t="e">
        <v>#REF!</v>
      </c>
      <c r="G10" s="270" t="e">
        <v>#REF!</v>
      </c>
      <c r="H10" s="271" t="e">
        <v>#REF!</v>
      </c>
    </row>
    <row r="11" spans="2:8" ht="25.15" customHeight="1">
      <c r="B11" s="272" t="s">
        <v>215</v>
      </c>
      <c r="C11" s="274" t="s">
        <v>216</v>
      </c>
      <c r="D11" s="270"/>
      <c r="E11" s="270"/>
      <c r="F11" s="271"/>
      <c r="G11" s="148" t="s">
        <v>217</v>
      </c>
      <c r="H11" s="149" t="s">
        <v>218</v>
      </c>
    </row>
    <row r="12" spans="2:8" ht="25.15" customHeight="1">
      <c r="B12" s="273"/>
      <c r="C12" s="179" t="s">
        <v>138</v>
      </c>
      <c r="D12" s="179" t="s">
        <v>219</v>
      </c>
      <c r="E12" s="146" t="s">
        <v>220</v>
      </c>
      <c r="F12" s="146" t="s">
        <v>221</v>
      </c>
      <c r="G12" s="151"/>
      <c r="H12" s="171">
        <f>+H13+H14+H15</f>
        <v>23.026800000000001</v>
      </c>
    </row>
    <row r="13" spans="2:8" ht="25.15" customHeight="1">
      <c r="B13" s="152" t="s">
        <v>249</v>
      </c>
      <c r="C13" s="152">
        <v>1</v>
      </c>
      <c r="D13" s="153">
        <v>2.92</v>
      </c>
      <c r="E13" s="151">
        <v>2.84</v>
      </c>
      <c r="F13" s="154"/>
      <c r="G13" s="151"/>
      <c r="H13" s="151">
        <f>+C13*D13*E13</f>
        <v>8.2927999999999997</v>
      </c>
    </row>
    <row r="14" spans="2:8" ht="25.15" customHeight="1">
      <c r="B14" s="152" t="s">
        <v>250</v>
      </c>
      <c r="C14" s="152">
        <v>1</v>
      </c>
      <c r="D14" s="152">
        <v>2.92</v>
      </c>
      <c r="E14" s="151">
        <v>2.95</v>
      </c>
      <c r="F14" s="154"/>
      <c r="G14" s="151"/>
      <c r="H14" s="151">
        <f>+C14*D14*E14</f>
        <v>8.6140000000000008</v>
      </c>
    </row>
    <row r="15" spans="2:8" ht="25.15" customHeight="1">
      <c r="B15" s="152" t="s">
        <v>267</v>
      </c>
      <c r="C15" s="152">
        <v>2</v>
      </c>
      <c r="D15" s="152">
        <v>2.5499999999999998</v>
      </c>
      <c r="E15" s="151">
        <v>1.2</v>
      </c>
      <c r="F15" s="154"/>
      <c r="G15" s="151"/>
      <c r="H15" s="151">
        <f>+C15*D15*E15</f>
        <v>6.1199999999999992</v>
      </c>
    </row>
    <row r="16" spans="2:8" ht="25.15" customHeight="1">
      <c r="B16" s="152"/>
      <c r="C16" s="152"/>
      <c r="D16" s="152"/>
      <c r="E16" s="151"/>
      <c r="F16" s="154"/>
      <c r="G16" s="151"/>
      <c r="H16" s="151"/>
    </row>
    <row r="17" spans="2:8" ht="25.15" customHeight="1">
      <c r="B17" s="152"/>
      <c r="C17" s="152"/>
      <c r="D17" s="152"/>
      <c r="E17" s="151"/>
      <c r="F17" s="154"/>
      <c r="G17" s="151"/>
      <c r="H17" s="151"/>
    </row>
    <row r="18" spans="2:8" ht="25.15" customHeight="1">
      <c r="B18" s="152"/>
      <c r="C18" s="152"/>
      <c r="D18" s="152"/>
      <c r="E18" s="151"/>
      <c r="F18" s="154"/>
      <c r="G18" s="151"/>
      <c r="H18" s="151"/>
    </row>
    <row r="19" spans="2:8" ht="25.15" customHeight="1">
      <c r="B19" s="155"/>
      <c r="C19" s="155"/>
      <c r="D19" s="156"/>
      <c r="E19" s="157"/>
      <c r="F19" s="158"/>
      <c r="G19" s="157"/>
      <c r="H19" s="157"/>
    </row>
    <row r="20" spans="2:8" ht="25.15" customHeight="1">
      <c r="B20" s="275" t="s">
        <v>222</v>
      </c>
      <c r="C20" s="276"/>
      <c r="D20" s="276"/>
      <c r="E20" s="276"/>
      <c r="F20" s="276"/>
      <c r="G20" s="276"/>
      <c r="H20" s="277"/>
    </row>
    <row r="21" spans="2:8" ht="25.15" customHeight="1">
      <c r="B21" s="159"/>
      <c r="C21" s="160"/>
      <c r="D21" s="160"/>
      <c r="E21" s="160"/>
      <c r="F21" s="160"/>
      <c r="G21" s="160"/>
      <c r="H21" s="161"/>
    </row>
    <row r="22" spans="2:8" ht="25.15" customHeight="1">
      <c r="B22" s="159"/>
      <c r="C22" s="160"/>
      <c r="D22" s="160"/>
      <c r="E22" s="160"/>
      <c r="F22" s="160"/>
      <c r="G22" s="160"/>
      <c r="H22" s="161"/>
    </row>
    <row r="23" spans="2:8" ht="25.15" customHeight="1">
      <c r="B23" s="159"/>
      <c r="C23" s="160"/>
      <c r="D23" s="160"/>
      <c r="E23" s="160"/>
      <c r="F23" s="160"/>
      <c r="G23" s="160"/>
      <c r="H23" s="161"/>
    </row>
    <row r="24" spans="2:8" ht="25.15" customHeight="1">
      <c r="B24" s="159"/>
      <c r="C24" s="160"/>
      <c r="D24" s="160"/>
      <c r="E24" s="160"/>
      <c r="F24" s="160"/>
      <c r="G24" s="160"/>
      <c r="H24" s="161"/>
    </row>
    <row r="25" spans="2:8" ht="25.15" customHeight="1">
      <c r="B25" s="162" t="s">
        <v>223</v>
      </c>
      <c r="C25" s="163"/>
      <c r="D25" s="164"/>
      <c r="E25" s="168"/>
      <c r="F25" s="169"/>
      <c r="G25" s="170"/>
      <c r="H25" s="170"/>
    </row>
    <row r="26" spans="2:8" ht="25.15" customHeight="1">
      <c r="B26" s="290" t="s">
        <v>224</v>
      </c>
      <c r="C26" s="291"/>
      <c r="D26" s="165"/>
      <c r="E26" s="292"/>
      <c r="F26" s="292"/>
      <c r="G26" s="292"/>
      <c r="H26" s="292"/>
    </row>
    <row r="27" spans="2:8" ht="25.15" customHeight="1">
      <c r="B27" s="293" t="s">
        <v>225</v>
      </c>
      <c r="C27" s="294"/>
      <c r="D27" s="165"/>
      <c r="E27" s="181"/>
      <c r="F27" s="181"/>
      <c r="G27" s="181"/>
      <c r="H27" s="181"/>
    </row>
    <row r="28" spans="2:8" ht="25.15" customHeight="1" thickBot="1">
      <c r="D28" s="166"/>
      <c r="E28" s="295"/>
      <c r="F28" s="295"/>
      <c r="G28" s="295"/>
      <c r="H28" s="295"/>
    </row>
    <row r="29" spans="2:8" ht="58.5" customHeight="1">
      <c r="B29" s="139" t="s">
        <v>209</v>
      </c>
      <c r="C29" s="278" t="s">
        <v>226</v>
      </c>
      <c r="D29" s="278"/>
      <c r="E29" s="278"/>
      <c r="F29" s="278"/>
      <c r="G29" s="279"/>
      <c r="H29" s="280"/>
    </row>
    <row r="30" spans="2:8" ht="25.15" customHeight="1">
      <c r="B30" s="140" t="s">
        <v>210</v>
      </c>
      <c r="C30" s="285" t="s">
        <v>224</v>
      </c>
      <c r="D30" s="285"/>
      <c r="E30" s="285"/>
      <c r="F30" s="285"/>
      <c r="G30" s="281"/>
      <c r="H30" s="282"/>
    </row>
    <row r="31" spans="2:8" ht="25.15" customHeight="1">
      <c r="B31" s="141" t="s">
        <v>244</v>
      </c>
      <c r="C31" s="272"/>
      <c r="D31" s="272"/>
      <c r="E31" s="272"/>
      <c r="F31" s="272"/>
      <c r="G31" s="283"/>
      <c r="H31" s="284"/>
    </row>
    <row r="32" spans="2:8" ht="25.15" customHeight="1">
      <c r="B32" s="286"/>
      <c r="C32" s="287"/>
      <c r="D32" s="287"/>
      <c r="E32" s="287"/>
      <c r="F32" s="287"/>
      <c r="G32" s="287"/>
      <c r="H32" s="288"/>
    </row>
    <row r="33" spans="2:8" ht="25.15" customHeight="1">
      <c r="B33" s="289" t="s">
        <v>243</v>
      </c>
      <c r="C33" s="289"/>
      <c r="D33" s="289"/>
      <c r="E33" s="289"/>
      <c r="F33" s="289"/>
      <c r="G33" s="289"/>
      <c r="H33" s="289"/>
    </row>
    <row r="34" spans="2:8" ht="25.15" customHeight="1">
      <c r="B34" s="265"/>
      <c r="C34" s="265"/>
      <c r="D34" s="265"/>
      <c r="E34" s="265"/>
      <c r="F34" s="265"/>
      <c r="G34" s="265"/>
      <c r="H34" s="265"/>
    </row>
    <row r="35" spans="2:8" ht="25.15" customHeight="1">
      <c r="B35" s="177" t="s">
        <v>212</v>
      </c>
      <c r="C35" s="171">
        <v>2</v>
      </c>
      <c r="D35" s="143" t="s">
        <v>166</v>
      </c>
      <c r="E35" s="144"/>
      <c r="F35" s="144"/>
      <c r="G35" s="144"/>
      <c r="H35" s="144"/>
    </row>
    <row r="36" spans="2:8" ht="25.15" customHeight="1">
      <c r="B36" s="265"/>
      <c r="C36" s="265"/>
      <c r="D36" s="265"/>
      <c r="E36" s="265"/>
      <c r="F36" s="265"/>
      <c r="G36" s="265"/>
      <c r="H36" s="265"/>
    </row>
    <row r="37" spans="2:8" ht="25.15" customHeight="1">
      <c r="B37" s="178" t="s">
        <v>213</v>
      </c>
      <c r="C37" s="146">
        <v>2.0299999999999998</v>
      </c>
      <c r="D37" s="266" t="str">
        <f>+'BALANCE Nro 2'!B27</f>
        <v>DIVISIONES BAÑO ACERO INOXIDABLE TAMBORADO</v>
      </c>
      <c r="E37" s="267" t="e">
        <v>#REF!</v>
      </c>
      <c r="F37" s="267" t="e">
        <v>#REF!</v>
      </c>
      <c r="G37" s="267" t="e">
        <v>#REF!</v>
      </c>
      <c r="H37" s="268" t="e">
        <v>#REF!</v>
      </c>
    </row>
    <row r="38" spans="2:8" ht="25.15" customHeight="1">
      <c r="B38" s="147" t="s">
        <v>214</v>
      </c>
      <c r="C38" s="146" t="str">
        <f>+'BALANCE Nro 2'!C27</f>
        <v>m2</v>
      </c>
      <c r="D38" s="269" t="e">
        <v>#REF!</v>
      </c>
      <c r="E38" s="270" t="e">
        <v>#REF!</v>
      </c>
      <c r="F38" s="270" t="e">
        <v>#REF!</v>
      </c>
      <c r="G38" s="270" t="e">
        <v>#REF!</v>
      </c>
      <c r="H38" s="271" t="e">
        <v>#REF!</v>
      </c>
    </row>
    <row r="39" spans="2:8" ht="25.15" customHeight="1">
      <c r="B39" s="272" t="s">
        <v>215</v>
      </c>
      <c r="C39" s="274" t="s">
        <v>216</v>
      </c>
      <c r="D39" s="270"/>
      <c r="E39" s="270"/>
      <c r="F39" s="271"/>
      <c r="G39" s="148" t="s">
        <v>217</v>
      </c>
      <c r="H39" s="149" t="s">
        <v>218</v>
      </c>
    </row>
    <row r="40" spans="2:8" ht="25.15" customHeight="1">
      <c r="B40" s="273"/>
      <c r="C40" s="179" t="s">
        <v>138</v>
      </c>
      <c r="D40" s="179" t="s">
        <v>219</v>
      </c>
      <c r="E40" s="146" t="s">
        <v>220</v>
      </c>
      <c r="F40" s="146" t="s">
        <v>221</v>
      </c>
      <c r="G40" s="151"/>
      <c r="H40" s="171">
        <f>+H41+H42</f>
        <v>13.64</v>
      </c>
    </row>
    <row r="41" spans="2:8" ht="25.15" customHeight="1">
      <c r="B41" s="152" t="s">
        <v>269</v>
      </c>
      <c r="C41" s="204">
        <v>4</v>
      </c>
      <c r="D41" s="207"/>
      <c r="E41" s="214">
        <v>1.57</v>
      </c>
      <c r="F41" s="154">
        <v>2</v>
      </c>
      <c r="G41" s="151"/>
      <c r="H41" s="151">
        <f>+C41*E41*F41</f>
        <v>12.56</v>
      </c>
    </row>
    <row r="42" spans="2:8" ht="25.15" customHeight="1">
      <c r="B42" s="152" t="s">
        <v>268</v>
      </c>
      <c r="C42" s="204">
        <v>2</v>
      </c>
      <c r="D42" s="207"/>
      <c r="E42" s="215">
        <v>0.27</v>
      </c>
      <c r="F42" s="154">
        <v>2</v>
      </c>
      <c r="G42" s="151"/>
      <c r="H42" s="151">
        <f>+C42*E42*F42</f>
        <v>1.08</v>
      </c>
    </row>
    <row r="43" spans="2:8" ht="25.15" customHeight="1">
      <c r="B43" s="152"/>
      <c r="C43" s="152"/>
      <c r="D43" s="216"/>
      <c r="E43" s="151"/>
      <c r="F43" s="154"/>
      <c r="G43" s="151"/>
      <c r="H43" s="151"/>
    </row>
    <row r="44" spans="2:8" ht="25.15" customHeight="1">
      <c r="B44" s="152"/>
      <c r="C44" s="152"/>
      <c r="D44" s="152"/>
      <c r="E44" s="151"/>
      <c r="F44" s="154"/>
      <c r="G44" s="151"/>
      <c r="H44" s="151"/>
    </row>
    <row r="45" spans="2:8" ht="25.15" customHeight="1">
      <c r="B45" s="152"/>
      <c r="C45" s="152"/>
      <c r="D45" s="152"/>
      <c r="E45" s="151"/>
      <c r="F45" s="154"/>
      <c r="G45" s="151"/>
      <c r="H45" s="151"/>
    </row>
    <row r="46" spans="2:8" ht="25.15" customHeight="1">
      <c r="B46" s="155"/>
      <c r="C46" s="155"/>
      <c r="D46" s="156"/>
      <c r="E46" s="157"/>
      <c r="F46" s="158"/>
      <c r="G46" s="157"/>
      <c r="H46" s="157"/>
    </row>
    <row r="47" spans="2:8" ht="25.15" customHeight="1">
      <c r="B47" s="275" t="s">
        <v>222</v>
      </c>
      <c r="C47" s="276"/>
      <c r="D47" s="276"/>
      <c r="E47" s="276"/>
      <c r="F47" s="276"/>
      <c r="G47" s="276"/>
      <c r="H47" s="277"/>
    </row>
    <row r="48" spans="2:8" ht="25.15" customHeight="1">
      <c r="B48" s="159"/>
      <c r="C48" s="160"/>
      <c r="D48" s="160"/>
      <c r="E48" s="160"/>
      <c r="F48" s="160"/>
      <c r="G48" s="160"/>
      <c r="H48" s="161"/>
    </row>
    <row r="49" spans="2:8" ht="25.15" customHeight="1">
      <c r="B49" s="159"/>
      <c r="C49" s="160"/>
      <c r="D49" s="160"/>
      <c r="E49" s="160"/>
      <c r="F49" s="160"/>
      <c r="G49" s="160"/>
      <c r="H49" s="161"/>
    </row>
    <row r="50" spans="2:8" ht="25.15" customHeight="1">
      <c r="B50" s="159"/>
      <c r="C50" s="160"/>
      <c r="D50" s="160"/>
      <c r="E50" s="160"/>
      <c r="F50" s="160"/>
      <c r="G50" s="160"/>
      <c r="H50" s="161"/>
    </row>
    <row r="51" spans="2:8" ht="25.15" customHeight="1">
      <c r="B51" s="159"/>
      <c r="C51" s="160"/>
      <c r="D51" s="160"/>
      <c r="E51" s="160"/>
      <c r="F51" s="160"/>
      <c r="G51" s="160"/>
      <c r="H51" s="161"/>
    </row>
    <row r="52" spans="2:8" ht="25.15" customHeight="1">
      <c r="B52" s="162" t="s">
        <v>223</v>
      </c>
      <c r="C52" s="163"/>
      <c r="D52" s="164"/>
      <c r="E52" s="168"/>
      <c r="F52" s="169"/>
      <c r="G52" s="170"/>
      <c r="H52" s="170"/>
    </row>
    <row r="53" spans="2:8" ht="25.15" customHeight="1">
      <c r="B53" s="290" t="s">
        <v>224</v>
      </c>
      <c r="C53" s="291"/>
      <c r="D53" s="165"/>
      <c r="E53" s="292"/>
      <c r="F53" s="292"/>
      <c r="G53" s="292"/>
      <c r="H53" s="292"/>
    </row>
    <row r="54" spans="2:8" ht="25.15" customHeight="1">
      <c r="B54" s="293" t="s">
        <v>225</v>
      </c>
      <c r="C54" s="294"/>
      <c r="D54" s="165"/>
      <c r="E54" s="181"/>
      <c r="F54" s="181"/>
      <c r="G54" s="181"/>
      <c r="H54" s="181"/>
    </row>
    <row r="55" spans="2:8" ht="25.15" customHeight="1" thickBot="1">
      <c r="D55" s="166"/>
      <c r="E55" s="295"/>
      <c r="F55" s="295"/>
      <c r="G55" s="295"/>
      <c r="H55" s="295"/>
    </row>
    <row r="56" spans="2:8" ht="60.75" customHeight="1">
      <c r="B56" s="139" t="s">
        <v>209</v>
      </c>
      <c r="C56" s="278" t="s">
        <v>226</v>
      </c>
      <c r="D56" s="278"/>
      <c r="E56" s="278"/>
      <c r="F56" s="278"/>
      <c r="G56" s="279"/>
      <c r="H56" s="280"/>
    </row>
    <row r="57" spans="2:8" ht="25.15" customHeight="1">
      <c r="B57" s="140" t="s">
        <v>210</v>
      </c>
      <c r="C57" s="285" t="s">
        <v>224</v>
      </c>
      <c r="D57" s="285"/>
      <c r="E57" s="285"/>
      <c r="F57" s="285"/>
      <c r="G57" s="281"/>
      <c r="H57" s="282"/>
    </row>
    <row r="58" spans="2:8" ht="25.15" customHeight="1">
      <c r="B58" s="141" t="s">
        <v>244</v>
      </c>
      <c r="C58" s="272"/>
      <c r="D58" s="272"/>
      <c r="E58" s="272"/>
      <c r="F58" s="272"/>
      <c r="G58" s="283"/>
      <c r="H58" s="284"/>
    </row>
    <row r="59" spans="2:8" ht="25.15" customHeight="1">
      <c r="B59" s="286"/>
      <c r="C59" s="287"/>
      <c r="D59" s="287"/>
      <c r="E59" s="287"/>
      <c r="F59" s="287"/>
      <c r="G59" s="287"/>
      <c r="H59" s="288"/>
    </row>
    <row r="60" spans="2:8" ht="25.15" customHeight="1">
      <c r="B60" s="289" t="s">
        <v>243</v>
      </c>
      <c r="C60" s="289"/>
      <c r="D60" s="289"/>
      <c r="E60" s="289"/>
      <c r="F60" s="289"/>
      <c r="G60" s="289"/>
      <c r="H60" s="289"/>
    </row>
    <row r="61" spans="2:8" ht="25.15" customHeight="1">
      <c r="B61" s="265"/>
      <c r="C61" s="265"/>
      <c r="D61" s="265"/>
      <c r="E61" s="265"/>
      <c r="F61" s="265"/>
      <c r="G61" s="265"/>
      <c r="H61" s="265"/>
    </row>
    <row r="62" spans="2:8" ht="25.15" customHeight="1">
      <c r="B62" s="177" t="s">
        <v>212</v>
      </c>
      <c r="C62" s="171">
        <v>2</v>
      </c>
      <c r="D62" s="143" t="s">
        <v>166</v>
      </c>
      <c r="E62" s="144"/>
      <c r="F62" s="144"/>
      <c r="G62" s="144"/>
      <c r="H62" s="144"/>
    </row>
    <row r="63" spans="2:8" ht="25.15" customHeight="1">
      <c r="B63" s="265"/>
      <c r="C63" s="265"/>
      <c r="D63" s="265"/>
      <c r="E63" s="265"/>
      <c r="F63" s="265"/>
      <c r="G63" s="265"/>
      <c r="H63" s="265"/>
    </row>
    <row r="64" spans="2:8" ht="25.15" customHeight="1">
      <c r="B64" s="178" t="s">
        <v>213</v>
      </c>
      <c r="C64" s="146">
        <v>2.0499999999999998</v>
      </c>
      <c r="D64" s="266" t="str">
        <f>+'BALANCE Nro 2'!B29</f>
        <v>CIELO RASO PANEL YESO 12.7 MM</v>
      </c>
      <c r="E64" s="267" t="e">
        <v>#REF!</v>
      </c>
      <c r="F64" s="267" t="e">
        <v>#REF!</v>
      </c>
      <c r="G64" s="267" t="e">
        <v>#REF!</v>
      </c>
      <c r="H64" s="268" t="e">
        <v>#REF!</v>
      </c>
    </row>
    <row r="65" spans="2:8" ht="25.15" customHeight="1">
      <c r="B65" s="147" t="s">
        <v>214</v>
      </c>
      <c r="C65" s="146" t="str">
        <f>+'BALANCE Nro 2'!C29</f>
        <v>m2</v>
      </c>
      <c r="D65" s="269" t="e">
        <v>#REF!</v>
      </c>
      <c r="E65" s="270" t="e">
        <v>#REF!</v>
      </c>
      <c r="F65" s="270" t="e">
        <v>#REF!</v>
      </c>
      <c r="G65" s="270" t="e">
        <v>#REF!</v>
      </c>
      <c r="H65" s="271" t="e">
        <v>#REF!</v>
      </c>
    </row>
    <row r="66" spans="2:8" ht="25.15" customHeight="1">
      <c r="B66" s="272" t="s">
        <v>215</v>
      </c>
      <c r="C66" s="274" t="s">
        <v>216</v>
      </c>
      <c r="D66" s="270"/>
      <c r="E66" s="270"/>
      <c r="F66" s="271"/>
      <c r="G66" s="148" t="s">
        <v>217</v>
      </c>
      <c r="H66" s="149" t="s">
        <v>218</v>
      </c>
    </row>
    <row r="67" spans="2:8" ht="25.15" customHeight="1">
      <c r="B67" s="273"/>
      <c r="C67" s="179" t="s">
        <v>138</v>
      </c>
      <c r="D67" s="179" t="s">
        <v>219</v>
      </c>
      <c r="E67" s="146" t="s">
        <v>220</v>
      </c>
      <c r="F67" s="146" t="s">
        <v>221</v>
      </c>
      <c r="G67" s="151"/>
      <c r="H67" s="171">
        <f>+H68+H69</f>
        <v>146.35640000000001</v>
      </c>
    </row>
    <row r="68" spans="2:8" ht="25.15" customHeight="1">
      <c r="B68" s="152" t="s">
        <v>230</v>
      </c>
      <c r="C68" s="152">
        <v>1</v>
      </c>
      <c r="D68" s="153">
        <v>18.18</v>
      </c>
      <c r="E68" s="151">
        <v>7.48</v>
      </c>
      <c r="F68" s="154"/>
      <c r="G68" s="151"/>
      <c r="H68" s="151">
        <f>+C68*D68*E68</f>
        <v>135.9864</v>
      </c>
    </row>
    <row r="69" spans="2:8" ht="25.15" customHeight="1">
      <c r="B69" s="152" t="s">
        <v>245</v>
      </c>
      <c r="C69" s="152">
        <v>1</v>
      </c>
      <c r="D69" s="153">
        <v>3.4</v>
      </c>
      <c r="E69" s="151">
        <v>3.05</v>
      </c>
      <c r="F69" s="154"/>
      <c r="G69" s="151"/>
      <c r="H69" s="151">
        <f>+C69*D69*E69</f>
        <v>10.37</v>
      </c>
    </row>
    <row r="70" spans="2:8" ht="25.15" customHeight="1">
      <c r="B70" s="152"/>
      <c r="C70" s="152"/>
      <c r="D70" s="152"/>
      <c r="E70" s="151"/>
      <c r="F70" s="154"/>
      <c r="G70" s="151"/>
      <c r="H70" s="151"/>
    </row>
    <row r="71" spans="2:8" ht="25.15" customHeight="1">
      <c r="B71" s="152"/>
      <c r="C71" s="152"/>
      <c r="D71" s="152"/>
      <c r="E71" s="151"/>
      <c r="F71" s="154"/>
      <c r="G71" s="151"/>
      <c r="H71" s="151"/>
    </row>
    <row r="72" spans="2:8" ht="25.15" customHeight="1">
      <c r="B72" s="152"/>
      <c r="C72" s="152"/>
      <c r="D72" s="152"/>
      <c r="E72" s="151"/>
      <c r="F72" s="154"/>
      <c r="G72" s="151"/>
      <c r="H72" s="151"/>
    </row>
    <row r="73" spans="2:8" ht="25.15" customHeight="1">
      <c r="B73" s="152"/>
      <c r="C73" s="152"/>
      <c r="D73" s="152"/>
      <c r="E73" s="151"/>
      <c r="F73" s="154"/>
      <c r="G73" s="151"/>
      <c r="H73" s="151"/>
    </row>
    <row r="74" spans="2:8" ht="25.15" customHeight="1">
      <c r="B74" s="155"/>
      <c r="C74" s="155"/>
      <c r="D74" s="156"/>
      <c r="E74" s="157"/>
      <c r="F74" s="158"/>
      <c r="G74" s="157"/>
      <c r="H74" s="157"/>
    </row>
    <row r="75" spans="2:8" ht="25.15" customHeight="1">
      <c r="B75" s="275" t="s">
        <v>222</v>
      </c>
      <c r="C75" s="276"/>
      <c r="D75" s="276"/>
      <c r="E75" s="276"/>
      <c r="F75" s="276"/>
      <c r="G75" s="276"/>
      <c r="H75" s="277"/>
    </row>
    <row r="76" spans="2:8" ht="25.15" customHeight="1">
      <c r="B76" s="159"/>
      <c r="C76" s="160"/>
      <c r="D76" s="160"/>
      <c r="E76" s="160"/>
      <c r="F76" s="160"/>
      <c r="G76" s="160"/>
      <c r="H76" s="161"/>
    </row>
    <row r="77" spans="2:8" ht="25.15" customHeight="1">
      <c r="B77" s="159"/>
      <c r="C77" s="160"/>
      <c r="D77" s="160"/>
      <c r="E77" s="160"/>
      <c r="F77" s="160"/>
      <c r="G77" s="160"/>
      <c r="H77" s="161"/>
    </row>
    <row r="78" spans="2:8" ht="25.15" customHeight="1">
      <c r="B78" s="159"/>
      <c r="C78" s="160"/>
      <c r="D78" s="160"/>
      <c r="E78" s="160"/>
      <c r="F78" s="160"/>
      <c r="G78" s="160"/>
      <c r="H78" s="161"/>
    </row>
    <row r="79" spans="2:8" ht="25.15" customHeight="1">
      <c r="B79" s="159"/>
      <c r="C79" s="160"/>
      <c r="D79" s="160"/>
      <c r="E79" s="160"/>
      <c r="F79" s="160"/>
      <c r="G79" s="160"/>
      <c r="H79" s="161"/>
    </row>
    <row r="80" spans="2:8" ht="25.15" customHeight="1">
      <c r="B80" s="162" t="s">
        <v>223</v>
      </c>
      <c r="C80" s="163"/>
      <c r="D80" s="164"/>
      <c r="E80" s="168"/>
      <c r="F80" s="169"/>
      <c r="G80" s="170"/>
      <c r="H80" s="170"/>
    </row>
    <row r="81" spans="2:8" ht="25.15" customHeight="1">
      <c r="B81" s="290" t="s">
        <v>224</v>
      </c>
      <c r="C81" s="291"/>
      <c r="D81" s="165"/>
      <c r="E81" s="292"/>
      <c r="F81" s="292"/>
      <c r="G81" s="292"/>
      <c r="H81" s="292"/>
    </row>
    <row r="82" spans="2:8" ht="25.15" customHeight="1">
      <c r="B82" s="293" t="s">
        <v>225</v>
      </c>
      <c r="C82" s="294"/>
      <c r="D82" s="166"/>
      <c r="E82" s="292"/>
      <c r="F82" s="292"/>
      <c r="G82" s="292"/>
      <c r="H82" s="292"/>
    </row>
    <row r="83" spans="2:8" ht="25.15" customHeight="1" thickBot="1">
      <c r="B83" s="181"/>
      <c r="C83" s="180"/>
      <c r="D83" s="166"/>
      <c r="E83" s="181"/>
      <c r="F83" s="181"/>
      <c r="G83" s="181"/>
      <c r="H83" s="181"/>
    </row>
    <row r="84" spans="2:8" ht="60" customHeight="1">
      <c r="B84" s="139" t="s">
        <v>209</v>
      </c>
      <c r="C84" s="278" t="s">
        <v>226</v>
      </c>
      <c r="D84" s="278"/>
      <c r="E84" s="278"/>
      <c r="F84" s="278"/>
      <c r="G84" s="279"/>
      <c r="H84" s="280"/>
    </row>
    <row r="85" spans="2:8" ht="25.15" customHeight="1">
      <c r="B85" s="140" t="s">
        <v>210</v>
      </c>
      <c r="C85" s="285" t="s">
        <v>224</v>
      </c>
      <c r="D85" s="285"/>
      <c r="E85" s="285"/>
      <c r="F85" s="285"/>
      <c r="G85" s="281"/>
      <c r="H85" s="282"/>
    </row>
    <row r="86" spans="2:8" ht="25.15" customHeight="1">
      <c r="B86" s="141" t="s">
        <v>244</v>
      </c>
      <c r="C86" s="272"/>
      <c r="D86" s="272"/>
      <c r="E86" s="272"/>
      <c r="F86" s="272"/>
      <c r="G86" s="283"/>
      <c r="H86" s="284"/>
    </row>
    <row r="87" spans="2:8" ht="25.15" customHeight="1">
      <c r="B87" s="286"/>
      <c r="C87" s="287"/>
      <c r="D87" s="287"/>
      <c r="E87" s="287"/>
      <c r="F87" s="287"/>
      <c r="G87" s="287"/>
      <c r="H87" s="288"/>
    </row>
    <row r="88" spans="2:8" ht="25.15" customHeight="1">
      <c r="B88" s="289" t="s">
        <v>243</v>
      </c>
      <c r="C88" s="289"/>
      <c r="D88" s="289"/>
      <c r="E88" s="289"/>
      <c r="F88" s="289"/>
      <c r="G88" s="289"/>
      <c r="H88" s="289"/>
    </row>
    <row r="89" spans="2:8" ht="25.15" customHeight="1">
      <c r="B89" s="265"/>
      <c r="C89" s="265"/>
      <c r="D89" s="265"/>
      <c r="E89" s="265"/>
      <c r="F89" s="265"/>
      <c r="G89" s="265"/>
      <c r="H89" s="265"/>
    </row>
    <row r="90" spans="2:8" ht="25.15" customHeight="1">
      <c r="B90" s="177" t="s">
        <v>212</v>
      </c>
      <c r="C90" s="171">
        <v>2</v>
      </c>
      <c r="D90" s="143" t="s">
        <v>166</v>
      </c>
      <c r="E90" s="144"/>
      <c r="F90" s="144"/>
      <c r="G90" s="144"/>
      <c r="H90" s="144"/>
    </row>
    <row r="91" spans="2:8" ht="25.15" customHeight="1">
      <c r="B91" s="265"/>
      <c r="C91" s="265"/>
      <c r="D91" s="265"/>
      <c r="E91" s="265"/>
      <c r="F91" s="265"/>
      <c r="G91" s="265"/>
      <c r="H91" s="265"/>
    </row>
    <row r="92" spans="2:8" ht="25.15" customHeight="1">
      <c r="B92" s="178" t="s">
        <v>213</v>
      </c>
      <c r="C92" s="146">
        <f>+'BALANCE Nro 2'!A30</f>
        <v>2.0599999999999987</v>
      </c>
      <c r="D92" s="266" t="str">
        <f>+VLOOKUP(C92,'BALANCE Nro 2'!$A$12:'BALANCE Nro 2'!A103:C172,2,FALSE)</f>
        <v xml:space="preserve">PINTURA VINILO MUROS (3 MANOS) INTERIORES </v>
      </c>
      <c r="E92" s="267" t="e">
        <v>#REF!</v>
      </c>
      <c r="F92" s="267" t="e">
        <v>#REF!</v>
      </c>
      <c r="G92" s="267" t="e">
        <v>#REF!</v>
      </c>
      <c r="H92" s="268" t="e">
        <v>#REF!</v>
      </c>
    </row>
    <row r="93" spans="2:8" ht="25.15" customHeight="1">
      <c r="B93" s="147" t="s">
        <v>214</v>
      </c>
      <c r="C93" s="146" t="str">
        <f>+VLOOKUP(C92,'BALANCE Nro 2'!$A$12:$C$79,3,FALSE)</f>
        <v>m2</v>
      </c>
      <c r="D93" s="269" t="e">
        <v>#REF!</v>
      </c>
      <c r="E93" s="270" t="e">
        <v>#REF!</v>
      </c>
      <c r="F93" s="270" t="e">
        <v>#REF!</v>
      </c>
      <c r="G93" s="270" t="e">
        <v>#REF!</v>
      </c>
      <c r="H93" s="271" t="e">
        <v>#REF!</v>
      </c>
    </row>
    <row r="94" spans="2:8" ht="25.15" customHeight="1">
      <c r="B94" s="272" t="s">
        <v>215</v>
      </c>
      <c r="C94" s="274" t="s">
        <v>216</v>
      </c>
      <c r="D94" s="270"/>
      <c r="E94" s="270"/>
      <c r="F94" s="271"/>
      <c r="G94" s="148" t="s">
        <v>217</v>
      </c>
      <c r="H94" s="149" t="s">
        <v>218</v>
      </c>
    </row>
    <row r="95" spans="2:8" ht="25.15" customHeight="1">
      <c r="B95" s="273"/>
      <c r="C95" s="179" t="s">
        <v>138</v>
      </c>
      <c r="D95" s="179" t="s">
        <v>219</v>
      </c>
      <c r="E95" s="146" t="s">
        <v>220</v>
      </c>
      <c r="F95" s="146" t="s">
        <v>221</v>
      </c>
      <c r="G95" s="151"/>
      <c r="H95" s="171">
        <f>+H96+H97+H98+H99+H100+H101+H102+H103+H104+H105+H106</f>
        <v>72.111999999999981</v>
      </c>
    </row>
    <row r="96" spans="2:8" ht="25.15" customHeight="1">
      <c r="B96" s="152" t="s">
        <v>274</v>
      </c>
      <c r="C96" s="152">
        <v>1</v>
      </c>
      <c r="D96" s="152">
        <v>13.54</v>
      </c>
      <c r="E96" s="151"/>
      <c r="F96" s="154">
        <v>2.5</v>
      </c>
      <c r="G96" s="151"/>
      <c r="H96" s="151">
        <f>+C96*D96*F96</f>
        <v>33.849999999999994</v>
      </c>
    </row>
    <row r="97" spans="2:8" ht="25.15" customHeight="1">
      <c r="B97" s="152" t="s">
        <v>270</v>
      </c>
      <c r="C97" s="152">
        <v>-6</v>
      </c>
      <c r="D97" s="152">
        <v>1.18</v>
      </c>
      <c r="E97" s="151"/>
      <c r="F97" s="154">
        <v>2.2000000000000002</v>
      </c>
      <c r="G97" s="151"/>
      <c r="H97" s="151">
        <f>+C97*D97*F97</f>
        <v>-15.576000000000002</v>
      </c>
    </row>
    <row r="98" spans="2:8" ht="25.15" customHeight="1">
      <c r="B98" s="152" t="s">
        <v>271</v>
      </c>
      <c r="C98" s="152">
        <v>1</v>
      </c>
      <c r="D98" s="152">
        <v>5.88</v>
      </c>
      <c r="E98" s="151"/>
      <c r="F98" s="154">
        <v>2.5</v>
      </c>
      <c r="G98" s="151"/>
      <c r="H98" s="151">
        <f>+C98*D98*F98</f>
        <v>14.7</v>
      </c>
    </row>
    <row r="99" spans="2:8" ht="25.15" customHeight="1">
      <c r="B99" s="152" t="s">
        <v>272</v>
      </c>
      <c r="C99" s="152">
        <v>-2</v>
      </c>
      <c r="D99" s="152">
        <v>1.7</v>
      </c>
      <c r="E99" s="151"/>
      <c r="F99" s="154">
        <v>0.48</v>
      </c>
      <c r="G99" s="151"/>
      <c r="H99" s="151">
        <f t="shared" ref="H99:H106" si="0">+C99*D99*F99</f>
        <v>-1.6319999999999999</v>
      </c>
    </row>
    <row r="100" spans="2:8" ht="25.15" customHeight="1">
      <c r="B100" s="152" t="s">
        <v>273</v>
      </c>
      <c r="C100" s="152">
        <v>1</v>
      </c>
      <c r="D100" s="152">
        <v>13.54</v>
      </c>
      <c r="E100" s="151"/>
      <c r="F100" s="154">
        <v>2.5</v>
      </c>
      <c r="G100" s="151"/>
      <c r="H100" s="151">
        <f t="shared" si="0"/>
        <v>33.849999999999994</v>
      </c>
    </row>
    <row r="101" spans="2:8" ht="25.15" customHeight="1">
      <c r="B101" s="152" t="s">
        <v>270</v>
      </c>
      <c r="C101" s="152">
        <v>-4</v>
      </c>
      <c r="D101" s="152">
        <v>1.18</v>
      </c>
      <c r="E101" s="151"/>
      <c r="F101" s="154">
        <v>2.2000000000000002</v>
      </c>
      <c r="G101" s="151"/>
      <c r="H101" s="151">
        <f t="shared" si="0"/>
        <v>-10.384</v>
      </c>
    </row>
    <row r="102" spans="2:8" ht="25.15" customHeight="1">
      <c r="B102" s="155" t="s">
        <v>275</v>
      </c>
      <c r="C102" s="152">
        <v>-1</v>
      </c>
      <c r="D102" s="152">
        <v>1.4</v>
      </c>
      <c r="E102" s="151"/>
      <c r="F102" s="154">
        <v>2.5</v>
      </c>
      <c r="G102" s="157"/>
      <c r="H102" s="151">
        <f t="shared" si="0"/>
        <v>-3.5</v>
      </c>
    </row>
    <row r="103" spans="2:8" ht="25.15" customHeight="1">
      <c r="B103" s="155" t="s">
        <v>276</v>
      </c>
      <c r="C103" s="217">
        <v>1</v>
      </c>
      <c r="D103" s="219">
        <v>5.88</v>
      </c>
      <c r="E103" s="218"/>
      <c r="F103" s="158">
        <v>2.5</v>
      </c>
      <c r="G103" s="157"/>
      <c r="H103" s="151">
        <f t="shared" si="0"/>
        <v>14.7</v>
      </c>
    </row>
    <row r="104" spans="2:8" ht="25.15" customHeight="1">
      <c r="B104" s="155" t="s">
        <v>277</v>
      </c>
      <c r="C104" s="217">
        <v>-2</v>
      </c>
      <c r="D104" s="219">
        <v>0.8</v>
      </c>
      <c r="E104" s="218"/>
      <c r="F104" s="158">
        <v>2</v>
      </c>
      <c r="G104" s="157"/>
      <c r="H104" s="151">
        <f t="shared" si="0"/>
        <v>-3.2</v>
      </c>
    </row>
    <row r="105" spans="2:8" ht="25.15" customHeight="1">
      <c r="B105" s="155" t="s">
        <v>278</v>
      </c>
      <c r="C105" s="217">
        <v>1</v>
      </c>
      <c r="D105" s="219">
        <f>2.95+2.92+2.92+2.95</f>
        <v>11.739999999999998</v>
      </c>
      <c r="E105" s="218"/>
      <c r="F105" s="158">
        <v>0.4</v>
      </c>
      <c r="G105" s="157"/>
      <c r="H105" s="151">
        <f t="shared" si="0"/>
        <v>4.6959999999999997</v>
      </c>
    </row>
    <row r="106" spans="2:8" ht="25.15" customHeight="1">
      <c r="B106" s="155" t="s">
        <v>246</v>
      </c>
      <c r="C106" s="217">
        <v>1</v>
      </c>
      <c r="D106" s="219">
        <f>2.84+2.84+2.92+2.92</f>
        <v>11.52</v>
      </c>
      <c r="E106" s="218"/>
      <c r="F106" s="158">
        <v>0.4</v>
      </c>
      <c r="G106" s="157"/>
      <c r="H106" s="151">
        <f t="shared" si="0"/>
        <v>4.6079999999999997</v>
      </c>
    </row>
    <row r="107" spans="2:8" ht="25.15" customHeight="1">
      <c r="B107" s="155"/>
      <c r="C107" s="217"/>
      <c r="D107" s="219"/>
      <c r="E107" s="218"/>
      <c r="F107" s="158"/>
      <c r="G107" s="157"/>
      <c r="H107" s="157"/>
    </row>
    <row r="108" spans="2:8" ht="25.15" customHeight="1">
      <c r="B108" s="155"/>
      <c r="C108" s="217"/>
      <c r="D108" s="219"/>
      <c r="E108" s="218"/>
      <c r="F108" s="158"/>
      <c r="G108" s="157"/>
      <c r="H108" s="157"/>
    </row>
    <row r="109" spans="2:8" ht="25.15" customHeight="1">
      <c r="B109" s="155"/>
      <c r="C109" s="217"/>
      <c r="D109" s="219"/>
      <c r="E109" s="218"/>
      <c r="F109" s="158"/>
      <c r="G109" s="157"/>
      <c r="H109" s="157"/>
    </row>
    <row r="110" spans="2:8" ht="25.15" customHeight="1">
      <c r="B110" s="155"/>
      <c r="C110" s="217"/>
      <c r="D110" s="220"/>
      <c r="E110" s="218"/>
      <c r="F110" s="158"/>
      <c r="G110" s="157"/>
      <c r="H110" s="157"/>
    </row>
    <row r="111" spans="2:8" ht="25.15" customHeight="1">
      <c r="B111" s="275" t="s">
        <v>222</v>
      </c>
      <c r="C111" s="276"/>
      <c r="D111" s="276"/>
      <c r="E111" s="276"/>
      <c r="F111" s="276"/>
      <c r="G111" s="276"/>
      <c r="H111" s="277"/>
    </row>
    <row r="112" spans="2:8" ht="25.15" customHeight="1">
      <c r="B112" s="159"/>
      <c r="C112" s="160"/>
      <c r="D112" s="160"/>
      <c r="E112" s="160"/>
      <c r="F112" s="160"/>
      <c r="G112" s="160"/>
      <c r="H112" s="161"/>
    </row>
    <row r="113" spans="2:8" ht="25.15" customHeight="1">
      <c r="B113" s="159"/>
      <c r="C113" s="160"/>
      <c r="D113" s="160"/>
      <c r="E113" s="160"/>
      <c r="F113" s="160"/>
      <c r="G113" s="160"/>
      <c r="H113" s="161"/>
    </row>
    <row r="114" spans="2:8" ht="25.15" customHeight="1">
      <c r="B114" s="159"/>
      <c r="C114" s="160"/>
      <c r="D114" s="160"/>
      <c r="E114" s="160"/>
      <c r="F114" s="160"/>
      <c r="G114" s="160"/>
      <c r="H114" s="161"/>
    </row>
    <row r="115" spans="2:8" ht="25.15" customHeight="1">
      <c r="B115" s="159"/>
      <c r="C115" s="160"/>
      <c r="D115" s="160"/>
      <c r="E115" s="160"/>
      <c r="F115" s="160"/>
      <c r="G115" s="160"/>
      <c r="H115" s="161"/>
    </row>
    <row r="116" spans="2:8" ht="25.15" customHeight="1">
      <c r="B116" s="162" t="s">
        <v>223</v>
      </c>
      <c r="C116" s="163"/>
      <c r="D116" s="164"/>
      <c r="E116" s="168"/>
      <c r="F116" s="169"/>
      <c r="G116" s="170"/>
      <c r="H116" s="170"/>
    </row>
    <row r="117" spans="2:8" ht="25.15" customHeight="1">
      <c r="B117" s="290" t="s">
        <v>224</v>
      </c>
      <c r="C117" s="291"/>
      <c r="D117" s="165"/>
      <c r="E117" s="292"/>
      <c r="F117" s="292"/>
      <c r="G117" s="292"/>
      <c r="H117" s="292"/>
    </row>
    <row r="118" spans="2:8" ht="25.15" customHeight="1">
      <c r="B118" s="293" t="s">
        <v>225</v>
      </c>
      <c r="C118" s="294"/>
      <c r="D118" s="166"/>
      <c r="E118" s="292"/>
      <c r="F118" s="292"/>
      <c r="G118" s="292"/>
      <c r="H118" s="292"/>
    </row>
    <row r="119" spans="2:8" ht="25.15" customHeight="1" thickBot="1">
      <c r="B119" s="181"/>
      <c r="C119" s="180"/>
      <c r="D119" s="166"/>
      <c r="E119" s="181"/>
      <c r="F119" s="181"/>
      <c r="G119" s="181"/>
      <c r="H119" s="181"/>
    </row>
    <row r="120" spans="2:8" ht="61.5" customHeight="1">
      <c r="B120" s="139" t="s">
        <v>209</v>
      </c>
      <c r="C120" s="278" t="s">
        <v>226</v>
      </c>
      <c r="D120" s="278"/>
      <c r="E120" s="278"/>
      <c r="F120" s="278"/>
      <c r="G120" s="279"/>
      <c r="H120" s="280"/>
    </row>
    <row r="121" spans="2:8" ht="25.15" customHeight="1">
      <c r="B121" s="140" t="s">
        <v>210</v>
      </c>
      <c r="C121" s="285" t="s">
        <v>224</v>
      </c>
      <c r="D121" s="285"/>
      <c r="E121" s="285"/>
      <c r="F121" s="285"/>
      <c r="G121" s="281"/>
      <c r="H121" s="282"/>
    </row>
    <row r="122" spans="2:8" ht="25.15" customHeight="1">
      <c r="B122" s="141" t="s">
        <v>244</v>
      </c>
      <c r="C122" s="272"/>
      <c r="D122" s="272"/>
      <c r="E122" s="272"/>
      <c r="F122" s="272"/>
      <c r="G122" s="283"/>
      <c r="H122" s="284"/>
    </row>
    <row r="123" spans="2:8" ht="25.15" customHeight="1">
      <c r="B123" s="286"/>
      <c r="C123" s="287"/>
      <c r="D123" s="287"/>
      <c r="E123" s="287"/>
      <c r="F123" s="287"/>
      <c r="G123" s="287"/>
      <c r="H123" s="288"/>
    </row>
    <row r="124" spans="2:8" ht="25.15" customHeight="1">
      <c r="B124" s="289" t="s">
        <v>243</v>
      </c>
      <c r="C124" s="289"/>
      <c r="D124" s="289"/>
      <c r="E124" s="289"/>
      <c r="F124" s="289"/>
      <c r="G124" s="289"/>
      <c r="H124" s="289"/>
    </row>
    <row r="125" spans="2:8" ht="25.15" customHeight="1">
      <c r="B125" s="265"/>
      <c r="C125" s="265"/>
      <c r="D125" s="265"/>
      <c r="E125" s="265"/>
      <c r="F125" s="265"/>
      <c r="G125" s="265"/>
      <c r="H125" s="265"/>
    </row>
    <row r="126" spans="2:8" ht="25.15" customHeight="1">
      <c r="B126" s="194" t="s">
        <v>212</v>
      </c>
      <c r="C126" s="171">
        <v>2</v>
      </c>
      <c r="D126" s="143" t="s">
        <v>166</v>
      </c>
      <c r="E126" s="144"/>
      <c r="F126" s="144"/>
      <c r="G126" s="144"/>
      <c r="H126" s="144"/>
    </row>
    <row r="127" spans="2:8" ht="25.15" customHeight="1">
      <c r="B127" s="265"/>
      <c r="C127" s="265"/>
      <c r="D127" s="265"/>
      <c r="E127" s="265"/>
      <c r="F127" s="265"/>
      <c r="G127" s="265"/>
      <c r="H127" s="265"/>
    </row>
    <row r="128" spans="2:8" ht="25.15" customHeight="1">
      <c r="B128" s="195" t="s">
        <v>213</v>
      </c>
      <c r="C128" s="146">
        <v>2.0699999999999998</v>
      </c>
      <c r="D128" s="266" t="str">
        <f>+'BALANCE Nro 2'!B31</f>
        <v>ENCHAPE CERAMICA 25x40</v>
      </c>
      <c r="E128" s="267" t="e">
        <v>#REF!</v>
      </c>
      <c r="F128" s="267" t="e">
        <v>#REF!</v>
      </c>
      <c r="G128" s="267" t="e">
        <v>#REF!</v>
      </c>
      <c r="H128" s="268" t="e">
        <v>#REF!</v>
      </c>
    </row>
    <row r="129" spans="2:8" ht="25.15" customHeight="1">
      <c r="B129" s="147" t="s">
        <v>214</v>
      </c>
      <c r="C129" s="146" t="str">
        <f>+'BALANCE Nro 2'!C31</f>
        <v>m2</v>
      </c>
      <c r="D129" s="269" t="e">
        <v>#REF!</v>
      </c>
      <c r="E129" s="270" t="e">
        <v>#REF!</v>
      </c>
      <c r="F129" s="270" t="e">
        <v>#REF!</v>
      </c>
      <c r="G129" s="270" t="e">
        <v>#REF!</v>
      </c>
      <c r="H129" s="271" t="e">
        <v>#REF!</v>
      </c>
    </row>
    <row r="130" spans="2:8" ht="25.15" customHeight="1">
      <c r="B130" s="272" t="s">
        <v>215</v>
      </c>
      <c r="C130" s="274" t="s">
        <v>216</v>
      </c>
      <c r="D130" s="270"/>
      <c r="E130" s="270"/>
      <c r="F130" s="271"/>
      <c r="G130" s="148" t="s">
        <v>217</v>
      </c>
      <c r="H130" s="149" t="s">
        <v>218</v>
      </c>
    </row>
    <row r="131" spans="2:8" ht="25.15" customHeight="1">
      <c r="B131" s="273"/>
      <c r="C131" s="179" t="s">
        <v>138</v>
      </c>
      <c r="D131" s="179" t="s">
        <v>219</v>
      </c>
      <c r="E131" s="146" t="s">
        <v>220</v>
      </c>
      <c r="F131" s="146" t="s">
        <v>221</v>
      </c>
      <c r="G131" s="151"/>
      <c r="H131" s="171">
        <f>+SUM(H132:H137)</f>
        <v>62.552800000000012</v>
      </c>
    </row>
    <row r="132" spans="2:8" ht="25.15" customHeight="1">
      <c r="B132" s="152" t="s">
        <v>279</v>
      </c>
      <c r="C132" s="152">
        <v>1</v>
      </c>
      <c r="D132" s="153">
        <f>2.84+2.84+2.92+2.92</f>
        <v>11.52</v>
      </c>
      <c r="E132" s="151"/>
      <c r="F132" s="154">
        <v>2.1</v>
      </c>
      <c r="G132" s="151"/>
      <c r="H132" s="151">
        <f>+C132*D132*F132</f>
        <v>24.192</v>
      </c>
    </row>
    <row r="133" spans="2:8" ht="25.15" customHeight="1">
      <c r="B133" s="152" t="s">
        <v>280</v>
      </c>
      <c r="C133" s="152">
        <v>1</v>
      </c>
      <c r="D133" s="152">
        <f>2.95+2.95+2.92+2.92</f>
        <v>11.74</v>
      </c>
      <c r="E133" s="151"/>
      <c r="F133" s="154">
        <v>2.1</v>
      </c>
      <c r="G133" s="151"/>
      <c r="H133" s="151">
        <f t="shared" ref="H133:H137" si="1">+C133*D133*F133</f>
        <v>24.654</v>
      </c>
    </row>
    <row r="134" spans="2:8" ht="25.15" customHeight="1">
      <c r="B134" s="152" t="s">
        <v>253</v>
      </c>
      <c r="C134" s="152">
        <v>1</v>
      </c>
      <c r="D134" s="152">
        <v>2.92</v>
      </c>
      <c r="E134" s="151">
        <v>2.84</v>
      </c>
      <c r="F134" s="154"/>
      <c r="G134" s="151"/>
      <c r="H134" s="151">
        <f>+C134*D134*E134</f>
        <v>8.2927999999999997</v>
      </c>
    </row>
    <row r="135" spans="2:8" ht="25.15" customHeight="1">
      <c r="B135" s="152" t="s">
        <v>281</v>
      </c>
      <c r="C135" s="152">
        <v>1</v>
      </c>
      <c r="D135" s="152">
        <v>2.92</v>
      </c>
      <c r="E135" s="151">
        <v>2.95</v>
      </c>
      <c r="F135" s="154"/>
      <c r="G135" s="151"/>
      <c r="H135" s="151">
        <f t="shared" ref="H135" si="2">+C135*D135*E135</f>
        <v>8.6140000000000008</v>
      </c>
    </row>
    <row r="136" spans="2:8" ht="25.15" customHeight="1">
      <c r="B136" s="152" t="s">
        <v>282</v>
      </c>
      <c r="C136" s="152">
        <v>-1</v>
      </c>
      <c r="D136" s="152">
        <v>0.8</v>
      </c>
      <c r="E136" s="151"/>
      <c r="F136" s="154">
        <v>2</v>
      </c>
      <c r="G136" s="151"/>
      <c r="H136" s="151">
        <f t="shared" si="1"/>
        <v>-1.6</v>
      </c>
    </row>
    <row r="137" spans="2:8" ht="25.15" customHeight="1">
      <c r="B137" s="152" t="s">
        <v>283</v>
      </c>
      <c r="C137" s="152">
        <v>-1</v>
      </c>
      <c r="D137" s="152">
        <v>0.8</v>
      </c>
      <c r="E137" s="151"/>
      <c r="F137" s="154">
        <v>2</v>
      </c>
      <c r="G137" s="151"/>
      <c r="H137" s="151">
        <f t="shared" si="1"/>
        <v>-1.6</v>
      </c>
    </row>
    <row r="138" spans="2:8" ht="25.15" customHeight="1">
      <c r="B138" s="155"/>
      <c r="C138" s="155"/>
      <c r="D138" s="156"/>
      <c r="E138" s="157"/>
      <c r="F138" s="158"/>
      <c r="G138" s="157"/>
      <c r="H138" s="157"/>
    </row>
    <row r="139" spans="2:8" ht="25.15" customHeight="1">
      <c r="B139" s="275" t="s">
        <v>222</v>
      </c>
      <c r="C139" s="276"/>
      <c r="D139" s="276"/>
      <c r="E139" s="276"/>
      <c r="F139" s="276"/>
      <c r="G139" s="276"/>
      <c r="H139" s="277"/>
    </row>
    <row r="140" spans="2:8" ht="25.15" customHeight="1">
      <c r="B140" s="159"/>
      <c r="C140" s="160"/>
      <c r="D140" s="160"/>
      <c r="E140" s="160"/>
      <c r="F140" s="160"/>
      <c r="G140" s="160"/>
      <c r="H140" s="161"/>
    </row>
    <row r="141" spans="2:8" ht="25.15" customHeight="1">
      <c r="B141" s="159"/>
      <c r="C141" s="160"/>
      <c r="D141" s="160"/>
      <c r="E141" s="160"/>
      <c r="F141" s="160"/>
      <c r="G141" s="160"/>
      <c r="H141" s="161"/>
    </row>
    <row r="142" spans="2:8" ht="25.15" customHeight="1">
      <c r="B142" s="159"/>
      <c r="C142" s="160"/>
      <c r="D142" s="160"/>
      <c r="E142" s="160"/>
      <c r="F142" s="160"/>
      <c r="G142" s="160"/>
      <c r="H142" s="161"/>
    </row>
    <row r="143" spans="2:8" ht="25.15" customHeight="1">
      <c r="B143" s="159"/>
      <c r="C143" s="160"/>
      <c r="D143" s="160"/>
      <c r="E143" s="160"/>
      <c r="F143" s="160"/>
      <c r="G143" s="160"/>
      <c r="H143" s="161"/>
    </row>
    <row r="144" spans="2:8" ht="25.15" customHeight="1">
      <c r="B144" s="162" t="s">
        <v>223</v>
      </c>
      <c r="C144" s="163"/>
      <c r="D144" s="164"/>
      <c r="E144" s="168"/>
      <c r="F144" s="169"/>
      <c r="G144" s="170"/>
      <c r="H144" s="170"/>
    </row>
    <row r="145" spans="2:8" ht="25.15" customHeight="1">
      <c r="B145" s="290" t="s">
        <v>224</v>
      </c>
      <c r="C145" s="291"/>
      <c r="D145" s="165"/>
      <c r="E145" s="292"/>
      <c r="F145" s="292"/>
      <c r="G145" s="292"/>
      <c r="H145" s="292"/>
    </row>
    <row r="146" spans="2:8" ht="25.15" customHeight="1">
      <c r="B146" s="293" t="s">
        <v>225</v>
      </c>
      <c r="C146" s="294"/>
      <c r="D146" s="166"/>
      <c r="E146" s="292"/>
      <c r="F146" s="292"/>
      <c r="G146" s="292"/>
      <c r="H146" s="292"/>
    </row>
    <row r="147" spans="2:8" ht="25.15" customHeight="1" thickBot="1">
      <c r="B147" s="181"/>
      <c r="C147" s="180"/>
      <c r="D147" s="166"/>
      <c r="E147" s="181"/>
      <c r="F147" s="181"/>
      <c r="G147" s="181"/>
      <c r="H147" s="181"/>
    </row>
    <row r="148" spans="2:8" ht="59.25" customHeight="1">
      <c r="B148" s="139" t="s">
        <v>209</v>
      </c>
      <c r="C148" s="278" t="s">
        <v>226</v>
      </c>
      <c r="D148" s="278"/>
      <c r="E148" s="278"/>
      <c r="F148" s="278"/>
      <c r="G148" s="279"/>
      <c r="H148" s="280"/>
    </row>
    <row r="149" spans="2:8" ht="25.15" customHeight="1">
      <c r="B149" s="140" t="s">
        <v>210</v>
      </c>
      <c r="C149" s="285" t="s">
        <v>224</v>
      </c>
      <c r="D149" s="285"/>
      <c r="E149" s="285"/>
      <c r="F149" s="285"/>
      <c r="G149" s="281"/>
      <c r="H149" s="282"/>
    </row>
    <row r="150" spans="2:8" ht="25.15" customHeight="1">
      <c r="B150" s="141" t="s">
        <v>244</v>
      </c>
      <c r="C150" s="272"/>
      <c r="D150" s="272"/>
      <c r="E150" s="272"/>
      <c r="F150" s="272"/>
      <c r="G150" s="283"/>
      <c r="H150" s="284"/>
    </row>
    <row r="151" spans="2:8" ht="25.15" customHeight="1">
      <c r="B151" s="286"/>
      <c r="C151" s="287"/>
      <c r="D151" s="287"/>
      <c r="E151" s="287"/>
      <c r="F151" s="287"/>
      <c r="G151" s="287"/>
      <c r="H151" s="288"/>
    </row>
    <row r="152" spans="2:8" ht="25.15" customHeight="1">
      <c r="B152" s="289" t="s">
        <v>243</v>
      </c>
      <c r="C152" s="289"/>
      <c r="D152" s="289"/>
      <c r="E152" s="289"/>
      <c r="F152" s="289"/>
      <c r="G152" s="289"/>
      <c r="H152" s="289"/>
    </row>
    <row r="153" spans="2:8" ht="25.15" customHeight="1">
      <c r="B153" s="265"/>
      <c r="C153" s="265"/>
      <c r="D153" s="265"/>
      <c r="E153" s="265"/>
      <c r="F153" s="265"/>
      <c r="G153" s="265"/>
      <c r="H153" s="265"/>
    </row>
    <row r="154" spans="2:8" ht="25.15" customHeight="1">
      <c r="B154" s="194" t="s">
        <v>212</v>
      </c>
      <c r="C154" s="171">
        <v>2</v>
      </c>
      <c r="D154" s="143" t="s">
        <v>166</v>
      </c>
      <c r="E154" s="144"/>
      <c r="F154" s="144"/>
      <c r="G154" s="144"/>
      <c r="H154" s="144"/>
    </row>
    <row r="155" spans="2:8" ht="25.15" customHeight="1">
      <c r="B155" s="265"/>
      <c r="C155" s="265"/>
      <c r="D155" s="265"/>
      <c r="E155" s="265"/>
      <c r="F155" s="265"/>
      <c r="G155" s="265"/>
      <c r="H155" s="265"/>
    </row>
    <row r="156" spans="2:8" ht="25.15" customHeight="1">
      <c r="B156" s="195" t="s">
        <v>213</v>
      </c>
      <c r="C156" s="146">
        <v>2.08</v>
      </c>
      <c r="D156" s="266" t="str">
        <f>+'BALANCE Nro 2'!B32</f>
        <v xml:space="preserve">PINTURA KORAZA MUROS (2 MANOS) EXTERIORES </v>
      </c>
      <c r="E156" s="267" t="e">
        <v>#REF!</v>
      </c>
      <c r="F156" s="267" t="e">
        <v>#REF!</v>
      </c>
      <c r="G156" s="267" t="e">
        <v>#REF!</v>
      </c>
      <c r="H156" s="268" t="e">
        <v>#REF!</v>
      </c>
    </row>
    <row r="157" spans="2:8" ht="25.15" customHeight="1">
      <c r="B157" s="147" t="s">
        <v>214</v>
      </c>
      <c r="C157" s="146" t="str">
        <f>+'BALANCE Nro 2'!C32</f>
        <v>m2</v>
      </c>
      <c r="D157" s="269" t="e">
        <v>#REF!</v>
      </c>
      <c r="E157" s="270" t="e">
        <v>#REF!</v>
      </c>
      <c r="F157" s="270" t="e">
        <v>#REF!</v>
      </c>
      <c r="G157" s="270" t="e">
        <v>#REF!</v>
      </c>
      <c r="H157" s="271" t="e">
        <v>#REF!</v>
      </c>
    </row>
    <row r="158" spans="2:8" ht="25.15" customHeight="1">
      <c r="B158" s="272" t="s">
        <v>215</v>
      </c>
      <c r="C158" s="274" t="s">
        <v>216</v>
      </c>
      <c r="D158" s="270"/>
      <c r="E158" s="270"/>
      <c r="F158" s="271"/>
      <c r="G158" s="148" t="s">
        <v>217</v>
      </c>
      <c r="H158" s="149" t="s">
        <v>218</v>
      </c>
    </row>
    <row r="159" spans="2:8" ht="25.15" customHeight="1">
      <c r="B159" s="273"/>
      <c r="C159" s="179" t="s">
        <v>138</v>
      </c>
      <c r="D159" s="179" t="s">
        <v>219</v>
      </c>
      <c r="E159" s="146" t="s">
        <v>220</v>
      </c>
      <c r="F159" s="146" t="s">
        <v>221</v>
      </c>
      <c r="G159" s="151"/>
      <c r="H159" s="171">
        <f>ROUNDUP(SUM(H160:H168),2)</f>
        <v>73.81</v>
      </c>
    </row>
    <row r="160" spans="2:8" ht="25.15" customHeight="1">
      <c r="B160" s="152" t="s">
        <v>274</v>
      </c>
      <c r="C160" s="152">
        <v>1</v>
      </c>
      <c r="D160" s="152">
        <v>13.54</v>
      </c>
      <c r="E160" s="151"/>
      <c r="F160" s="154">
        <v>2.5</v>
      </c>
      <c r="G160" s="151"/>
      <c r="H160" s="151">
        <f>+C160*D160*F160</f>
        <v>33.849999999999994</v>
      </c>
    </row>
    <row r="161" spans="2:8" ht="25.15" customHeight="1">
      <c r="B161" s="152" t="s">
        <v>270</v>
      </c>
      <c r="C161" s="152">
        <v>-6</v>
      </c>
      <c r="D161" s="152">
        <v>1.18</v>
      </c>
      <c r="E161" s="151"/>
      <c r="F161" s="154">
        <v>2.2000000000000002</v>
      </c>
      <c r="G161" s="151"/>
      <c r="H161" s="151">
        <f>+C161*D161*F161</f>
        <v>-15.576000000000002</v>
      </c>
    </row>
    <row r="162" spans="2:8" ht="25.15" customHeight="1">
      <c r="B162" s="152" t="s">
        <v>271</v>
      </c>
      <c r="C162" s="152">
        <v>1</v>
      </c>
      <c r="D162" s="152">
        <v>5.88</v>
      </c>
      <c r="E162" s="151"/>
      <c r="F162" s="154">
        <v>2.5</v>
      </c>
      <c r="G162" s="151"/>
      <c r="H162" s="151">
        <f>+C162*D162*F162</f>
        <v>14.7</v>
      </c>
    </row>
    <row r="163" spans="2:8" ht="25.15" customHeight="1">
      <c r="B163" s="152" t="s">
        <v>272</v>
      </c>
      <c r="C163" s="152">
        <v>-2</v>
      </c>
      <c r="D163" s="152">
        <v>1.7</v>
      </c>
      <c r="E163" s="151"/>
      <c r="F163" s="154">
        <v>0.48</v>
      </c>
      <c r="G163" s="151"/>
      <c r="H163" s="151">
        <f t="shared" ref="H163:H167" si="3">+C163*D163*F163</f>
        <v>-1.6319999999999999</v>
      </c>
    </row>
    <row r="164" spans="2:8" ht="25.15" customHeight="1">
      <c r="B164" s="152" t="s">
        <v>273</v>
      </c>
      <c r="C164" s="152">
        <v>1</v>
      </c>
      <c r="D164" s="152">
        <v>13.54</v>
      </c>
      <c r="E164" s="151"/>
      <c r="F164" s="154">
        <v>2.5</v>
      </c>
      <c r="G164" s="151"/>
      <c r="H164" s="151">
        <f t="shared" si="3"/>
        <v>33.849999999999994</v>
      </c>
    </row>
    <row r="165" spans="2:8" ht="25.15" customHeight="1">
      <c r="B165" s="152" t="s">
        <v>270</v>
      </c>
      <c r="C165" s="152">
        <v>-4</v>
      </c>
      <c r="D165" s="152">
        <v>1.18</v>
      </c>
      <c r="E165" s="151"/>
      <c r="F165" s="154">
        <v>2.2000000000000002</v>
      </c>
      <c r="G165" s="151"/>
      <c r="H165" s="151">
        <f t="shared" si="3"/>
        <v>-10.384</v>
      </c>
    </row>
    <row r="166" spans="2:8" ht="25.15" customHeight="1">
      <c r="B166" s="155" t="s">
        <v>275</v>
      </c>
      <c r="C166" s="152">
        <v>-1</v>
      </c>
      <c r="D166" s="152">
        <v>1.4</v>
      </c>
      <c r="E166" s="151"/>
      <c r="F166" s="154">
        <v>2.5</v>
      </c>
      <c r="G166" s="157"/>
      <c r="H166" s="151">
        <f t="shared" si="3"/>
        <v>-3.5</v>
      </c>
    </row>
    <row r="167" spans="2:8" ht="25.15" customHeight="1">
      <c r="B167" s="155" t="s">
        <v>276</v>
      </c>
      <c r="C167" s="217">
        <v>1</v>
      </c>
      <c r="D167" s="219">
        <v>5.88</v>
      </c>
      <c r="E167" s="218"/>
      <c r="F167" s="158">
        <v>2.5</v>
      </c>
      <c r="G167" s="157"/>
      <c r="H167" s="151">
        <f t="shared" si="3"/>
        <v>14.7</v>
      </c>
    </row>
    <row r="168" spans="2:8" ht="25.15" customHeight="1">
      <c r="B168" s="155" t="s">
        <v>284</v>
      </c>
      <c r="C168" s="155">
        <v>1</v>
      </c>
      <c r="D168" s="156">
        <v>78</v>
      </c>
      <c r="E168" s="157">
        <v>0.1</v>
      </c>
      <c r="F168" s="158"/>
      <c r="G168" s="157"/>
      <c r="H168" s="157">
        <f>+D168*E168</f>
        <v>7.8000000000000007</v>
      </c>
    </row>
    <row r="169" spans="2:8" ht="25.15" customHeight="1">
      <c r="B169" s="275" t="s">
        <v>222</v>
      </c>
      <c r="C169" s="276"/>
      <c r="D169" s="276"/>
      <c r="E169" s="276"/>
      <c r="F169" s="276"/>
      <c r="G169" s="276"/>
      <c r="H169" s="277"/>
    </row>
    <row r="170" spans="2:8" ht="25.15" customHeight="1">
      <c r="B170" s="159"/>
      <c r="C170" s="160"/>
      <c r="D170" s="160"/>
      <c r="E170" s="160"/>
      <c r="F170" s="160"/>
      <c r="G170" s="160"/>
      <c r="H170" s="161"/>
    </row>
    <row r="171" spans="2:8" ht="25.15" customHeight="1">
      <c r="B171" s="159"/>
      <c r="C171" s="160"/>
      <c r="D171" s="160"/>
      <c r="E171" s="160"/>
      <c r="F171" s="160"/>
      <c r="G171" s="160"/>
      <c r="H171" s="161"/>
    </row>
    <row r="172" spans="2:8" ht="25.15" customHeight="1">
      <c r="B172" s="159"/>
      <c r="C172" s="160"/>
      <c r="D172" s="160"/>
      <c r="E172" s="160"/>
      <c r="F172" s="160"/>
      <c r="G172" s="160"/>
      <c r="H172" s="161"/>
    </row>
    <row r="173" spans="2:8" ht="25.15" customHeight="1">
      <c r="B173" s="159"/>
      <c r="C173" s="160"/>
      <c r="D173" s="160"/>
      <c r="E173" s="160"/>
      <c r="F173" s="160"/>
      <c r="G173" s="160"/>
      <c r="H173" s="161"/>
    </row>
    <row r="174" spans="2:8" ht="25.15" customHeight="1">
      <c r="B174" s="162" t="s">
        <v>223</v>
      </c>
      <c r="C174" s="163"/>
      <c r="D174" s="164"/>
      <c r="E174" s="168"/>
      <c r="F174" s="169"/>
      <c r="G174" s="170"/>
      <c r="H174" s="170"/>
    </row>
    <row r="175" spans="2:8" ht="25.15" customHeight="1">
      <c r="B175" s="290" t="s">
        <v>224</v>
      </c>
      <c r="C175" s="291"/>
      <c r="D175" s="165"/>
      <c r="E175" s="292"/>
      <c r="F175" s="292"/>
      <c r="G175" s="292"/>
      <c r="H175" s="292"/>
    </row>
    <row r="176" spans="2:8" ht="25.15" customHeight="1">
      <c r="B176" s="293" t="s">
        <v>225</v>
      </c>
      <c r="C176" s="294"/>
      <c r="D176" s="166"/>
      <c r="E176" s="292"/>
      <c r="F176" s="292"/>
      <c r="G176" s="292"/>
      <c r="H176" s="292"/>
    </row>
    <row r="177" spans="2:8" ht="25.15" customHeight="1">
      <c r="B177" s="181"/>
      <c r="C177" s="180"/>
      <c r="D177" s="166"/>
      <c r="E177" s="181"/>
      <c r="F177" s="181"/>
      <c r="G177" s="181"/>
      <c r="H177" s="181"/>
    </row>
  </sheetData>
  <mergeCells count="96">
    <mergeCell ref="B169:H169"/>
    <mergeCell ref="B175:C175"/>
    <mergeCell ref="E175:H175"/>
    <mergeCell ref="B176:C176"/>
    <mergeCell ref="E176:H176"/>
    <mergeCell ref="B158:B159"/>
    <mergeCell ref="C158:F158"/>
    <mergeCell ref="B139:H139"/>
    <mergeCell ref="B145:C145"/>
    <mergeCell ref="E145:H145"/>
    <mergeCell ref="B146:C146"/>
    <mergeCell ref="E146:H146"/>
    <mergeCell ref="C148:F148"/>
    <mergeCell ref="G148:H150"/>
    <mergeCell ref="C149:F149"/>
    <mergeCell ref="C150:F150"/>
    <mergeCell ref="B151:H151"/>
    <mergeCell ref="B152:H152"/>
    <mergeCell ref="B153:H153"/>
    <mergeCell ref="B155:H155"/>
    <mergeCell ref="D156:H157"/>
    <mergeCell ref="B130:B131"/>
    <mergeCell ref="C130:F130"/>
    <mergeCell ref="B111:H111"/>
    <mergeCell ref="B117:C117"/>
    <mergeCell ref="E117:H117"/>
    <mergeCell ref="B118:C118"/>
    <mergeCell ref="E118:H118"/>
    <mergeCell ref="C120:F120"/>
    <mergeCell ref="G120:H122"/>
    <mergeCell ref="C121:F121"/>
    <mergeCell ref="C122:F122"/>
    <mergeCell ref="B123:H123"/>
    <mergeCell ref="B124:H124"/>
    <mergeCell ref="B125:H125"/>
    <mergeCell ref="B127:H127"/>
    <mergeCell ref="D128:H129"/>
    <mergeCell ref="B94:B95"/>
    <mergeCell ref="C94:F94"/>
    <mergeCell ref="B75:H75"/>
    <mergeCell ref="B81:C81"/>
    <mergeCell ref="E81:H81"/>
    <mergeCell ref="B82:C82"/>
    <mergeCell ref="E82:H82"/>
    <mergeCell ref="C84:F84"/>
    <mergeCell ref="G84:H86"/>
    <mergeCell ref="C85:F85"/>
    <mergeCell ref="C86:F86"/>
    <mergeCell ref="B87:H87"/>
    <mergeCell ref="B88:H88"/>
    <mergeCell ref="B89:H89"/>
    <mergeCell ref="B91:H91"/>
    <mergeCell ref="D92:H93"/>
    <mergeCell ref="B66:B67"/>
    <mergeCell ref="C66:F66"/>
    <mergeCell ref="B47:H47"/>
    <mergeCell ref="B53:C53"/>
    <mergeCell ref="E53:H53"/>
    <mergeCell ref="B54:C54"/>
    <mergeCell ref="E55:H55"/>
    <mergeCell ref="C56:F56"/>
    <mergeCell ref="G56:H58"/>
    <mergeCell ref="C57:F57"/>
    <mergeCell ref="C58:F58"/>
    <mergeCell ref="B59:H59"/>
    <mergeCell ref="B60:H60"/>
    <mergeCell ref="B61:H61"/>
    <mergeCell ref="B63:H63"/>
    <mergeCell ref="D64:H65"/>
    <mergeCell ref="B39:B40"/>
    <mergeCell ref="C39:F39"/>
    <mergeCell ref="B26:C26"/>
    <mergeCell ref="E26:H26"/>
    <mergeCell ref="B27:C27"/>
    <mergeCell ref="E28:H28"/>
    <mergeCell ref="C29:F29"/>
    <mergeCell ref="G29:H31"/>
    <mergeCell ref="C30:F30"/>
    <mergeCell ref="C31:F31"/>
    <mergeCell ref="B32:H32"/>
    <mergeCell ref="B33:H33"/>
    <mergeCell ref="B34:H34"/>
    <mergeCell ref="B36:H36"/>
    <mergeCell ref="D37:H38"/>
    <mergeCell ref="B20:H20"/>
    <mergeCell ref="C1:F1"/>
    <mergeCell ref="G1:H3"/>
    <mergeCell ref="C2:F2"/>
    <mergeCell ref="C3:F3"/>
    <mergeCell ref="B4:H4"/>
    <mergeCell ref="B5:H5"/>
    <mergeCell ref="B6:H6"/>
    <mergeCell ref="B8:H8"/>
    <mergeCell ref="D9:H10"/>
    <mergeCell ref="B11:B12"/>
    <mergeCell ref="C11:F11"/>
  </mergeCells>
  <printOptions horizontalCentered="1"/>
  <pageMargins left="0.6998031496062993" right="0.6998031496062993" top="0.73868110236220463" bottom="0.73868110236220463" header="0.3110236220472441" footer="0.3110236220472441"/>
  <pageSetup scale="71" fitToHeight="0" orientation="portrait" r:id="rId1"/>
  <headerFooter alignWithMargins="0"/>
  <rowBreaks count="5" manualBreakCount="5">
    <brk id="28" min="1" max="7" man="1"/>
    <brk id="55" min="1" max="7" man="1"/>
    <brk id="83" min="1" max="7" man="1"/>
    <brk id="119" min="1" max="7" man="1"/>
    <brk id="147" min="1" max="7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3CC6D-A970-40EE-94AB-B6CFAF885A74}">
  <sheetPr>
    <pageSetUpPr fitToPage="1"/>
  </sheetPr>
  <dimension ref="B1:H28"/>
  <sheetViews>
    <sheetView view="pageBreakPreview" topLeftCell="A9" zoomScaleNormal="100" zoomScaleSheetLayoutView="100" workbookViewId="0">
      <selection activeCell="D22" sqref="D22"/>
    </sheetView>
  </sheetViews>
  <sheetFormatPr baseColWidth="10" defaultColWidth="11.5703125" defaultRowHeight="16.5" customHeight="1"/>
  <cols>
    <col min="1" max="1" width="11.5703125" style="138"/>
    <col min="2" max="2" width="32" style="138" customWidth="1"/>
    <col min="3" max="8" width="15.7109375" style="138" customWidth="1"/>
    <col min="9" max="10" width="11.5703125" style="138"/>
    <col min="11" max="11" width="18.7109375" style="138" customWidth="1"/>
    <col min="12" max="12" width="21.5703125" style="138" customWidth="1"/>
    <col min="13" max="14" width="18.7109375" style="138" customWidth="1"/>
    <col min="15" max="16384" width="11.5703125" style="138"/>
  </cols>
  <sheetData>
    <row r="1" spans="2:8" ht="59.25" customHeight="1">
      <c r="B1" s="139" t="s">
        <v>209</v>
      </c>
      <c r="C1" s="278" t="s">
        <v>226</v>
      </c>
      <c r="D1" s="278"/>
      <c r="E1" s="278"/>
      <c r="F1" s="278"/>
      <c r="G1" s="279"/>
      <c r="H1" s="280"/>
    </row>
    <row r="2" spans="2:8" ht="25.15" customHeight="1">
      <c r="B2" s="140" t="s">
        <v>210</v>
      </c>
      <c r="C2" s="285" t="s">
        <v>224</v>
      </c>
      <c r="D2" s="285"/>
      <c r="E2" s="285"/>
      <c r="F2" s="285"/>
      <c r="G2" s="281"/>
      <c r="H2" s="282"/>
    </row>
    <row r="3" spans="2:8" ht="25.15" customHeight="1">
      <c r="B3" s="141" t="s">
        <v>244</v>
      </c>
      <c r="C3" s="272"/>
      <c r="D3" s="272"/>
      <c r="E3" s="272"/>
      <c r="F3" s="272"/>
      <c r="G3" s="283"/>
      <c r="H3" s="284"/>
    </row>
    <row r="4" spans="2:8" ht="25.15" customHeight="1">
      <c r="B4" s="286"/>
      <c r="C4" s="287"/>
      <c r="D4" s="287"/>
      <c r="E4" s="287"/>
      <c r="F4" s="287"/>
      <c r="G4" s="287"/>
      <c r="H4" s="288"/>
    </row>
    <row r="5" spans="2:8" ht="25.15" customHeight="1">
      <c r="B5" s="289" t="s">
        <v>243</v>
      </c>
      <c r="C5" s="289"/>
      <c r="D5" s="289"/>
      <c r="E5" s="289"/>
      <c r="F5" s="289"/>
      <c r="G5" s="289"/>
      <c r="H5" s="289"/>
    </row>
    <row r="6" spans="2:8" ht="25.15" customHeight="1">
      <c r="B6" s="265"/>
      <c r="C6" s="265"/>
      <c r="D6" s="265"/>
      <c r="E6" s="265"/>
      <c r="F6" s="265"/>
      <c r="G6" s="265"/>
      <c r="H6" s="265"/>
    </row>
    <row r="7" spans="2:8" ht="25.15" customHeight="1">
      <c r="B7" s="194" t="s">
        <v>212</v>
      </c>
      <c r="C7" s="171">
        <v>3</v>
      </c>
      <c r="D7" s="143" t="str">
        <f>+'BALANCE Nro 2'!B33</f>
        <v xml:space="preserve">INSTALACIONES ELECTRICAS </v>
      </c>
      <c r="E7" s="144"/>
      <c r="F7" s="144"/>
      <c r="G7" s="144"/>
      <c r="H7" s="144"/>
    </row>
    <row r="8" spans="2:8" ht="25.15" customHeight="1">
      <c r="B8" s="265"/>
      <c r="C8" s="265"/>
      <c r="D8" s="265"/>
      <c r="E8" s="265"/>
      <c r="F8" s="265"/>
      <c r="G8" s="265"/>
      <c r="H8" s="265"/>
    </row>
    <row r="9" spans="2:8" ht="25.15" customHeight="1">
      <c r="B9" s="195" t="s">
        <v>213</v>
      </c>
      <c r="C9" s="146">
        <f>+'BALANCE Nro 2'!A34</f>
        <v>3.01</v>
      </c>
      <c r="D9" s="266" t="str">
        <f>+'BALANCE Nro 2'!B34</f>
        <v>SALIDA E INSTALACION DE TOMACORRIENTE DOBLE 15 AMP. INCLUYE MATERIALES E INSTALACION DE SALIDA ELECTRICA ACORDE AL RETIE</v>
      </c>
      <c r="E9" s="267" t="e">
        <v>#REF!</v>
      </c>
      <c r="F9" s="267" t="e">
        <v>#REF!</v>
      </c>
      <c r="G9" s="267" t="e">
        <v>#REF!</v>
      </c>
      <c r="H9" s="268" t="e">
        <v>#REF!</v>
      </c>
    </row>
    <row r="10" spans="2:8" ht="25.15" customHeight="1">
      <c r="B10" s="147" t="s">
        <v>214</v>
      </c>
      <c r="C10" s="146" t="str">
        <f>+'BALANCE Nro 2'!C34</f>
        <v>und</v>
      </c>
      <c r="D10" s="269" t="e">
        <v>#REF!</v>
      </c>
      <c r="E10" s="270" t="e">
        <v>#REF!</v>
      </c>
      <c r="F10" s="270" t="e">
        <v>#REF!</v>
      </c>
      <c r="G10" s="270" t="e">
        <v>#REF!</v>
      </c>
      <c r="H10" s="271" t="e">
        <v>#REF!</v>
      </c>
    </row>
    <row r="11" spans="2:8" ht="25.15" customHeight="1">
      <c r="B11" s="272" t="s">
        <v>215</v>
      </c>
      <c r="C11" s="274" t="s">
        <v>216</v>
      </c>
      <c r="D11" s="270"/>
      <c r="E11" s="270"/>
      <c r="F11" s="271"/>
      <c r="G11" s="148" t="s">
        <v>217</v>
      </c>
      <c r="H11" s="149" t="s">
        <v>218</v>
      </c>
    </row>
    <row r="12" spans="2:8" ht="25.15" customHeight="1">
      <c r="B12" s="273"/>
      <c r="C12" s="196" t="s">
        <v>138</v>
      </c>
      <c r="D12" s="196" t="s">
        <v>219</v>
      </c>
      <c r="E12" s="146" t="s">
        <v>220</v>
      </c>
      <c r="F12" s="146" t="s">
        <v>221</v>
      </c>
      <c r="G12" s="151"/>
      <c r="H12" s="171">
        <f>+H13+H14+H15</f>
        <v>15</v>
      </c>
    </row>
    <row r="13" spans="2:8" ht="25.15" customHeight="1">
      <c r="B13" s="152" t="s">
        <v>230</v>
      </c>
      <c r="C13" s="152">
        <v>15</v>
      </c>
      <c r="D13" s="153"/>
      <c r="E13" s="151"/>
      <c r="F13" s="154"/>
      <c r="G13" s="151"/>
      <c r="H13" s="151">
        <f>+C13</f>
        <v>15</v>
      </c>
    </row>
    <row r="14" spans="2:8" ht="25.15" customHeight="1">
      <c r="B14" s="152"/>
      <c r="C14" s="152"/>
      <c r="D14" s="152"/>
      <c r="E14" s="151"/>
      <c r="F14" s="154"/>
      <c r="G14" s="151"/>
      <c r="H14" s="151"/>
    </row>
    <row r="15" spans="2:8" ht="25.15" customHeight="1">
      <c r="B15" s="152"/>
      <c r="C15" s="152"/>
      <c r="D15" s="152"/>
      <c r="E15" s="151"/>
      <c r="F15" s="154"/>
      <c r="G15" s="151"/>
      <c r="H15" s="151"/>
    </row>
    <row r="16" spans="2:8" ht="25.15" customHeight="1">
      <c r="B16" s="152"/>
      <c r="C16" s="152"/>
      <c r="D16" s="152"/>
      <c r="E16" s="151"/>
      <c r="F16" s="154"/>
      <c r="G16" s="151"/>
      <c r="H16" s="151"/>
    </row>
    <row r="17" spans="2:8" ht="25.15" customHeight="1">
      <c r="B17" s="152"/>
      <c r="C17" s="152"/>
      <c r="D17" s="152"/>
      <c r="E17" s="151"/>
      <c r="F17" s="154"/>
      <c r="G17" s="151"/>
      <c r="H17" s="151"/>
    </row>
    <row r="18" spans="2:8" ht="25.15" customHeight="1">
      <c r="B18" s="152"/>
      <c r="C18" s="152"/>
      <c r="D18" s="152"/>
      <c r="E18" s="151"/>
      <c r="F18" s="154"/>
      <c r="G18" s="151"/>
      <c r="H18" s="151"/>
    </row>
    <row r="19" spans="2:8" ht="25.15" customHeight="1">
      <c r="B19" s="155"/>
      <c r="C19" s="155"/>
      <c r="D19" s="156"/>
      <c r="E19" s="157"/>
      <c r="F19" s="158"/>
      <c r="G19" s="157"/>
      <c r="H19" s="157"/>
    </row>
    <row r="20" spans="2:8" ht="25.15" customHeight="1">
      <c r="B20" s="275" t="s">
        <v>222</v>
      </c>
      <c r="C20" s="276"/>
      <c r="D20" s="276"/>
      <c r="E20" s="276"/>
      <c r="F20" s="276"/>
      <c r="G20" s="276"/>
      <c r="H20" s="277"/>
    </row>
    <row r="21" spans="2:8" ht="25.15" customHeight="1">
      <c r="B21" s="159"/>
      <c r="C21" s="160"/>
      <c r="D21" s="160"/>
      <c r="E21" s="160"/>
      <c r="F21" s="160"/>
      <c r="G21" s="160"/>
      <c r="H21" s="161"/>
    </row>
    <row r="22" spans="2:8" ht="25.15" customHeight="1">
      <c r="B22" s="159"/>
      <c r="C22" s="160"/>
      <c r="D22" s="160"/>
      <c r="E22" s="160"/>
      <c r="F22" s="160"/>
      <c r="G22" s="160"/>
      <c r="H22" s="161"/>
    </row>
    <row r="23" spans="2:8" ht="25.15" customHeight="1">
      <c r="B23" s="159"/>
      <c r="C23" s="160"/>
      <c r="D23" s="160"/>
      <c r="E23" s="160"/>
      <c r="F23" s="160"/>
      <c r="G23" s="160"/>
      <c r="H23" s="161"/>
    </row>
    <row r="24" spans="2:8" ht="25.15" customHeight="1">
      <c r="B24" s="159"/>
      <c r="C24" s="160"/>
      <c r="D24" s="160"/>
      <c r="E24" s="160"/>
      <c r="F24" s="160"/>
      <c r="G24" s="160"/>
      <c r="H24" s="161"/>
    </row>
    <row r="25" spans="2:8" ht="25.15" customHeight="1">
      <c r="B25" s="162" t="s">
        <v>223</v>
      </c>
      <c r="C25" s="163"/>
      <c r="D25" s="164"/>
      <c r="E25" s="168"/>
      <c r="F25" s="169"/>
      <c r="G25" s="170"/>
      <c r="H25" s="170"/>
    </row>
    <row r="26" spans="2:8" ht="25.15" customHeight="1">
      <c r="B26" s="290" t="s">
        <v>224</v>
      </c>
      <c r="C26" s="291"/>
      <c r="D26" s="165"/>
      <c r="E26" s="292"/>
      <c r="F26" s="292"/>
      <c r="G26" s="292"/>
      <c r="H26" s="292"/>
    </row>
    <row r="27" spans="2:8" ht="25.15" customHeight="1">
      <c r="B27" s="293" t="s">
        <v>225</v>
      </c>
      <c r="C27" s="294"/>
      <c r="D27" s="165"/>
      <c r="E27" s="192"/>
      <c r="F27" s="192"/>
      <c r="G27" s="192"/>
      <c r="H27" s="192"/>
    </row>
    <row r="28" spans="2:8" ht="25.15" customHeight="1" thickBot="1">
      <c r="D28" s="166"/>
      <c r="E28" s="295"/>
      <c r="F28" s="295"/>
      <c r="G28" s="295"/>
      <c r="H28" s="295"/>
    </row>
  </sheetData>
  <mergeCells count="16">
    <mergeCell ref="B5:H5"/>
    <mergeCell ref="C1:F1"/>
    <mergeCell ref="G1:H3"/>
    <mergeCell ref="C2:F2"/>
    <mergeCell ref="C3:F3"/>
    <mergeCell ref="B4:H4"/>
    <mergeCell ref="B26:C26"/>
    <mergeCell ref="E26:H26"/>
    <mergeCell ref="B27:C27"/>
    <mergeCell ref="E28:H28"/>
    <mergeCell ref="B6:H6"/>
    <mergeCell ref="B8:H8"/>
    <mergeCell ref="D9:H10"/>
    <mergeCell ref="B11:B12"/>
    <mergeCell ref="C11:F11"/>
    <mergeCell ref="B20:H20"/>
  </mergeCells>
  <printOptions horizontalCentered="1"/>
  <pageMargins left="0.6998031496062993" right="0.6998031496062993" top="0.73868110236220463" bottom="0.73868110236220463" header="0.3110236220472441" footer="0.3110236220472441"/>
  <pageSetup scale="71" fitToHeight="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FED27-8E80-4AD5-9EC3-7E9388BC2D17}">
  <sheetPr>
    <pageSetUpPr fitToPage="1"/>
  </sheetPr>
  <dimension ref="B1:H83"/>
  <sheetViews>
    <sheetView view="pageBreakPreview" topLeftCell="A9" zoomScaleNormal="100" zoomScaleSheetLayoutView="100" workbookViewId="0">
      <selection activeCell="D17" sqref="D17"/>
    </sheetView>
  </sheetViews>
  <sheetFormatPr baseColWidth="10" defaultColWidth="11.5703125" defaultRowHeight="16.5" customHeight="1"/>
  <cols>
    <col min="1" max="1" width="11.5703125" style="138"/>
    <col min="2" max="2" width="32" style="138" customWidth="1"/>
    <col min="3" max="8" width="15.7109375" style="138" customWidth="1"/>
    <col min="9" max="10" width="11.5703125" style="138"/>
    <col min="11" max="11" width="18.7109375" style="138" customWidth="1"/>
    <col min="12" max="12" width="21.5703125" style="138" customWidth="1"/>
    <col min="13" max="14" width="18.7109375" style="138" customWidth="1"/>
    <col min="15" max="16384" width="11.5703125" style="138"/>
  </cols>
  <sheetData>
    <row r="1" spans="2:8" ht="59.25" customHeight="1">
      <c r="B1" s="139" t="s">
        <v>209</v>
      </c>
      <c r="C1" s="278" t="s">
        <v>226</v>
      </c>
      <c r="D1" s="278"/>
      <c r="E1" s="278"/>
      <c r="F1" s="278"/>
      <c r="G1" s="279"/>
      <c r="H1" s="280"/>
    </row>
    <row r="2" spans="2:8" ht="25.15" customHeight="1">
      <c r="B2" s="140" t="s">
        <v>210</v>
      </c>
      <c r="C2" s="285" t="s">
        <v>224</v>
      </c>
      <c r="D2" s="285"/>
      <c r="E2" s="285"/>
      <c r="F2" s="285"/>
      <c r="G2" s="281"/>
      <c r="H2" s="282"/>
    </row>
    <row r="3" spans="2:8" ht="25.15" customHeight="1">
      <c r="B3" s="141" t="s">
        <v>244</v>
      </c>
      <c r="C3" s="272"/>
      <c r="D3" s="272"/>
      <c r="E3" s="272"/>
      <c r="F3" s="272"/>
      <c r="G3" s="283"/>
      <c r="H3" s="284"/>
    </row>
    <row r="4" spans="2:8" ht="25.15" customHeight="1">
      <c r="B4" s="286"/>
      <c r="C4" s="287"/>
      <c r="D4" s="287"/>
      <c r="E4" s="287"/>
      <c r="F4" s="287"/>
      <c r="G4" s="287"/>
      <c r="H4" s="288"/>
    </row>
    <row r="5" spans="2:8" ht="25.15" customHeight="1">
      <c r="B5" s="289" t="s">
        <v>243</v>
      </c>
      <c r="C5" s="289"/>
      <c r="D5" s="289"/>
      <c r="E5" s="289"/>
      <c r="F5" s="289"/>
      <c r="G5" s="289"/>
      <c r="H5" s="289"/>
    </row>
    <row r="6" spans="2:8" ht="25.15" customHeight="1">
      <c r="B6" s="265"/>
      <c r="C6" s="265"/>
      <c r="D6" s="265"/>
      <c r="E6" s="265"/>
      <c r="F6" s="265"/>
      <c r="G6" s="265"/>
      <c r="H6" s="265"/>
    </row>
    <row r="7" spans="2:8" ht="25.15" customHeight="1">
      <c r="B7" s="194" t="s">
        <v>212</v>
      </c>
      <c r="C7" s="171">
        <v>5</v>
      </c>
      <c r="D7" s="143" t="str">
        <f>+'BALANCE Nro 2'!B45</f>
        <v xml:space="preserve">EQUIPOS SANITARIOS </v>
      </c>
      <c r="E7" s="144"/>
      <c r="F7" s="144"/>
      <c r="G7" s="144"/>
      <c r="H7" s="144"/>
    </row>
    <row r="8" spans="2:8" ht="25.15" customHeight="1">
      <c r="B8" s="265"/>
      <c r="C8" s="265"/>
      <c r="D8" s="265"/>
      <c r="E8" s="265"/>
      <c r="F8" s="265"/>
      <c r="G8" s="265"/>
      <c r="H8" s="265"/>
    </row>
    <row r="9" spans="2:8" ht="25.15" customHeight="1">
      <c r="B9" s="195" t="s">
        <v>213</v>
      </c>
      <c r="C9" s="146">
        <v>5.01</v>
      </c>
      <c r="D9" s="266" t="str">
        <f>+'BALANCE Nro 2'!B46</f>
        <v>LAVAMANOS INSTITUCIONAL SOBREPONER</v>
      </c>
      <c r="E9" s="267" t="e">
        <v>#REF!</v>
      </c>
      <c r="F9" s="267" t="e">
        <v>#REF!</v>
      </c>
      <c r="G9" s="267" t="e">
        <v>#REF!</v>
      </c>
      <c r="H9" s="268" t="e">
        <v>#REF!</v>
      </c>
    </row>
    <row r="10" spans="2:8" ht="25.15" customHeight="1">
      <c r="B10" s="147" t="s">
        <v>214</v>
      </c>
      <c r="C10" s="146" t="s">
        <v>28</v>
      </c>
      <c r="D10" s="269" t="e">
        <v>#REF!</v>
      </c>
      <c r="E10" s="270" t="e">
        <v>#REF!</v>
      </c>
      <c r="F10" s="270" t="e">
        <v>#REF!</v>
      </c>
      <c r="G10" s="270" t="e">
        <v>#REF!</v>
      </c>
      <c r="H10" s="271" t="e">
        <v>#REF!</v>
      </c>
    </row>
    <row r="11" spans="2:8" ht="25.15" customHeight="1">
      <c r="B11" s="272" t="s">
        <v>215</v>
      </c>
      <c r="C11" s="274" t="s">
        <v>216</v>
      </c>
      <c r="D11" s="270"/>
      <c r="E11" s="270"/>
      <c r="F11" s="271"/>
      <c r="G11" s="148" t="s">
        <v>217</v>
      </c>
      <c r="H11" s="149" t="s">
        <v>218</v>
      </c>
    </row>
    <row r="12" spans="2:8" ht="25.15" customHeight="1">
      <c r="B12" s="273"/>
      <c r="C12" s="196" t="s">
        <v>138</v>
      </c>
      <c r="D12" s="196" t="s">
        <v>219</v>
      </c>
      <c r="E12" s="146" t="s">
        <v>220</v>
      </c>
      <c r="F12" s="146" t="s">
        <v>221</v>
      </c>
      <c r="G12" s="151"/>
      <c r="H12" s="171">
        <f>+H13+H14+H15</f>
        <v>4</v>
      </c>
    </row>
    <row r="13" spans="2:8" ht="25.15" customHeight="1">
      <c r="B13" s="152" t="s">
        <v>249</v>
      </c>
      <c r="C13" s="152">
        <v>2</v>
      </c>
      <c r="D13" s="153"/>
      <c r="E13" s="151"/>
      <c r="F13" s="154"/>
      <c r="G13" s="151"/>
      <c r="H13" s="151">
        <f>+C13</f>
        <v>2</v>
      </c>
    </row>
    <row r="14" spans="2:8" ht="25.15" customHeight="1">
      <c r="B14" s="152" t="s">
        <v>250</v>
      </c>
      <c r="C14" s="152">
        <v>2</v>
      </c>
      <c r="D14" s="152"/>
      <c r="E14" s="151"/>
      <c r="F14" s="154"/>
      <c r="G14" s="151"/>
      <c r="H14" s="151">
        <f>+C14</f>
        <v>2</v>
      </c>
    </row>
    <row r="15" spans="2:8" ht="25.15" customHeight="1">
      <c r="B15" s="152"/>
      <c r="C15" s="152"/>
      <c r="D15" s="152"/>
      <c r="E15" s="151"/>
      <c r="F15" s="154"/>
      <c r="G15" s="151"/>
      <c r="H15" s="151"/>
    </row>
    <row r="16" spans="2:8" ht="25.15" customHeight="1">
      <c r="B16" s="152"/>
      <c r="C16" s="152"/>
      <c r="D16" s="152"/>
      <c r="E16" s="151"/>
      <c r="F16" s="154"/>
      <c r="G16" s="151"/>
      <c r="H16" s="151"/>
    </row>
    <row r="17" spans="2:8" ht="25.15" customHeight="1">
      <c r="B17" s="152"/>
      <c r="C17" s="152"/>
      <c r="D17" s="152"/>
      <c r="E17" s="151"/>
      <c r="F17" s="154"/>
      <c r="G17" s="151"/>
      <c r="H17" s="151"/>
    </row>
    <row r="18" spans="2:8" ht="25.15" customHeight="1">
      <c r="B18" s="152"/>
      <c r="C18" s="152"/>
      <c r="D18" s="152"/>
      <c r="E18" s="151"/>
      <c r="F18" s="154"/>
      <c r="G18" s="151"/>
      <c r="H18" s="151"/>
    </row>
    <row r="19" spans="2:8" ht="25.15" customHeight="1">
      <c r="B19" s="155"/>
      <c r="C19" s="155"/>
      <c r="D19" s="156"/>
      <c r="E19" s="157"/>
      <c r="F19" s="158"/>
      <c r="G19" s="157"/>
      <c r="H19" s="157"/>
    </row>
    <row r="20" spans="2:8" ht="25.15" customHeight="1">
      <c r="B20" s="275" t="s">
        <v>222</v>
      </c>
      <c r="C20" s="276"/>
      <c r="D20" s="276"/>
      <c r="E20" s="276"/>
      <c r="F20" s="276"/>
      <c r="G20" s="276"/>
      <c r="H20" s="277"/>
    </row>
    <row r="21" spans="2:8" ht="25.15" customHeight="1">
      <c r="B21" s="159"/>
      <c r="C21" s="160"/>
      <c r="D21" s="160"/>
      <c r="E21" s="160"/>
      <c r="F21" s="160"/>
      <c r="G21" s="160"/>
      <c r="H21" s="161"/>
    </row>
    <row r="22" spans="2:8" ht="25.15" customHeight="1">
      <c r="B22" s="159"/>
      <c r="C22" s="160"/>
      <c r="D22" s="160"/>
      <c r="E22" s="160"/>
      <c r="F22" s="160"/>
      <c r="G22" s="160"/>
      <c r="H22" s="161"/>
    </row>
    <row r="23" spans="2:8" ht="25.15" customHeight="1">
      <c r="B23" s="159"/>
      <c r="C23" s="160"/>
      <c r="D23" s="160"/>
      <c r="E23" s="160"/>
      <c r="F23" s="160"/>
      <c r="G23" s="160"/>
      <c r="H23" s="161"/>
    </row>
    <row r="24" spans="2:8" ht="25.15" customHeight="1">
      <c r="B24" s="159"/>
      <c r="C24" s="160"/>
      <c r="D24" s="160"/>
      <c r="E24" s="160"/>
      <c r="F24" s="160"/>
      <c r="G24" s="160"/>
      <c r="H24" s="161"/>
    </row>
    <row r="25" spans="2:8" ht="25.15" customHeight="1">
      <c r="B25" s="162" t="s">
        <v>223</v>
      </c>
      <c r="C25" s="163"/>
      <c r="D25" s="164"/>
      <c r="E25" s="168"/>
      <c r="F25" s="169"/>
      <c r="G25" s="170"/>
      <c r="H25" s="170"/>
    </row>
    <row r="26" spans="2:8" ht="25.15" customHeight="1">
      <c r="B26" s="290" t="s">
        <v>224</v>
      </c>
      <c r="C26" s="291"/>
      <c r="D26" s="165"/>
      <c r="E26" s="292"/>
      <c r="F26" s="292"/>
      <c r="G26" s="292"/>
      <c r="H26" s="292"/>
    </row>
    <row r="27" spans="2:8" ht="25.15" customHeight="1">
      <c r="B27" s="293" t="s">
        <v>225</v>
      </c>
      <c r="C27" s="294"/>
      <c r="D27" s="165"/>
      <c r="E27" s="192"/>
      <c r="F27" s="192"/>
      <c r="G27" s="192"/>
      <c r="H27" s="192"/>
    </row>
    <row r="28" spans="2:8" ht="25.15" customHeight="1" thickBot="1">
      <c r="D28" s="166"/>
      <c r="E28" s="295"/>
      <c r="F28" s="295"/>
      <c r="G28" s="295"/>
      <c r="H28" s="295"/>
    </row>
    <row r="29" spans="2:8" ht="58.5" customHeight="1">
      <c r="B29" s="139" t="s">
        <v>209</v>
      </c>
      <c r="C29" s="278" t="s">
        <v>226</v>
      </c>
      <c r="D29" s="278"/>
      <c r="E29" s="278"/>
      <c r="F29" s="278"/>
      <c r="G29" s="279"/>
      <c r="H29" s="280"/>
    </row>
    <row r="30" spans="2:8" ht="25.15" customHeight="1">
      <c r="B30" s="140" t="s">
        <v>210</v>
      </c>
      <c r="C30" s="285" t="s">
        <v>224</v>
      </c>
      <c r="D30" s="285"/>
      <c r="E30" s="285"/>
      <c r="F30" s="285"/>
      <c r="G30" s="281"/>
      <c r="H30" s="282"/>
    </row>
    <row r="31" spans="2:8" ht="25.15" customHeight="1">
      <c r="B31" s="141" t="s">
        <v>244</v>
      </c>
      <c r="C31" s="272"/>
      <c r="D31" s="272"/>
      <c r="E31" s="272"/>
      <c r="F31" s="272"/>
      <c r="G31" s="283"/>
      <c r="H31" s="284"/>
    </row>
    <row r="32" spans="2:8" ht="25.15" customHeight="1">
      <c r="B32" s="286"/>
      <c r="C32" s="287"/>
      <c r="D32" s="287"/>
      <c r="E32" s="287"/>
      <c r="F32" s="287"/>
      <c r="G32" s="287"/>
      <c r="H32" s="288"/>
    </row>
    <row r="33" spans="2:8" ht="25.15" customHeight="1">
      <c r="B33" s="289" t="s">
        <v>243</v>
      </c>
      <c r="C33" s="289"/>
      <c r="D33" s="289"/>
      <c r="E33" s="289"/>
      <c r="F33" s="289"/>
      <c r="G33" s="289"/>
      <c r="H33" s="289"/>
    </row>
    <row r="34" spans="2:8" ht="25.15" customHeight="1">
      <c r="B34" s="265"/>
      <c r="C34" s="265"/>
      <c r="D34" s="265"/>
      <c r="E34" s="265"/>
      <c r="F34" s="265"/>
      <c r="G34" s="265"/>
      <c r="H34" s="265"/>
    </row>
    <row r="35" spans="2:8" ht="25.15" customHeight="1">
      <c r="B35" s="194" t="s">
        <v>212</v>
      </c>
      <c r="C35" s="171">
        <v>5</v>
      </c>
      <c r="D35" s="143" t="str">
        <f>+D7</f>
        <v xml:space="preserve">EQUIPOS SANITARIOS </v>
      </c>
      <c r="E35" s="144"/>
      <c r="F35" s="144"/>
      <c r="G35" s="144"/>
      <c r="H35" s="144"/>
    </row>
    <row r="36" spans="2:8" ht="25.15" customHeight="1">
      <c r="B36" s="265"/>
      <c r="C36" s="265"/>
      <c r="D36" s="265"/>
      <c r="E36" s="265"/>
      <c r="F36" s="265"/>
      <c r="G36" s="265"/>
      <c r="H36" s="265"/>
    </row>
    <row r="37" spans="2:8" ht="25.15" customHeight="1">
      <c r="B37" s="195" t="s">
        <v>213</v>
      </c>
      <c r="C37" s="146">
        <v>5.0199999999999996</v>
      </c>
      <c r="D37" s="266" t="str">
        <f>+'BALANCE Nro 2'!B47</f>
        <v>GRIFO LAVAMANOS PUSH MESON ANTIVANDALICO</v>
      </c>
      <c r="E37" s="267" t="e">
        <v>#REF!</v>
      </c>
      <c r="F37" s="267" t="e">
        <v>#REF!</v>
      </c>
      <c r="G37" s="267" t="e">
        <v>#REF!</v>
      </c>
      <c r="H37" s="268" t="e">
        <v>#REF!</v>
      </c>
    </row>
    <row r="38" spans="2:8" ht="25.15" customHeight="1">
      <c r="B38" s="147" t="s">
        <v>214</v>
      </c>
      <c r="C38" s="146" t="s">
        <v>28</v>
      </c>
      <c r="D38" s="269" t="e">
        <v>#REF!</v>
      </c>
      <c r="E38" s="270" t="e">
        <v>#REF!</v>
      </c>
      <c r="F38" s="270" t="e">
        <v>#REF!</v>
      </c>
      <c r="G38" s="270" t="e">
        <v>#REF!</v>
      </c>
      <c r="H38" s="271" t="e">
        <v>#REF!</v>
      </c>
    </row>
    <row r="39" spans="2:8" ht="25.15" customHeight="1">
      <c r="B39" s="272" t="s">
        <v>215</v>
      </c>
      <c r="C39" s="274" t="s">
        <v>216</v>
      </c>
      <c r="D39" s="270"/>
      <c r="E39" s="270"/>
      <c r="F39" s="271"/>
      <c r="G39" s="148" t="s">
        <v>217</v>
      </c>
      <c r="H39" s="149" t="s">
        <v>218</v>
      </c>
    </row>
    <row r="40" spans="2:8" ht="25.15" customHeight="1">
      <c r="B40" s="273"/>
      <c r="C40" s="196" t="s">
        <v>138</v>
      </c>
      <c r="D40" s="196" t="s">
        <v>219</v>
      </c>
      <c r="E40" s="146" t="s">
        <v>220</v>
      </c>
      <c r="F40" s="146" t="s">
        <v>221</v>
      </c>
      <c r="G40" s="151"/>
      <c r="H40" s="171">
        <f>+H41+H42</f>
        <v>4</v>
      </c>
    </row>
    <row r="41" spans="2:8" ht="25.15" customHeight="1">
      <c r="B41" s="152" t="s">
        <v>249</v>
      </c>
      <c r="C41" s="152">
        <v>2</v>
      </c>
      <c r="D41" s="153"/>
      <c r="E41" s="151"/>
      <c r="F41" s="154"/>
      <c r="G41" s="151"/>
      <c r="H41" s="151">
        <f>+C41</f>
        <v>2</v>
      </c>
    </row>
    <row r="42" spans="2:8" ht="25.15" customHeight="1">
      <c r="B42" s="152" t="s">
        <v>247</v>
      </c>
      <c r="C42" s="152">
        <v>2</v>
      </c>
      <c r="D42" s="152"/>
      <c r="E42" s="151"/>
      <c r="F42" s="154"/>
      <c r="G42" s="151"/>
      <c r="H42" s="151">
        <f>+C42</f>
        <v>2</v>
      </c>
    </row>
    <row r="43" spans="2:8" ht="25.15" customHeight="1">
      <c r="B43" s="152"/>
      <c r="C43" s="152"/>
      <c r="D43" s="216"/>
      <c r="E43" s="151"/>
      <c r="F43" s="154"/>
      <c r="G43" s="151"/>
      <c r="H43" s="151"/>
    </row>
    <row r="44" spans="2:8" ht="25.15" customHeight="1">
      <c r="B44" s="152"/>
      <c r="C44" s="152"/>
      <c r="D44" s="152"/>
      <c r="E44" s="151"/>
      <c r="F44" s="154"/>
      <c r="G44" s="151"/>
      <c r="H44" s="151"/>
    </row>
    <row r="45" spans="2:8" ht="25.15" customHeight="1">
      <c r="B45" s="152"/>
      <c r="C45" s="152"/>
      <c r="D45" s="152"/>
      <c r="E45" s="151"/>
      <c r="F45" s="154"/>
      <c r="G45" s="151"/>
      <c r="H45" s="151"/>
    </row>
    <row r="46" spans="2:8" ht="25.15" customHeight="1">
      <c r="B46" s="155"/>
      <c r="C46" s="155"/>
      <c r="D46" s="156"/>
      <c r="E46" s="157"/>
      <c r="F46" s="158"/>
      <c r="G46" s="157"/>
      <c r="H46" s="157"/>
    </row>
    <row r="47" spans="2:8" ht="25.15" customHeight="1">
      <c r="B47" s="275" t="s">
        <v>222</v>
      </c>
      <c r="C47" s="276"/>
      <c r="D47" s="276"/>
      <c r="E47" s="276"/>
      <c r="F47" s="276"/>
      <c r="G47" s="276"/>
      <c r="H47" s="277"/>
    </row>
    <row r="48" spans="2:8" ht="25.15" customHeight="1">
      <c r="B48" s="159"/>
      <c r="C48" s="160"/>
      <c r="D48" s="160"/>
      <c r="E48" s="160"/>
      <c r="F48" s="160"/>
      <c r="G48" s="160"/>
      <c r="H48" s="161"/>
    </row>
    <row r="49" spans="2:8" ht="25.15" customHeight="1">
      <c r="B49" s="159"/>
      <c r="C49" s="160"/>
      <c r="D49" s="160"/>
      <c r="E49" s="160"/>
      <c r="F49" s="160"/>
      <c r="G49" s="160"/>
      <c r="H49" s="161"/>
    </row>
    <row r="50" spans="2:8" ht="25.15" customHeight="1">
      <c r="B50" s="159"/>
      <c r="C50" s="160"/>
      <c r="D50" s="160"/>
      <c r="E50" s="160"/>
      <c r="F50" s="160"/>
      <c r="G50" s="160"/>
      <c r="H50" s="161"/>
    </row>
    <row r="51" spans="2:8" ht="25.15" customHeight="1">
      <c r="B51" s="159"/>
      <c r="C51" s="160"/>
      <c r="D51" s="160"/>
      <c r="E51" s="160"/>
      <c r="F51" s="160"/>
      <c r="G51" s="160"/>
      <c r="H51" s="161"/>
    </row>
    <row r="52" spans="2:8" ht="25.15" customHeight="1">
      <c r="B52" s="162" t="s">
        <v>223</v>
      </c>
      <c r="C52" s="163"/>
      <c r="D52" s="164"/>
      <c r="E52" s="168"/>
      <c r="F52" s="169"/>
      <c r="G52" s="170"/>
      <c r="H52" s="170"/>
    </row>
    <row r="53" spans="2:8" ht="25.15" customHeight="1">
      <c r="B53" s="290" t="s">
        <v>224</v>
      </c>
      <c r="C53" s="291"/>
      <c r="D53" s="165"/>
      <c r="E53" s="292"/>
      <c r="F53" s="292"/>
      <c r="G53" s="292"/>
      <c r="H53" s="292"/>
    </row>
    <row r="54" spans="2:8" ht="25.15" customHeight="1">
      <c r="B54" s="293" t="s">
        <v>225</v>
      </c>
      <c r="C54" s="294"/>
      <c r="D54" s="165"/>
      <c r="E54" s="192"/>
      <c r="F54" s="192"/>
      <c r="G54" s="192"/>
      <c r="H54" s="192"/>
    </row>
    <row r="55" spans="2:8" ht="25.15" customHeight="1" thickBot="1">
      <c r="D55" s="166"/>
      <c r="E55" s="295"/>
      <c r="F55" s="295"/>
      <c r="G55" s="295"/>
      <c r="H55" s="295"/>
    </row>
    <row r="56" spans="2:8" ht="60.75" customHeight="1">
      <c r="B56" s="139" t="s">
        <v>209</v>
      </c>
      <c r="C56" s="278" t="s">
        <v>226</v>
      </c>
      <c r="D56" s="278"/>
      <c r="E56" s="278"/>
      <c r="F56" s="278"/>
      <c r="G56" s="279"/>
      <c r="H56" s="280"/>
    </row>
    <row r="57" spans="2:8" ht="25.15" customHeight="1">
      <c r="B57" s="140" t="s">
        <v>210</v>
      </c>
      <c r="C57" s="285" t="s">
        <v>224</v>
      </c>
      <c r="D57" s="285"/>
      <c r="E57" s="285"/>
      <c r="F57" s="285"/>
      <c r="G57" s="281"/>
      <c r="H57" s="282"/>
    </row>
    <row r="58" spans="2:8" ht="25.15" customHeight="1">
      <c r="B58" s="141" t="s">
        <v>244</v>
      </c>
      <c r="C58" s="272"/>
      <c r="D58" s="272"/>
      <c r="E58" s="272"/>
      <c r="F58" s="272"/>
      <c r="G58" s="283"/>
      <c r="H58" s="284"/>
    </row>
    <row r="59" spans="2:8" ht="25.15" customHeight="1">
      <c r="B59" s="286"/>
      <c r="C59" s="287"/>
      <c r="D59" s="287"/>
      <c r="E59" s="287"/>
      <c r="F59" s="287"/>
      <c r="G59" s="287"/>
      <c r="H59" s="288"/>
    </row>
    <row r="60" spans="2:8" ht="25.15" customHeight="1">
      <c r="B60" s="289" t="s">
        <v>243</v>
      </c>
      <c r="C60" s="289"/>
      <c r="D60" s="289"/>
      <c r="E60" s="289"/>
      <c r="F60" s="289"/>
      <c r="G60" s="289"/>
      <c r="H60" s="289"/>
    </row>
    <row r="61" spans="2:8" ht="25.15" customHeight="1">
      <c r="B61" s="265"/>
      <c r="C61" s="265"/>
      <c r="D61" s="265"/>
      <c r="E61" s="265"/>
      <c r="F61" s="265"/>
      <c r="G61" s="265"/>
      <c r="H61" s="265"/>
    </row>
    <row r="62" spans="2:8" ht="25.15" customHeight="1">
      <c r="B62" s="194" t="s">
        <v>212</v>
      </c>
      <c r="C62" s="171">
        <v>5</v>
      </c>
      <c r="D62" s="143" t="str">
        <f>+D35</f>
        <v xml:space="preserve">EQUIPOS SANITARIOS </v>
      </c>
      <c r="E62" s="144"/>
      <c r="F62" s="144"/>
      <c r="G62" s="144"/>
      <c r="H62" s="144"/>
    </row>
    <row r="63" spans="2:8" ht="25.15" customHeight="1">
      <c r="B63" s="265"/>
      <c r="C63" s="265"/>
      <c r="D63" s="265"/>
      <c r="E63" s="265"/>
      <c r="F63" s="265"/>
      <c r="G63" s="265"/>
      <c r="H63" s="265"/>
    </row>
    <row r="64" spans="2:8" ht="25.15" customHeight="1">
      <c r="B64" s="195" t="s">
        <v>213</v>
      </c>
      <c r="C64" s="146">
        <v>5.05</v>
      </c>
      <c r="D64" s="266" t="str">
        <f>+'BALANCE Nro 2'!B50</f>
        <v>DUCHA SENCILLA ANTIVANDALICA (INCLUYE SUMINISTRO E INSTALACION)</v>
      </c>
      <c r="E64" s="267" t="e">
        <v>#REF!</v>
      </c>
      <c r="F64" s="267" t="e">
        <v>#REF!</v>
      </c>
      <c r="G64" s="267" t="e">
        <v>#REF!</v>
      </c>
      <c r="H64" s="268" t="e">
        <v>#REF!</v>
      </c>
    </row>
    <row r="65" spans="2:8" ht="25.15" customHeight="1">
      <c r="B65" s="147" t="s">
        <v>214</v>
      </c>
      <c r="C65" s="146" t="str">
        <f>+'BALANCE Nro 2'!C50</f>
        <v>und</v>
      </c>
      <c r="D65" s="269" t="e">
        <v>#REF!</v>
      </c>
      <c r="E65" s="270" t="e">
        <v>#REF!</v>
      </c>
      <c r="F65" s="270" t="e">
        <v>#REF!</v>
      </c>
      <c r="G65" s="270" t="e">
        <v>#REF!</v>
      </c>
      <c r="H65" s="271" t="e">
        <v>#REF!</v>
      </c>
    </row>
    <row r="66" spans="2:8" ht="25.15" customHeight="1">
      <c r="B66" s="272" t="s">
        <v>215</v>
      </c>
      <c r="C66" s="274" t="s">
        <v>216</v>
      </c>
      <c r="D66" s="270"/>
      <c r="E66" s="270"/>
      <c r="F66" s="271"/>
      <c r="G66" s="148" t="s">
        <v>217</v>
      </c>
      <c r="H66" s="149" t="s">
        <v>218</v>
      </c>
    </row>
    <row r="67" spans="2:8" ht="25.15" customHeight="1">
      <c r="B67" s="273"/>
      <c r="C67" s="196" t="s">
        <v>138</v>
      </c>
      <c r="D67" s="196" t="s">
        <v>219</v>
      </c>
      <c r="E67" s="146" t="s">
        <v>220</v>
      </c>
      <c r="F67" s="146" t="s">
        <v>221</v>
      </c>
      <c r="G67" s="151"/>
      <c r="H67" s="171">
        <f>+H68+H69</f>
        <v>2</v>
      </c>
    </row>
    <row r="68" spans="2:8" ht="25.15" customHeight="1">
      <c r="B68" s="152" t="s">
        <v>249</v>
      </c>
      <c r="C68" s="152">
        <v>1</v>
      </c>
      <c r="D68" s="153"/>
      <c r="E68" s="151"/>
      <c r="F68" s="154"/>
      <c r="G68" s="151"/>
      <c r="H68" s="151">
        <f>+C68</f>
        <v>1</v>
      </c>
    </row>
    <row r="69" spans="2:8" ht="25.15" customHeight="1">
      <c r="B69" s="152" t="s">
        <v>247</v>
      </c>
      <c r="C69" s="152">
        <v>1</v>
      </c>
      <c r="D69" s="153"/>
      <c r="E69" s="151"/>
      <c r="F69" s="154"/>
      <c r="G69" s="151"/>
      <c r="H69" s="151">
        <f>+C69</f>
        <v>1</v>
      </c>
    </row>
    <row r="70" spans="2:8" ht="25.15" customHeight="1">
      <c r="B70" s="152"/>
      <c r="C70" s="152"/>
      <c r="D70" s="152"/>
      <c r="E70" s="151"/>
      <c r="F70" s="154"/>
      <c r="G70" s="151"/>
      <c r="H70" s="151"/>
    </row>
    <row r="71" spans="2:8" ht="25.15" customHeight="1">
      <c r="B71" s="152"/>
      <c r="C71" s="152"/>
      <c r="D71" s="152"/>
      <c r="E71" s="151"/>
      <c r="F71" s="154"/>
      <c r="G71" s="151"/>
      <c r="H71" s="151"/>
    </row>
    <row r="72" spans="2:8" ht="25.15" customHeight="1">
      <c r="B72" s="152"/>
      <c r="C72" s="152"/>
      <c r="D72" s="152"/>
      <c r="E72" s="151"/>
      <c r="F72" s="154"/>
      <c r="G72" s="151"/>
      <c r="H72" s="151"/>
    </row>
    <row r="73" spans="2:8" ht="25.15" customHeight="1">
      <c r="B73" s="152"/>
      <c r="C73" s="152"/>
      <c r="D73" s="152"/>
      <c r="E73" s="151"/>
      <c r="F73" s="154"/>
      <c r="G73" s="151"/>
      <c r="H73" s="151"/>
    </row>
    <row r="74" spans="2:8" ht="25.15" customHeight="1">
      <c r="B74" s="155"/>
      <c r="C74" s="155"/>
      <c r="D74" s="156"/>
      <c r="E74" s="157"/>
      <c r="F74" s="158"/>
      <c r="G74" s="157"/>
      <c r="H74" s="157"/>
    </row>
    <row r="75" spans="2:8" ht="25.15" customHeight="1">
      <c r="B75" s="275" t="s">
        <v>222</v>
      </c>
      <c r="C75" s="276"/>
      <c r="D75" s="276"/>
      <c r="E75" s="276"/>
      <c r="F75" s="276"/>
      <c r="G75" s="276"/>
      <c r="H75" s="277"/>
    </row>
    <row r="76" spans="2:8" ht="25.15" customHeight="1">
      <c r="B76" s="159"/>
      <c r="C76" s="160"/>
      <c r="D76" s="160"/>
      <c r="E76" s="160"/>
      <c r="F76" s="160"/>
      <c r="G76" s="160"/>
      <c r="H76" s="161"/>
    </row>
    <row r="77" spans="2:8" ht="25.15" customHeight="1">
      <c r="B77" s="159"/>
      <c r="C77" s="160"/>
      <c r="D77" s="160"/>
      <c r="E77" s="160"/>
      <c r="F77" s="160"/>
      <c r="G77" s="160"/>
      <c r="H77" s="161"/>
    </row>
    <row r="78" spans="2:8" ht="25.15" customHeight="1">
      <c r="B78" s="159"/>
      <c r="C78" s="160"/>
      <c r="D78" s="160"/>
      <c r="E78" s="160"/>
      <c r="F78" s="160"/>
      <c r="G78" s="160"/>
      <c r="H78" s="161"/>
    </row>
    <row r="79" spans="2:8" ht="25.15" customHeight="1">
      <c r="B79" s="159"/>
      <c r="C79" s="160"/>
      <c r="D79" s="160"/>
      <c r="E79" s="160"/>
      <c r="F79" s="160"/>
      <c r="G79" s="160"/>
      <c r="H79" s="161"/>
    </row>
    <row r="80" spans="2:8" ht="25.15" customHeight="1">
      <c r="B80" s="162" t="s">
        <v>223</v>
      </c>
      <c r="C80" s="163"/>
      <c r="D80" s="164"/>
      <c r="E80" s="168"/>
      <c r="F80" s="169"/>
      <c r="G80" s="170"/>
      <c r="H80" s="170"/>
    </row>
    <row r="81" spans="2:8" ht="25.15" customHeight="1">
      <c r="B81" s="290" t="s">
        <v>224</v>
      </c>
      <c r="C81" s="291"/>
      <c r="D81" s="165"/>
      <c r="E81" s="292"/>
      <c r="F81" s="292"/>
      <c r="G81" s="292"/>
      <c r="H81" s="292"/>
    </row>
    <row r="82" spans="2:8" ht="25.15" customHeight="1">
      <c r="B82" s="293" t="s">
        <v>225</v>
      </c>
      <c r="C82" s="294"/>
      <c r="D82" s="166"/>
      <c r="E82" s="292"/>
      <c r="F82" s="292"/>
      <c r="G82" s="292"/>
      <c r="H82" s="292"/>
    </row>
    <row r="83" spans="2:8" ht="25.15" customHeight="1">
      <c r="B83" s="192"/>
      <c r="C83" s="193"/>
      <c r="D83" s="166"/>
      <c r="E83" s="192"/>
      <c r="F83" s="192"/>
      <c r="G83" s="192"/>
      <c r="H83" s="192"/>
    </row>
  </sheetData>
  <mergeCells count="48">
    <mergeCell ref="B20:H20"/>
    <mergeCell ref="C1:F1"/>
    <mergeCell ref="G1:H3"/>
    <mergeCell ref="C2:F2"/>
    <mergeCell ref="C3:F3"/>
    <mergeCell ref="B4:H4"/>
    <mergeCell ref="B5:H5"/>
    <mergeCell ref="B6:H6"/>
    <mergeCell ref="B8:H8"/>
    <mergeCell ref="D9:H10"/>
    <mergeCell ref="B11:B12"/>
    <mergeCell ref="C11:F11"/>
    <mergeCell ref="B39:B40"/>
    <mergeCell ref="C39:F39"/>
    <mergeCell ref="B26:C26"/>
    <mergeCell ref="E26:H26"/>
    <mergeCell ref="B27:C27"/>
    <mergeCell ref="E28:H28"/>
    <mergeCell ref="C29:F29"/>
    <mergeCell ref="G29:H31"/>
    <mergeCell ref="C30:F30"/>
    <mergeCell ref="C31:F31"/>
    <mergeCell ref="B32:H32"/>
    <mergeCell ref="B33:H33"/>
    <mergeCell ref="B34:H34"/>
    <mergeCell ref="B36:H36"/>
    <mergeCell ref="D37:H38"/>
    <mergeCell ref="B66:B67"/>
    <mergeCell ref="C66:F66"/>
    <mergeCell ref="B47:H47"/>
    <mergeCell ref="B53:C53"/>
    <mergeCell ref="E53:H53"/>
    <mergeCell ref="B54:C54"/>
    <mergeCell ref="E55:H55"/>
    <mergeCell ref="C56:F56"/>
    <mergeCell ref="G56:H58"/>
    <mergeCell ref="C57:F57"/>
    <mergeCell ref="C58:F58"/>
    <mergeCell ref="B59:H59"/>
    <mergeCell ref="B60:H60"/>
    <mergeCell ref="B61:H61"/>
    <mergeCell ref="B63:H63"/>
    <mergeCell ref="D64:H65"/>
    <mergeCell ref="B75:H75"/>
    <mergeCell ref="B81:C81"/>
    <mergeCell ref="E81:H81"/>
    <mergeCell ref="B82:C82"/>
    <mergeCell ref="E82:H82"/>
  </mergeCells>
  <printOptions horizontalCentered="1"/>
  <pageMargins left="0.6998031496062993" right="0.6998031496062993" top="0.73868110236220463" bottom="0.73868110236220463" header="0.3110236220472441" footer="0.3110236220472441"/>
  <pageSetup scale="71" fitToHeight="0" orientation="portrait" r:id="rId1"/>
  <headerFooter alignWithMargins="0"/>
  <rowBreaks count="2" manualBreakCount="2">
    <brk id="28" min="1" max="7" man="1"/>
    <brk id="55" min="1" max="7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62C78-AE07-4D69-A2B4-FF74BF627023}">
  <sheetPr>
    <pageSetUpPr fitToPage="1"/>
  </sheetPr>
  <dimension ref="B1:H28"/>
  <sheetViews>
    <sheetView view="pageBreakPreview" topLeftCell="A5" zoomScaleNormal="100" zoomScaleSheetLayoutView="100" workbookViewId="0">
      <selection activeCell="B13" sqref="B13:E13"/>
    </sheetView>
  </sheetViews>
  <sheetFormatPr baseColWidth="10" defaultColWidth="11.5703125" defaultRowHeight="16.5" customHeight="1"/>
  <cols>
    <col min="1" max="1" width="11.5703125" style="138"/>
    <col min="2" max="2" width="32" style="138" customWidth="1"/>
    <col min="3" max="8" width="15.7109375" style="138" customWidth="1"/>
    <col min="9" max="10" width="11.5703125" style="138"/>
    <col min="11" max="11" width="18.7109375" style="138" customWidth="1"/>
    <col min="12" max="12" width="21.5703125" style="138" customWidth="1"/>
    <col min="13" max="14" width="18.7109375" style="138" customWidth="1"/>
    <col min="15" max="16384" width="11.5703125" style="138"/>
  </cols>
  <sheetData>
    <row r="1" spans="2:8" ht="59.25" customHeight="1">
      <c r="B1" s="139" t="s">
        <v>209</v>
      </c>
      <c r="C1" s="278" t="s">
        <v>226</v>
      </c>
      <c r="D1" s="278"/>
      <c r="E1" s="278"/>
      <c r="F1" s="278"/>
      <c r="G1" s="279"/>
      <c r="H1" s="280"/>
    </row>
    <row r="2" spans="2:8" ht="25.15" customHeight="1">
      <c r="B2" s="140" t="s">
        <v>210</v>
      </c>
      <c r="C2" s="285" t="s">
        <v>224</v>
      </c>
      <c r="D2" s="285"/>
      <c r="E2" s="285"/>
      <c r="F2" s="285"/>
      <c r="G2" s="281"/>
      <c r="H2" s="282"/>
    </row>
    <row r="3" spans="2:8" ht="25.15" customHeight="1">
      <c r="B3" s="141" t="s">
        <v>244</v>
      </c>
      <c r="C3" s="272"/>
      <c r="D3" s="272"/>
      <c r="E3" s="272"/>
      <c r="F3" s="272"/>
      <c r="G3" s="283"/>
      <c r="H3" s="284"/>
    </row>
    <row r="4" spans="2:8" ht="25.15" customHeight="1">
      <c r="B4" s="286"/>
      <c r="C4" s="287"/>
      <c r="D4" s="287"/>
      <c r="E4" s="287"/>
      <c r="F4" s="287"/>
      <c r="G4" s="287"/>
      <c r="H4" s="288"/>
    </row>
    <row r="5" spans="2:8" ht="25.15" customHeight="1">
      <c r="B5" s="289" t="s">
        <v>243</v>
      </c>
      <c r="C5" s="289"/>
      <c r="D5" s="289"/>
      <c r="E5" s="289"/>
      <c r="F5" s="289"/>
      <c r="G5" s="289"/>
      <c r="H5" s="289"/>
    </row>
    <row r="6" spans="2:8" ht="25.15" customHeight="1">
      <c r="B6" s="265"/>
      <c r="C6" s="265"/>
      <c r="D6" s="265"/>
      <c r="E6" s="265"/>
      <c r="F6" s="265"/>
      <c r="G6" s="265"/>
      <c r="H6" s="265"/>
    </row>
    <row r="7" spans="2:8" ht="25.15" customHeight="1">
      <c r="B7" s="194" t="s">
        <v>212</v>
      </c>
      <c r="C7" s="171">
        <v>6</v>
      </c>
      <c r="D7" s="221" t="str">
        <f>+'BALANCE Nro 2'!B52</f>
        <v xml:space="preserve">PRELIMINARES </v>
      </c>
      <c r="E7" s="144"/>
      <c r="F7" s="144"/>
      <c r="G7" s="144"/>
      <c r="H7" s="144"/>
    </row>
    <row r="8" spans="2:8" ht="25.15" customHeight="1">
      <c r="B8" s="265"/>
      <c r="C8" s="265"/>
      <c r="D8" s="265"/>
      <c r="E8" s="265"/>
      <c r="F8" s="265"/>
      <c r="G8" s="265"/>
      <c r="H8" s="265"/>
    </row>
    <row r="9" spans="2:8" ht="25.15" customHeight="1">
      <c r="B9" s="195" t="s">
        <v>213</v>
      </c>
      <c r="C9" s="146">
        <v>6.01</v>
      </c>
      <c r="D9" s="266" t="str">
        <f>+'BALANCE Nro 2'!B53</f>
        <v>DESMONTE TELA ASFALTICA</v>
      </c>
      <c r="E9" s="267" t="e">
        <v>#REF!</v>
      </c>
      <c r="F9" s="267" t="e">
        <v>#REF!</v>
      </c>
      <c r="G9" s="267" t="e">
        <v>#REF!</v>
      </c>
      <c r="H9" s="268" t="e">
        <v>#REF!</v>
      </c>
    </row>
    <row r="10" spans="2:8" ht="25.15" customHeight="1">
      <c r="B10" s="147" t="s">
        <v>214</v>
      </c>
      <c r="C10" s="146" t="s">
        <v>28</v>
      </c>
      <c r="D10" s="269" t="e">
        <v>#REF!</v>
      </c>
      <c r="E10" s="270" t="e">
        <v>#REF!</v>
      </c>
      <c r="F10" s="270" t="e">
        <v>#REF!</v>
      </c>
      <c r="G10" s="270" t="e">
        <v>#REF!</v>
      </c>
      <c r="H10" s="271" t="e">
        <v>#REF!</v>
      </c>
    </row>
    <row r="11" spans="2:8" ht="25.15" customHeight="1">
      <c r="B11" s="272" t="s">
        <v>215</v>
      </c>
      <c r="C11" s="274" t="s">
        <v>216</v>
      </c>
      <c r="D11" s="270"/>
      <c r="E11" s="270"/>
      <c r="F11" s="271"/>
      <c r="G11" s="148" t="s">
        <v>217</v>
      </c>
      <c r="H11" s="149" t="s">
        <v>218</v>
      </c>
    </row>
    <row r="12" spans="2:8" ht="25.15" customHeight="1">
      <c r="B12" s="273"/>
      <c r="C12" s="196" t="s">
        <v>138</v>
      </c>
      <c r="D12" s="196" t="s">
        <v>219</v>
      </c>
      <c r="E12" s="146" t="s">
        <v>220</v>
      </c>
      <c r="F12" s="146" t="s">
        <v>221</v>
      </c>
      <c r="G12" s="151"/>
      <c r="H12" s="171">
        <f>+H13+H14+H15</f>
        <v>15.116399999999999</v>
      </c>
    </row>
    <row r="13" spans="2:8" ht="25.15" customHeight="1">
      <c r="B13" s="152" t="s">
        <v>286</v>
      </c>
      <c r="C13" s="152">
        <v>27</v>
      </c>
      <c r="D13" s="153">
        <v>0.56000000000000005</v>
      </c>
      <c r="E13" s="151">
        <v>0.59499999999999997</v>
      </c>
      <c r="F13" s="154"/>
      <c r="G13" s="151"/>
      <c r="H13" s="151">
        <f>+C13*D13*E13</f>
        <v>8.9963999999999995</v>
      </c>
    </row>
    <row r="14" spans="2:8" ht="25.15" customHeight="1">
      <c r="B14" s="152" t="s">
        <v>287</v>
      </c>
      <c r="C14" s="152">
        <v>2</v>
      </c>
      <c r="D14" s="152">
        <v>2.5499999999999998</v>
      </c>
      <c r="E14" s="151">
        <v>1.2</v>
      </c>
      <c r="F14" s="154"/>
      <c r="G14" s="151"/>
      <c r="H14" s="151">
        <f>+C14*D14*E14</f>
        <v>6.1199999999999992</v>
      </c>
    </row>
    <row r="15" spans="2:8" ht="25.15" customHeight="1">
      <c r="B15" s="152"/>
      <c r="C15" s="152"/>
      <c r="D15" s="152"/>
      <c r="E15" s="151"/>
      <c r="F15" s="154"/>
      <c r="G15" s="151"/>
      <c r="H15" s="151"/>
    </row>
    <row r="16" spans="2:8" ht="25.15" customHeight="1">
      <c r="B16" s="152"/>
      <c r="C16" s="152"/>
      <c r="D16" s="152"/>
      <c r="E16" s="151"/>
      <c r="F16" s="154"/>
      <c r="G16" s="151"/>
      <c r="H16" s="151"/>
    </row>
    <row r="17" spans="2:8" ht="25.15" customHeight="1">
      <c r="B17" s="152"/>
      <c r="C17" s="152"/>
      <c r="D17" s="152"/>
      <c r="E17" s="151"/>
      <c r="F17" s="154"/>
      <c r="G17" s="151"/>
      <c r="H17" s="151"/>
    </row>
    <row r="18" spans="2:8" ht="25.15" customHeight="1">
      <c r="B18" s="152"/>
      <c r="C18" s="152"/>
      <c r="D18" s="152"/>
      <c r="E18" s="151"/>
      <c r="F18" s="154"/>
      <c r="G18" s="151"/>
      <c r="H18" s="151"/>
    </row>
    <row r="19" spans="2:8" ht="25.15" customHeight="1">
      <c r="B19" s="155"/>
      <c r="C19" s="155"/>
      <c r="D19" s="156"/>
      <c r="E19" s="157"/>
      <c r="F19" s="158"/>
      <c r="G19" s="157"/>
      <c r="H19" s="157"/>
    </row>
    <row r="20" spans="2:8" ht="25.15" customHeight="1">
      <c r="B20" s="275" t="s">
        <v>222</v>
      </c>
      <c r="C20" s="276"/>
      <c r="D20" s="276"/>
      <c r="E20" s="276"/>
      <c r="F20" s="276"/>
      <c r="G20" s="276"/>
      <c r="H20" s="277"/>
    </row>
    <row r="21" spans="2:8" ht="25.15" customHeight="1">
      <c r="B21" s="159"/>
      <c r="C21" s="160"/>
      <c r="D21" s="160"/>
      <c r="E21" s="160"/>
      <c r="F21" s="160"/>
      <c r="G21" s="160"/>
      <c r="H21" s="161"/>
    </row>
    <row r="22" spans="2:8" ht="25.15" customHeight="1">
      <c r="B22" s="159"/>
      <c r="C22" s="160"/>
      <c r="D22" s="160"/>
      <c r="E22" s="160"/>
      <c r="F22" s="160"/>
      <c r="G22" s="160"/>
      <c r="H22" s="161"/>
    </row>
    <row r="23" spans="2:8" ht="25.15" customHeight="1">
      <c r="B23" s="159"/>
      <c r="C23" s="160"/>
      <c r="D23" s="160"/>
      <c r="E23" s="160"/>
      <c r="F23" s="160"/>
      <c r="G23" s="160"/>
      <c r="H23" s="161"/>
    </row>
    <row r="24" spans="2:8" ht="25.15" customHeight="1">
      <c r="B24" s="159"/>
      <c r="C24" s="160"/>
      <c r="D24" s="160"/>
      <c r="E24" s="160"/>
      <c r="F24" s="160"/>
      <c r="G24" s="160"/>
      <c r="H24" s="161"/>
    </row>
    <row r="25" spans="2:8" ht="25.15" customHeight="1">
      <c r="B25" s="162" t="s">
        <v>223</v>
      </c>
      <c r="C25" s="163"/>
      <c r="D25" s="164"/>
      <c r="E25" s="168"/>
      <c r="F25" s="169"/>
      <c r="G25" s="170"/>
      <c r="H25" s="170"/>
    </row>
    <row r="26" spans="2:8" ht="25.15" customHeight="1">
      <c r="B26" s="290" t="s">
        <v>224</v>
      </c>
      <c r="C26" s="291"/>
      <c r="D26" s="165"/>
      <c r="E26" s="292"/>
      <c r="F26" s="292"/>
      <c r="G26" s="292"/>
      <c r="H26" s="292"/>
    </row>
    <row r="27" spans="2:8" ht="25.15" customHeight="1">
      <c r="B27" s="293" t="s">
        <v>225</v>
      </c>
      <c r="C27" s="294"/>
      <c r="D27" s="165"/>
      <c r="E27" s="192"/>
      <c r="F27" s="192"/>
      <c r="G27" s="192"/>
      <c r="H27" s="192"/>
    </row>
    <row r="28" spans="2:8" ht="25.15" customHeight="1" thickBot="1">
      <c r="D28" s="166"/>
      <c r="E28" s="295"/>
      <c r="F28" s="295"/>
      <c r="G28" s="295"/>
      <c r="H28" s="295"/>
    </row>
  </sheetData>
  <mergeCells count="16">
    <mergeCell ref="B5:H5"/>
    <mergeCell ref="C1:F1"/>
    <mergeCell ref="G1:H3"/>
    <mergeCell ref="C2:F2"/>
    <mergeCell ref="C3:F3"/>
    <mergeCell ref="B4:H4"/>
    <mergeCell ref="B26:C26"/>
    <mergeCell ref="E26:H26"/>
    <mergeCell ref="B27:C27"/>
    <mergeCell ref="E28:H28"/>
    <mergeCell ref="B6:H6"/>
    <mergeCell ref="B8:H8"/>
    <mergeCell ref="D9:H10"/>
    <mergeCell ref="B11:B12"/>
    <mergeCell ref="C11:F11"/>
    <mergeCell ref="B20:H20"/>
  </mergeCells>
  <printOptions horizontalCentered="1"/>
  <pageMargins left="0.6998031496062993" right="0.6998031496062993" top="0.73868110236220463" bottom="0.73868110236220463" header="0.3110236220472441" footer="0.3110236220472441"/>
  <pageSetup scale="71" fitToHeight="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FE2E3-56CC-4DC5-9A58-4CB6D9D9CE83}">
  <sheetPr>
    <pageSetUpPr fitToPage="1"/>
  </sheetPr>
  <dimension ref="B1:H28"/>
  <sheetViews>
    <sheetView view="pageBreakPreview" topLeftCell="A5" zoomScaleNormal="100" zoomScaleSheetLayoutView="100" workbookViewId="0">
      <selection activeCell="G13" sqref="G13"/>
    </sheetView>
  </sheetViews>
  <sheetFormatPr baseColWidth="10" defaultColWidth="11.5703125" defaultRowHeight="16.5" customHeight="1"/>
  <cols>
    <col min="1" max="1" width="11.5703125" style="138"/>
    <col min="2" max="2" width="32" style="138" customWidth="1"/>
    <col min="3" max="8" width="15.7109375" style="138" customWidth="1"/>
    <col min="9" max="10" width="11.5703125" style="138"/>
    <col min="11" max="11" width="18.7109375" style="138" customWidth="1"/>
    <col min="12" max="12" width="21.5703125" style="138" customWidth="1"/>
    <col min="13" max="14" width="18.7109375" style="138" customWidth="1"/>
    <col min="15" max="16384" width="11.5703125" style="138"/>
  </cols>
  <sheetData>
    <row r="1" spans="2:8" ht="59.25" customHeight="1">
      <c r="B1" s="139" t="s">
        <v>209</v>
      </c>
      <c r="C1" s="278" t="s">
        <v>226</v>
      </c>
      <c r="D1" s="278"/>
      <c r="E1" s="278"/>
      <c r="F1" s="278"/>
      <c r="G1" s="279"/>
      <c r="H1" s="280"/>
    </row>
    <row r="2" spans="2:8" ht="25.15" customHeight="1">
      <c r="B2" s="140" t="s">
        <v>210</v>
      </c>
      <c r="C2" s="285" t="s">
        <v>224</v>
      </c>
      <c r="D2" s="285"/>
      <c r="E2" s="285"/>
      <c r="F2" s="285"/>
      <c r="G2" s="281"/>
      <c r="H2" s="282"/>
    </row>
    <row r="3" spans="2:8" ht="25.15" customHeight="1">
      <c r="B3" s="141" t="s">
        <v>244</v>
      </c>
      <c r="C3" s="272"/>
      <c r="D3" s="272"/>
      <c r="E3" s="272"/>
      <c r="F3" s="272"/>
      <c r="G3" s="283"/>
      <c r="H3" s="284"/>
    </row>
    <row r="4" spans="2:8" ht="25.15" customHeight="1">
      <c r="B4" s="286"/>
      <c r="C4" s="287"/>
      <c r="D4" s="287"/>
      <c r="E4" s="287"/>
      <c r="F4" s="287"/>
      <c r="G4" s="287"/>
      <c r="H4" s="288"/>
    </row>
    <row r="5" spans="2:8" ht="25.15" customHeight="1">
      <c r="B5" s="289" t="s">
        <v>243</v>
      </c>
      <c r="C5" s="289"/>
      <c r="D5" s="289"/>
      <c r="E5" s="289"/>
      <c r="F5" s="289"/>
      <c r="G5" s="289"/>
      <c r="H5" s="289"/>
    </row>
    <row r="6" spans="2:8" ht="25.15" customHeight="1">
      <c r="B6" s="265"/>
      <c r="C6" s="265"/>
      <c r="D6" s="265"/>
      <c r="E6" s="265"/>
      <c r="F6" s="265"/>
      <c r="G6" s="265"/>
      <c r="H6" s="265"/>
    </row>
    <row r="7" spans="2:8" ht="25.15" customHeight="1">
      <c r="B7" s="194" t="s">
        <v>212</v>
      </c>
      <c r="C7" s="171">
        <v>7</v>
      </c>
      <c r="D7" s="221" t="str">
        <f>+'BALANCE Nro 2'!B55</f>
        <v xml:space="preserve">PUSOS, MUROS Y ENCHAPES </v>
      </c>
      <c r="E7" s="144"/>
      <c r="F7" s="144"/>
      <c r="G7" s="144"/>
      <c r="H7" s="144"/>
    </row>
    <row r="8" spans="2:8" ht="25.15" customHeight="1">
      <c r="B8" s="265"/>
      <c r="C8" s="265"/>
      <c r="D8" s="265"/>
      <c r="E8" s="265"/>
      <c r="F8" s="265"/>
      <c r="G8" s="265"/>
      <c r="H8" s="265"/>
    </row>
    <row r="9" spans="2:8" ht="25.15" customHeight="1">
      <c r="B9" s="195" t="s">
        <v>213</v>
      </c>
      <c r="C9" s="146">
        <v>7.01</v>
      </c>
      <c r="D9" s="266" t="str">
        <f>+'BALANCE Nro 2'!B56</f>
        <v xml:space="preserve">PISO EN GRAMA </v>
      </c>
      <c r="E9" s="267" t="e">
        <v>#REF!</v>
      </c>
      <c r="F9" s="267" t="e">
        <v>#REF!</v>
      </c>
      <c r="G9" s="267" t="e">
        <v>#REF!</v>
      </c>
      <c r="H9" s="268" t="e">
        <v>#REF!</v>
      </c>
    </row>
    <row r="10" spans="2:8" ht="25.15" customHeight="1">
      <c r="B10" s="147" t="s">
        <v>214</v>
      </c>
      <c r="C10" s="146" t="str">
        <f>+'BALANCE Nro 2'!C56</f>
        <v>m2</v>
      </c>
      <c r="D10" s="269" t="e">
        <v>#REF!</v>
      </c>
      <c r="E10" s="270" t="e">
        <v>#REF!</v>
      </c>
      <c r="F10" s="270" t="e">
        <v>#REF!</v>
      </c>
      <c r="G10" s="270" t="e">
        <v>#REF!</v>
      </c>
      <c r="H10" s="271" t="e">
        <v>#REF!</v>
      </c>
    </row>
    <row r="11" spans="2:8" ht="25.15" customHeight="1">
      <c r="B11" s="272" t="s">
        <v>215</v>
      </c>
      <c r="C11" s="274" t="s">
        <v>216</v>
      </c>
      <c r="D11" s="270"/>
      <c r="E11" s="270"/>
      <c r="F11" s="271"/>
      <c r="G11" s="148" t="s">
        <v>217</v>
      </c>
      <c r="H11" s="149" t="s">
        <v>218</v>
      </c>
    </row>
    <row r="12" spans="2:8" ht="25.15" customHeight="1">
      <c r="B12" s="273"/>
      <c r="C12" s="196" t="s">
        <v>138</v>
      </c>
      <c r="D12" s="196" t="s">
        <v>219</v>
      </c>
      <c r="E12" s="146" t="s">
        <v>220</v>
      </c>
      <c r="F12" s="146" t="s">
        <v>221</v>
      </c>
      <c r="G12" s="151"/>
      <c r="H12" s="171">
        <f>+H13+H14+H15</f>
        <v>30</v>
      </c>
    </row>
    <row r="13" spans="2:8" ht="25.15" customHeight="1">
      <c r="B13" s="152" t="s">
        <v>285</v>
      </c>
      <c r="C13" s="152">
        <v>1</v>
      </c>
      <c r="D13" s="153">
        <v>6</v>
      </c>
      <c r="E13" s="151">
        <v>5</v>
      </c>
      <c r="F13" s="154"/>
      <c r="G13" s="151"/>
      <c r="H13" s="151">
        <f>+C13*D13*E13</f>
        <v>30</v>
      </c>
    </row>
    <row r="14" spans="2:8" ht="25.15" customHeight="1">
      <c r="B14" s="152"/>
      <c r="C14" s="152"/>
      <c r="D14" s="152"/>
      <c r="E14" s="151"/>
      <c r="F14" s="154"/>
      <c r="G14" s="151"/>
      <c r="H14" s="151"/>
    </row>
    <row r="15" spans="2:8" ht="25.15" customHeight="1">
      <c r="B15" s="152"/>
      <c r="C15" s="152"/>
      <c r="D15" s="152"/>
      <c r="E15" s="151"/>
      <c r="F15" s="154"/>
      <c r="G15" s="151"/>
      <c r="H15" s="151"/>
    </row>
    <row r="16" spans="2:8" ht="25.15" customHeight="1">
      <c r="B16" s="152"/>
      <c r="C16" s="152"/>
      <c r="D16" s="152"/>
      <c r="E16" s="151"/>
      <c r="F16" s="154"/>
      <c r="G16" s="151"/>
      <c r="H16" s="151"/>
    </row>
    <row r="17" spans="2:8" ht="25.15" customHeight="1">
      <c r="B17" s="152"/>
      <c r="C17" s="152"/>
      <c r="D17" s="152"/>
      <c r="E17" s="151"/>
      <c r="F17" s="154"/>
      <c r="G17" s="151"/>
      <c r="H17" s="151"/>
    </row>
    <row r="18" spans="2:8" ht="25.15" customHeight="1">
      <c r="B18" s="152"/>
      <c r="C18" s="152"/>
      <c r="D18" s="152"/>
      <c r="E18" s="151"/>
      <c r="F18" s="154"/>
      <c r="G18" s="151"/>
      <c r="H18" s="151"/>
    </row>
    <row r="19" spans="2:8" ht="25.15" customHeight="1">
      <c r="B19" s="155"/>
      <c r="C19" s="155"/>
      <c r="D19" s="156"/>
      <c r="E19" s="157"/>
      <c r="F19" s="158"/>
      <c r="G19" s="157"/>
      <c r="H19" s="157"/>
    </row>
    <row r="20" spans="2:8" ht="25.15" customHeight="1">
      <c r="B20" s="275" t="s">
        <v>222</v>
      </c>
      <c r="C20" s="276"/>
      <c r="D20" s="276"/>
      <c r="E20" s="276"/>
      <c r="F20" s="276"/>
      <c r="G20" s="276"/>
      <c r="H20" s="277"/>
    </row>
    <row r="21" spans="2:8" ht="25.15" customHeight="1">
      <c r="B21" s="159"/>
      <c r="C21" s="160"/>
      <c r="D21" s="160"/>
      <c r="E21" s="160"/>
      <c r="F21" s="160"/>
      <c r="G21" s="160"/>
      <c r="H21" s="161"/>
    </row>
    <row r="22" spans="2:8" ht="25.15" customHeight="1">
      <c r="B22" s="159"/>
      <c r="C22" s="160"/>
      <c r="D22" s="160"/>
      <c r="E22" s="160"/>
      <c r="F22" s="160"/>
      <c r="G22" s="160"/>
      <c r="H22" s="161"/>
    </row>
    <row r="23" spans="2:8" ht="25.15" customHeight="1">
      <c r="B23" s="159"/>
      <c r="C23" s="160"/>
      <c r="D23" s="160"/>
      <c r="E23" s="160"/>
      <c r="F23" s="160"/>
      <c r="G23" s="160"/>
      <c r="H23" s="161"/>
    </row>
    <row r="24" spans="2:8" ht="25.15" customHeight="1">
      <c r="B24" s="159"/>
      <c r="C24" s="160"/>
      <c r="D24" s="160"/>
      <c r="E24" s="160"/>
      <c r="F24" s="160"/>
      <c r="G24" s="160"/>
      <c r="H24" s="161"/>
    </row>
    <row r="25" spans="2:8" ht="25.15" customHeight="1">
      <c r="B25" s="162" t="s">
        <v>223</v>
      </c>
      <c r="C25" s="163"/>
      <c r="D25" s="164"/>
      <c r="E25" s="168"/>
      <c r="F25" s="169"/>
      <c r="G25" s="170"/>
      <c r="H25" s="170"/>
    </row>
    <row r="26" spans="2:8" ht="25.15" customHeight="1">
      <c r="B26" s="290" t="s">
        <v>224</v>
      </c>
      <c r="C26" s="291"/>
      <c r="D26" s="165"/>
      <c r="E26" s="292"/>
      <c r="F26" s="292"/>
      <c r="G26" s="292"/>
      <c r="H26" s="292"/>
    </row>
    <row r="27" spans="2:8" ht="25.15" customHeight="1">
      <c r="B27" s="293" t="s">
        <v>225</v>
      </c>
      <c r="C27" s="294"/>
      <c r="D27" s="165"/>
      <c r="E27" s="192"/>
      <c r="F27" s="192"/>
      <c r="G27" s="192"/>
      <c r="H27" s="192"/>
    </row>
    <row r="28" spans="2:8" ht="25.15" customHeight="1" thickBot="1">
      <c r="D28" s="166"/>
      <c r="E28" s="295"/>
      <c r="F28" s="295"/>
      <c r="G28" s="295"/>
      <c r="H28" s="295"/>
    </row>
  </sheetData>
  <mergeCells count="16">
    <mergeCell ref="B5:H5"/>
    <mergeCell ref="C1:F1"/>
    <mergeCell ref="G1:H3"/>
    <mergeCell ref="C2:F2"/>
    <mergeCell ref="C3:F3"/>
    <mergeCell ref="B4:H4"/>
    <mergeCell ref="B26:C26"/>
    <mergeCell ref="E26:H26"/>
    <mergeCell ref="B27:C27"/>
    <mergeCell ref="E28:H28"/>
    <mergeCell ref="B6:H6"/>
    <mergeCell ref="B8:H8"/>
    <mergeCell ref="D9:H10"/>
    <mergeCell ref="B11:B12"/>
    <mergeCell ref="C11:F11"/>
    <mergeCell ref="B20:H20"/>
  </mergeCells>
  <printOptions horizontalCentered="1"/>
  <pageMargins left="0.6998031496062993" right="0.6998031496062993" top="0.73868110236220463" bottom="0.73868110236220463" header="0.3110236220472441" footer="0.3110236220472441"/>
  <pageSetup scale="71" fitToHeight="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3691F-A3D6-440A-AA6E-9232EEE2D44B}">
  <sheetPr>
    <pageSetUpPr fitToPage="1"/>
  </sheetPr>
  <dimension ref="B1:H419"/>
  <sheetViews>
    <sheetView view="pageBreakPreview" topLeftCell="A147" zoomScaleNormal="100" zoomScaleSheetLayoutView="100" workbookViewId="0">
      <selection activeCell="D154" sqref="D154"/>
    </sheetView>
  </sheetViews>
  <sheetFormatPr baseColWidth="10" defaultColWidth="11.5703125" defaultRowHeight="16.5" customHeight="1"/>
  <cols>
    <col min="1" max="1" width="11.5703125" style="138"/>
    <col min="2" max="2" width="32" style="138" customWidth="1"/>
    <col min="3" max="8" width="15.7109375" style="138" customWidth="1"/>
    <col min="9" max="10" width="11.5703125" style="138"/>
    <col min="11" max="11" width="18.7109375" style="138" customWidth="1"/>
    <col min="12" max="12" width="21.5703125" style="138" customWidth="1"/>
    <col min="13" max="14" width="18.7109375" style="138" customWidth="1"/>
    <col min="15" max="16384" width="11.5703125" style="138"/>
  </cols>
  <sheetData>
    <row r="1" spans="2:8" ht="59.25" customHeight="1">
      <c r="B1" s="139" t="s">
        <v>209</v>
      </c>
      <c r="C1" s="278" t="s">
        <v>226</v>
      </c>
      <c r="D1" s="278"/>
      <c r="E1" s="278"/>
      <c r="F1" s="278"/>
      <c r="G1" s="279"/>
      <c r="H1" s="280"/>
    </row>
    <row r="2" spans="2:8" ht="25.15" customHeight="1">
      <c r="B2" s="140" t="s">
        <v>210</v>
      </c>
      <c r="C2" s="285" t="s">
        <v>224</v>
      </c>
      <c r="D2" s="285"/>
      <c r="E2" s="285"/>
      <c r="F2" s="285"/>
      <c r="G2" s="281"/>
      <c r="H2" s="282"/>
    </row>
    <row r="3" spans="2:8" ht="25.15" customHeight="1">
      <c r="B3" s="141" t="s">
        <v>211</v>
      </c>
      <c r="C3" s="272" t="s">
        <v>227</v>
      </c>
      <c r="D3" s="272"/>
      <c r="E3" s="272"/>
      <c r="F3" s="272"/>
      <c r="G3" s="283"/>
      <c r="H3" s="284"/>
    </row>
    <row r="4" spans="2:8" ht="25.15" customHeight="1">
      <c r="B4" s="286"/>
      <c r="C4" s="287"/>
      <c r="D4" s="287"/>
      <c r="E4" s="287"/>
      <c r="F4" s="287"/>
      <c r="G4" s="287"/>
      <c r="H4" s="288"/>
    </row>
    <row r="5" spans="2:8" ht="25.15" customHeight="1">
      <c r="B5" s="289" t="s">
        <v>228</v>
      </c>
      <c r="C5" s="289"/>
      <c r="D5" s="289"/>
      <c r="E5" s="289"/>
      <c r="F5" s="289"/>
      <c r="G5" s="289"/>
      <c r="H5" s="289"/>
    </row>
    <row r="6" spans="2:8" ht="25.15" customHeight="1">
      <c r="B6" s="265"/>
      <c r="C6" s="265"/>
      <c r="D6" s="265"/>
      <c r="E6" s="265"/>
      <c r="F6" s="265"/>
      <c r="G6" s="265"/>
      <c r="H6" s="265"/>
    </row>
    <row r="7" spans="2:8" ht="25.15" customHeight="1">
      <c r="B7" s="142" t="s">
        <v>212</v>
      </c>
      <c r="C7" s="171" t="str">
        <f>+'BALANCE Nro 2'!$A$61</f>
        <v>NP</v>
      </c>
      <c r="D7" s="143" t="str">
        <f>+'BALANCE Nro 2'!$B$61</f>
        <v xml:space="preserve">ITEMS NO PREVISTOS </v>
      </c>
      <c r="E7" s="144"/>
      <c r="F7" s="144"/>
      <c r="G7" s="144"/>
      <c r="H7" s="144"/>
    </row>
    <row r="8" spans="2:8" ht="25.15" customHeight="1">
      <c r="B8" s="265"/>
      <c r="C8" s="265"/>
      <c r="D8" s="265"/>
      <c r="E8" s="265"/>
      <c r="F8" s="265"/>
      <c r="G8" s="265"/>
      <c r="H8" s="265"/>
    </row>
    <row r="9" spans="2:8" ht="25.15" customHeight="1">
      <c r="B9" s="145" t="s">
        <v>213</v>
      </c>
      <c r="C9" s="146" t="str">
        <f>+'BALANCE Nro 2'!$A$62</f>
        <v>NP1</v>
      </c>
      <c r="D9" s="266" t="str">
        <f>+VLOOKUP(C9,'BALANCE Nro 2'!$A$62:$B$79,2,FALSE)</f>
        <v xml:space="preserve">SUMINISTRO E INSTALACION DE PUERTA EN LAMINA GALVANIZADA INCLUYE CERRADURA </v>
      </c>
      <c r="E9" s="267" t="e">
        <v>#REF!</v>
      </c>
      <c r="F9" s="267" t="e">
        <v>#REF!</v>
      </c>
      <c r="G9" s="267" t="e">
        <v>#REF!</v>
      </c>
      <c r="H9" s="268" t="e">
        <v>#REF!</v>
      </c>
    </row>
    <row r="10" spans="2:8" ht="25.15" customHeight="1">
      <c r="B10" s="147" t="s">
        <v>214</v>
      </c>
      <c r="C10" s="146" t="str">
        <f>+VLOOKUP(C9,'BALANCE Nro 2'!$A$62:$C$79,3,FALSE)</f>
        <v>m2</v>
      </c>
      <c r="D10" s="269" t="e">
        <v>#REF!</v>
      </c>
      <c r="E10" s="270" t="e">
        <v>#REF!</v>
      </c>
      <c r="F10" s="270" t="e">
        <v>#REF!</v>
      </c>
      <c r="G10" s="270" t="e">
        <v>#REF!</v>
      </c>
      <c r="H10" s="271" t="e">
        <v>#REF!</v>
      </c>
    </row>
    <row r="11" spans="2:8" ht="25.15" customHeight="1">
      <c r="B11" s="272" t="s">
        <v>215</v>
      </c>
      <c r="C11" s="274" t="s">
        <v>216</v>
      </c>
      <c r="D11" s="270"/>
      <c r="E11" s="270"/>
      <c r="F11" s="271"/>
      <c r="G11" s="148" t="s">
        <v>217</v>
      </c>
      <c r="H11" s="149" t="s">
        <v>218</v>
      </c>
    </row>
    <row r="12" spans="2:8" ht="25.15" customHeight="1">
      <c r="B12" s="273"/>
      <c r="C12" s="150" t="s">
        <v>138</v>
      </c>
      <c r="D12" s="150" t="s">
        <v>219</v>
      </c>
      <c r="E12" s="146" t="s">
        <v>220</v>
      </c>
      <c r="F12" s="146" t="s">
        <v>221</v>
      </c>
      <c r="G12" s="151"/>
      <c r="H12" s="171">
        <f>ROUNDUP(SUM(H13:H19),2)</f>
        <v>7.56</v>
      </c>
    </row>
    <row r="13" spans="2:8" ht="25.15" customHeight="1">
      <c r="B13" s="152" t="s">
        <v>229</v>
      </c>
      <c r="C13" s="152">
        <v>6</v>
      </c>
      <c r="D13" s="153"/>
      <c r="E13" s="151">
        <v>0.63</v>
      </c>
      <c r="F13" s="154">
        <v>2</v>
      </c>
      <c r="G13" s="151"/>
      <c r="H13" s="151">
        <f>+C13*E13*F13</f>
        <v>7.5600000000000005</v>
      </c>
    </row>
    <row r="14" spans="2:8" ht="25.15" customHeight="1">
      <c r="B14" s="152"/>
      <c r="C14" s="152"/>
      <c r="D14" s="152"/>
      <c r="E14" s="151"/>
      <c r="F14" s="154"/>
      <c r="G14" s="151"/>
      <c r="H14" s="151"/>
    </row>
    <row r="15" spans="2:8" ht="25.15" customHeight="1">
      <c r="B15" s="152"/>
      <c r="C15" s="152"/>
      <c r="D15" s="152"/>
      <c r="E15" s="151"/>
      <c r="F15" s="154"/>
      <c r="G15" s="151"/>
      <c r="H15" s="151"/>
    </row>
    <row r="16" spans="2:8" ht="25.15" customHeight="1">
      <c r="B16" s="152"/>
      <c r="C16" s="152"/>
      <c r="D16" s="152"/>
      <c r="E16" s="151"/>
      <c r="F16" s="154"/>
      <c r="G16" s="151"/>
      <c r="H16" s="151"/>
    </row>
    <row r="17" spans="2:8" ht="25.15" customHeight="1">
      <c r="B17" s="152"/>
      <c r="C17" s="152"/>
      <c r="D17" s="152"/>
      <c r="E17" s="151"/>
      <c r="F17" s="154"/>
      <c r="G17" s="151"/>
      <c r="H17" s="151"/>
    </row>
    <row r="18" spans="2:8" ht="25.15" customHeight="1">
      <c r="B18" s="152"/>
      <c r="C18" s="152"/>
      <c r="D18" s="152"/>
      <c r="E18" s="151"/>
      <c r="F18" s="154"/>
      <c r="G18" s="151"/>
      <c r="H18" s="151"/>
    </row>
    <row r="19" spans="2:8" ht="25.15" customHeight="1">
      <c r="B19" s="155"/>
      <c r="C19" s="155"/>
      <c r="D19" s="156"/>
      <c r="E19" s="157"/>
      <c r="F19" s="158"/>
      <c r="G19" s="157"/>
      <c r="H19" s="157"/>
    </row>
    <row r="20" spans="2:8" ht="25.15" customHeight="1">
      <c r="B20" s="275" t="s">
        <v>222</v>
      </c>
      <c r="C20" s="276"/>
      <c r="D20" s="276"/>
      <c r="E20" s="276"/>
      <c r="F20" s="276"/>
      <c r="G20" s="276"/>
      <c r="H20" s="277"/>
    </row>
    <row r="21" spans="2:8" ht="25.15" customHeight="1">
      <c r="B21" s="159"/>
      <c r="C21" s="160"/>
      <c r="D21" s="160"/>
      <c r="E21" s="160"/>
      <c r="F21" s="160"/>
      <c r="G21" s="160"/>
      <c r="H21" s="161"/>
    </row>
    <row r="22" spans="2:8" ht="25.15" customHeight="1">
      <c r="B22" s="159"/>
      <c r="C22" s="160"/>
      <c r="D22" s="160"/>
      <c r="E22" s="160"/>
      <c r="F22" s="160"/>
      <c r="G22" s="160"/>
      <c r="H22" s="161"/>
    </row>
    <row r="23" spans="2:8" ht="25.15" customHeight="1">
      <c r="B23" s="159"/>
      <c r="C23" s="160"/>
      <c r="D23" s="160"/>
      <c r="E23" s="160"/>
      <c r="F23" s="160"/>
      <c r="G23" s="160"/>
      <c r="H23" s="161"/>
    </row>
    <row r="24" spans="2:8" ht="25.15" customHeight="1">
      <c r="B24" s="159"/>
      <c r="C24" s="160"/>
      <c r="D24" s="160"/>
      <c r="E24" s="160"/>
      <c r="F24" s="160"/>
      <c r="G24" s="160"/>
      <c r="H24" s="161"/>
    </row>
    <row r="25" spans="2:8" ht="25.15" customHeight="1">
      <c r="B25" s="162" t="s">
        <v>223</v>
      </c>
      <c r="C25" s="163"/>
      <c r="D25" s="164"/>
      <c r="E25" s="168"/>
      <c r="F25" s="169"/>
      <c r="G25" s="170"/>
      <c r="H25" s="170"/>
    </row>
    <row r="26" spans="2:8" ht="25.15" customHeight="1">
      <c r="B26" s="290" t="s">
        <v>224</v>
      </c>
      <c r="C26" s="291"/>
      <c r="D26" s="165"/>
      <c r="E26" s="292"/>
      <c r="F26" s="292"/>
      <c r="G26" s="292"/>
      <c r="H26" s="292"/>
    </row>
    <row r="27" spans="2:8" ht="25.15" customHeight="1">
      <c r="B27" s="293" t="s">
        <v>225</v>
      </c>
      <c r="C27" s="294"/>
      <c r="D27" s="165"/>
      <c r="E27" s="172"/>
      <c r="F27" s="172"/>
      <c r="G27" s="172"/>
      <c r="H27" s="172"/>
    </row>
    <row r="28" spans="2:8" ht="25.15" customHeight="1" thickBot="1">
      <c r="D28" s="166"/>
      <c r="E28" s="295"/>
      <c r="F28" s="295"/>
      <c r="G28" s="295"/>
      <c r="H28" s="295"/>
    </row>
    <row r="29" spans="2:8" ht="58.5" customHeight="1">
      <c r="B29" s="139" t="s">
        <v>209</v>
      </c>
      <c r="C29" s="278" t="s">
        <v>226</v>
      </c>
      <c r="D29" s="278"/>
      <c r="E29" s="278"/>
      <c r="F29" s="278"/>
      <c r="G29" s="279"/>
      <c r="H29" s="280"/>
    </row>
    <row r="30" spans="2:8" ht="25.15" customHeight="1">
      <c r="B30" s="140" t="s">
        <v>210</v>
      </c>
      <c r="C30" s="285" t="s">
        <v>224</v>
      </c>
      <c r="D30" s="285"/>
      <c r="E30" s="285"/>
      <c r="F30" s="285"/>
      <c r="G30" s="281"/>
      <c r="H30" s="282"/>
    </row>
    <row r="31" spans="2:8" ht="25.15" customHeight="1">
      <c r="B31" s="141" t="s">
        <v>211</v>
      </c>
      <c r="C31" s="272" t="s">
        <v>227</v>
      </c>
      <c r="D31" s="272"/>
      <c r="E31" s="272"/>
      <c r="F31" s="272"/>
      <c r="G31" s="283"/>
      <c r="H31" s="284"/>
    </row>
    <row r="32" spans="2:8" ht="25.15" customHeight="1">
      <c r="B32" s="286"/>
      <c r="C32" s="287"/>
      <c r="D32" s="287"/>
      <c r="E32" s="287"/>
      <c r="F32" s="287"/>
      <c r="G32" s="287"/>
      <c r="H32" s="288"/>
    </row>
    <row r="33" spans="2:8" ht="25.15" customHeight="1">
      <c r="B33" s="289" t="s">
        <v>228</v>
      </c>
      <c r="C33" s="289"/>
      <c r="D33" s="289"/>
      <c r="E33" s="289"/>
      <c r="F33" s="289"/>
      <c r="G33" s="289"/>
      <c r="H33" s="289"/>
    </row>
    <row r="34" spans="2:8" ht="25.15" customHeight="1">
      <c r="B34" s="265"/>
      <c r="C34" s="265"/>
      <c r="D34" s="265"/>
      <c r="E34" s="265"/>
      <c r="F34" s="265"/>
      <c r="G34" s="265"/>
      <c r="H34" s="265"/>
    </row>
    <row r="35" spans="2:8" ht="25.15" customHeight="1">
      <c r="B35" s="142" t="s">
        <v>212</v>
      </c>
      <c r="C35" s="171" t="str">
        <f>+'BALANCE Nro 2'!$A$61</f>
        <v>NP</v>
      </c>
      <c r="D35" s="143" t="str">
        <f>+'BALANCE Nro 2'!$B$61</f>
        <v xml:space="preserve">ITEMS NO PREVISTOS </v>
      </c>
      <c r="E35" s="144"/>
      <c r="F35" s="144"/>
      <c r="G35" s="144"/>
      <c r="H35" s="144"/>
    </row>
    <row r="36" spans="2:8" ht="25.15" customHeight="1">
      <c r="B36" s="265"/>
      <c r="C36" s="265"/>
      <c r="D36" s="265"/>
      <c r="E36" s="265"/>
      <c r="F36" s="265"/>
      <c r="G36" s="265"/>
      <c r="H36" s="265"/>
    </row>
    <row r="37" spans="2:8" ht="25.15" customHeight="1">
      <c r="B37" s="145" t="s">
        <v>213</v>
      </c>
      <c r="C37" s="146" t="s">
        <v>168</v>
      </c>
      <c r="D37" s="266" t="str">
        <f>+VLOOKUP(C37,'BALANCE Nro 2'!$A$62:$B$79,2,FALSE)</f>
        <v>SUMINISTRO E INSTALACION DE LAMPARAS LED DE INCRUSTAR DE 9W</v>
      </c>
      <c r="E37" s="267" t="e">
        <v>#REF!</v>
      </c>
      <c r="F37" s="267" t="e">
        <v>#REF!</v>
      </c>
      <c r="G37" s="267" t="e">
        <v>#REF!</v>
      </c>
      <c r="H37" s="268" t="e">
        <v>#REF!</v>
      </c>
    </row>
    <row r="38" spans="2:8" ht="25.15" customHeight="1">
      <c r="B38" s="147" t="s">
        <v>214</v>
      </c>
      <c r="C38" s="146" t="str">
        <f>+VLOOKUP(C37,'BALANCE Nro 2'!$A$62:$C$79,3,FALSE)</f>
        <v>und</v>
      </c>
      <c r="D38" s="269" t="e">
        <v>#REF!</v>
      </c>
      <c r="E38" s="270" t="e">
        <v>#REF!</v>
      </c>
      <c r="F38" s="270" t="e">
        <v>#REF!</v>
      </c>
      <c r="G38" s="270" t="e">
        <v>#REF!</v>
      </c>
      <c r="H38" s="271" t="e">
        <v>#REF!</v>
      </c>
    </row>
    <row r="39" spans="2:8" ht="25.15" customHeight="1">
      <c r="B39" s="272" t="s">
        <v>215</v>
      </c>
      <c r="C39" s="274" t="s">
        <v>216</v>
      </c>
      <c r="D39" s="270"/>
      <c r="E39" s="270"/>
      <c r="F39" s="271"/>
      <c r="G39" s="148" t="s">
        <v>217</v>
      </c>
      <c r="H39" s="149" t="s">
        <v>218</v>
      </c>
    </row>
    <row r="40" spans="2:8" ht="25.15" customHeight="1">
      <c r="B40" s="273"/>
      <c r="C40" s="150" t="s">
        <v>138</v>
      </c>
      <c r="D40" s="150" t="s">
        <v>219</v>
      </c>
      <c r="E40" s="146" t="s">
        <v>220</v>
      </c>
      <c r="F40" s="146" t="s">
        <v>221</v>
      </c>
      <c r="G40" s="151"/>
      <c r="H40" s="171">
        <f>ROUNDUP(SUM(H41:H47),2)</f>
        <v>16</v>
      </c>
    </row>
    <row r="41" spans="2:8" ht="25.15" customHeight="1">
      <c r="B41" s="152" t="s">
        <v>230</v>
      </c>
      <c r="C41" s="152">
        <v>16</v>
      </c>
      <c r="D41" s="153"/>
      <c r="E41" s="151"/>
      <c r="F41" s="154"/>
      <c r="G41" s="151"/>
      <c r="H41" s="151">
        <f>+C41</f>
        <v>16</v>
      </c>
    </row>
    <row r="42" spans="2:8" ht="25.15" customHeight="1">
      <c r="B42" s="152"/>
      <c r="C42" s="152"/>
      <c r="D42" s="153"/>
      <c r="E42" s="151"/>
      <c r="F42" s="154"/>
      <c r="G42" s="151"/>
      <c r="H42" s="151"/>
    </row>
    <row r="43" spans="2:8" ht="25.15" customHeight="1">
      <c r="B43" s="152"/>
      <c r="C43" s="152"/>
      <c r="D43" s="152"/>
      <c r="E43" s="151"/>
      <c r="F43" s="154"/>
      <c r="G43" s="151"/>
      <c r="H43" s="151"/>
    </row>
    <row r="44" spans="2:8" ht="25.15" customHeight="1">
      <c r="B44" s="152"/>
      <c r="C44" s="152"/>
      <c r="D44" s="152"/>
      <c r="E44" s="151"/>
      <c r="F44" s="154"/>
      <c r="G44" s="151"/>
      <c r="H44" s="151"/>
    </row>
    <row r="45" spans="2:8" ht="25.15" customHeight="1">
      <c r="B45" s="152"/>
      <c r="C45" s="152"/>
      <c r="D45" s="152"/>
      <c r="E45" s="151"/>
      <c r="F45" s="154"/>
      <c r="G45" s="151"/>
      <c r="H45" s="151"/>
    </row>
    <row r="46" spans="2:8" ht="25.15" customHeight="1">
      <c r="B46" s="152"/>
      <c r="C46" s="152"/>
      <c r="D46" s="152"/>
      <c r="E46" s="151"/>
      <c r="F46" s="154"/>
      <c r="G46" s="151"/>
      <c r="H46" s="151"/>
    </row>
    <row r="47" spans="2:8" ht="25.15" customHeight="1">
      <c r="B47" s="155"/>
      <c r="C47" s="155"/>
      <c r="D47" s="156"/>
      <c r="E47" s="157"/>
      <c r="F47" s="158"/>
      <c r="G47" s="157"/>
      <c r="H47" s="157"/>
    </row>
    <row r="48" spans="2:8" ht="25.15" customHeight="1">
      <c r="B48" s="275" t="s">
        <v>222</v>
      </c>
      <c r="C48" s="276"/>
      <c r="D48" s="276"/>
      <c r="E48" s="276"/>
      <c r="F48" s="276"/>
      <c r="G48" s="276"/>
      <c r="H48" s="277"/>
    </row>
    <row r="49" spans="2:8" ht="25.15" customHeight="1">
      <c r="B49" s="159"/>
      <c r="C49" s="160"/>
      <c r="D49" s="160"/>
      <c r="E49" s="160"/>
      <c r="F49" s="160"/>
      <c r="G49" s="160"/>
      <c r="H49" s="161"/>
    </row>
    <row r="50" spans="2:8" ht="25.15" customHeight="1">
      <c r="B50" s="159"/>
      <c r="C50" s="160"/>
      <c r="D50" s="160"/>
      <c r="E50" s="160"/>
      <c r="F50" s="160"/>
      <c r="G50" s="160"/>
      <c r="H50" s="161"/>
    </row>
    <row r="51" spans="2:8" ht="25.15" customHeight="1">
      <c r="B51" s="159"/>
      <c r="C51" s="160"/>
      <c r="D51" s="160"/>
      <c r="E51" s="160"/>
      <c r="F51" s="160"/>
      <c r="G51" s="160"/>
      <c r="H51" s="161"/>
    </row>
    <row r="52" spans="2:8" ht="25.15" customHeight="1">
      <c r="B52" s="159"/>
      <c r="C52" s="160"/>
      <c r="D52" s="160"/>
      <c r="E52" s="160"/>
      <c r="F52" s="160"/>
      <c r="G52" s="160"/>
      <c r="H52" s="161"/>
    </row>
    <row r="53" spans="2:8" ht="25.15" customHeight="1">
      <c r="B53" s="162" t="s">
        <v>223</v>
      </c>
      <c r="C53" s="163"/>
      <c r="D53" s="164"/>
      <c r="E53" s="168"/>
      <c r="F53" s="169"/>
      <c r="G53" s="170"/>
      <c r="H53" s="170"/>
    </row>
    <row r="54" spans="2:8" ht="25.15" customHeight="1">
      <c r="B54" s="290" t="s">
        <v>224</v>
      </c>
      <c r="C54" s="291"/>
      <c r="D54" s="165"/>
      <c r="E54" s="292"/>
      <c r="F54" s="292"/>
      <c r="G54" s="292"/>
      <c r="H54" s="292"/>
    </row>
    <row r="55" spans="2:8" ht="25.15" customHeight="1">
      <c r="B55" s="293" t="s">
        <v>225</v>
      </c>
      <c r="C55" s="294"/>
      <c r="D55" s="165"/>
      <c r="E55" s="172"/>
      <c r="F55" s="172"/>
      <c r="G55" s="172"/>
      <c r="H55" s="172"/>
    </row>
    <row r="56" spans="2:8" ht="25.15" customHeight="1" thickBot="1">
      <c r="D56" s="166"/>
      <c r="E56" s="295"/>
      <c r="F56" s="295"/>
      <c r="G56" s="295"/>
      <c r="H56" s="295"/>
    </row>
    <row r="57" spans="2:8" ht="60.75" customHeight="1">
      <c r="B57" s="139" t="s">
        <v>209</v>
      </c>
      <c r="C57" s="278" t="s">
        <v>226</v>
      </c>
      <c r="D57" s="278"/>
      <c r="E57" s="278"/>
      <c r="F57" s="278"/>
      <c r="G57" s="279"/>
      <c r="H57" s="280"/>
    </row>
    <row r="58" spans="2:8" ht="25.15" customHeight="1">
      <c r="B58" s="140" t="s">
        <v>210</v>
      </c>
      <c r="C58" s="285" t="s">
        <v>224</v>
      </c>
      <c r="D58" s="285"/>
      <c r="E58" s="285"/>
      <c r="F58" s="285"/>
      <c r="G58" s="281"/>
      <c r="H58" s="282"/>
    </row>
    <row r="59" spans="2:8" ht="25.15" customHeight="1">
      <c r="B59" s="141" t="s">
        <v>211</v>
      </c>
      <c r="C59" s="272" t="s">
        <v>227</v>
      </c>
      <c r="D59" s="272"/>
      <c r="E59" s="272"/>
      <c r="F59" s="272"/>
      <c r="G59" s="283"/>
      <c r="H59" s="284"/>
    </row>
    <row r="60" spans="2:8" ht="25.15" customHeight="1">
      <c r="B60" s="286"/>
      <c r="C60" s="287"/>
      <c r="D60" s="287"/>
      <c r="E60" s="287"/>
      <c r="F60" s="287"/>
      <c r="G60" s="287"/>
      <c r="H60" s="288"/>
    </row>
    <row r="61" spans="2:8" ht="25.15" customHeight="1">
      <c r="B61" s="289" t="s">
        <v>228</v>
      </c>
      <c r="C61" s="289"/>
      <c r="D61" s="289"/>
      <c r="E61" s="289"/>
      <c r="F61" s="289"/>
      <c r="G61" s="289"/>
      <c r="H61" s="289"/>
    </row>
    <row r="62" spans="2:8" ht="25.15" customHeight="1">
      <c r="B62" s="265"/>
      <c r="C62" s="265"/>
      <c r="D62" s="265"/>
      <c r="E62" s="265"/>
      <c r="F62" s="265"/>
      <c r="G62" s="265"/>
      <c r="H62" s="265"/>
    </row>
    <row r="63" spans="2:8" ht="25.15" customHeight="1">
      <c r="B63" s="142" t="s">
        <v>212</v>
      </c>
      <c r="C63" s="171" t="str">
        <f>+'BALANCE Nro 2'!$A$61</f>
        <v>NP</v>
      </c>
      <c r="D63" s="143" t="str">
        <f>+'BALANCE Nro 2'!$B$61</f>
        <v xml:space="preserve">ITEMS NO PREVISTOS </v>
      </c>
      <c r="E63" s="144"/>
      <c r="F63" s="144"/>
      <c r="G63" s="144"/>
      <c r="H63" s="144"/>
    </row>
    <row r="64" spans="2:8" ht="25.15" customHeight="1">
      <c r="B64" s="265"/>
      <c r="C64" s="265"/>
      <c r="D64" s="265"/>
      <c r="E64" s="265"/>
      <c r="F64" s="265"/>
      <c r="G64" s="265"/>
      <c r="H64" s="265"/>
    </row>
    <row r="65" spans="2:8" ht="25.15" customHeight="1">
      <c r="B65" s="145" t="s">
        <v>213</v>
      </c>
      <c r="C65" s="146" t="s">
        <v>169</v>
      </c>
      <c r="D65" s="266" t="str">
        <f>+VLOOKUP(C65,'BALANCE Nro 2'!$A$62:$B$79,2,FALSE)</f>
        <v>SUMINISTRO E INSTALACION DE LAMPARAS LED DE INCRUSTAR DE 18W</v>
      </c>
      <c r="E65" s="267" t="e">
        <v>#REF!</v>
      </c>
      <c r="F65" s="267" t="e">
        <v>#REF!</v>
      </c>
      <c r="G65" s="267" t="e">
        <v>#REF!</v>
      </c>
      <c r="H65" s="268" t="e">
        <v>#REF!</v>
      </c>
    </row>
    <row r="66" spans="2:8" ht="25.15" customHeight="1">
      <c r="B66" s="147" t="s">
        <v>214</v>
      </c>
      <c r="C66" s="146" t="str">
        <f>+VLOOKUP(C65,'BALANCE Nro 2'!$A$62:$C$79,3,FALSE)</f>
        <v>und</v>
      </c>
      <c r="D66" s="269" t="e">
        <v>#REF!</v>
      </c>
      <c r="E66" s="270" t="e">
        <v>#REF!</v>
      </c>
      <c r="F66" s="270" t="e">
        <v>#REF!</v>
      </c>
      <c r="G66" s="270" t="e">
        <v>#REF!</v>
      </c>
      <c r="H66" s="271" t="e">
        <v>#REF!</v>
      </c>
    </row>
    <row r="67" spans="2:8" ht="25.15" customHeight="1">
      <c r="B67" s="272" t="s">
        <v>215</v>
      </c>
      <c r="C67" s="274" t="s">
        <v>216</v>
      </c>
      <c r="D67" s="270"/>
      <c r="E67" s="270"/>
      <c r="F67" s="271"/>
      <c r="G67" s="148" t="s">
        <v>217</v>
      </c>
      <c r="H67" s="149" t="s">
        <v>218</v>
      </c>
    </row>
    <row r="68" spans="2:8" ht="25.15" customHeight="1">
      <c r="B68" s="273"/>
      <c r="C68" s="150" t="s">
        <v>138</v>
      </c>
      <c r="D68" s="150" t="s">
        <v>219</v>
      </c>
      <c r="E68" s="146" t="s">
        <v>220</v>
      </c>
      <c r="F68" s="146" t="s">
        <v>221</v>
      </c>
      <c r="G68" s="151"/>
      <c r="H68" s="171">
        <f>ROUNDUP(SUM(H69:H75),2)</f>
        <v>33</v>
      </c>
    </row>
    <row r="69" spans="2:8" ht="25.15" customHeight="1">
      <c r="B69" s="152" t="s">
        <v>230</v>
      </c>
      <c r="C69" s="152">
        <v>21</v>
      </c>
      <c r="D69" s="153"/>
      <c r="E69" s="151"/>
      <c r="F69" s="154"/>
      <c r="G69" s="151"/>
      <c r="H69" s="151">
        <f>+C69</f>
        <v>21</v>
      </c>
    </row>
    <row r="70" spans="2:8" ht="25.15" customHeight="1">
      <c r="B70" s="152" t="s">
        <v>231</v>
      </c>
      <c r="C70" s="152">
        <v>8</v>
      </c>
      <c r="D70" s="152"/>
      <c r="E70" s="151"/>
      <c r="F70" s="154"/>
      <c r="G70" s="151"/>
      <c r="H70" s="151">
        <f t="shared" ref="H70:H71" si="0">+C70</f>
        <v>8</v>
      </c>
    </row>
    <row r="71" spans="2:8" ht="25.15" customHeight="1">
      <c r="B71" s="152" t="s">
        <v>232</v>
      </c>
      <c r="C71" s="152">
        <v>4</v>
      </c>
      <c r="D71" s="152"/>
      <c r="E71" s="151"/>
      <c r="F71" s="154"/>
      <c r="G71" s="151"/>
      <c r="H71" s="151">
        <f t="shared" si="0"/>
        <v>4</v>
      </c>
    </row>
    <row r="72" spans="2:8" ht="25.15" customHeight="1">
      <c r="B72" s="152"/>
      <c r="C72" s="152"/>
      <c r="D72" s="152"/>
      <c r="E72" s="151"/>
      <c r="F72" s="154"/>
      <c r="G72" s="151"/>
      <c r="H72" s="151"/>
    </row>
    <row r="73" spans="2:8" ht="25.15" customHeight="1">
      <c r="B73" s="152"/>
      <c r="C73" s="152"/>
      <c r="D73" s="152"/>
      <c r="E73" s="151"/>
      <c r="F73" s="154"/>
      <c r="G73" s="151"/>
      <c r="H73" s="151"/>
    </row>
    <row r="74" spans="2:8" ht="25.15" customHeight="1">
      <c r="B74" s="152"/>
      <c r="C74" s="152"/>
      <c r="D74" s="152"/>
      <c r="E74" s="151"/>
      <c r="F74" s="154"/>
      <c r="G74" s="151"/>
      <c r="H74" s="151"/>
    </row>
    <row r="75" spans="2:8" ht="25.15" customHeight="1">
      <c r="B75" s="155"/>
      <c r="C75" s="155"/>
      <c r="D75" s="156"/>
      <c r="E75" s="157"/>
      <c r="F75" s="158"/>
      <c r="G75" s="157"/>
      <c r="H75" s="157"/>
    </row>
    <row r="76" spans="2:8" ht="25.15" customHeight="1">
      <c r="B76" s="275" t="s">
        <v>222</v>
      </c>
      <c r="C76" s="276"/>
      <c r="D76" s="276"/>
      <c r="E76" s="276"/>
      <c r="F76" s="276"/>
      <c r="G76" s="276"/>
      <c r="H76" s="277"/>
    </row>
    <row r="77" spans="2:8" ht="25.15" customHeight="1">
      <c r="B77" s="159"/>
      <c r="C77" s="160"/>
      <c r="D77" s="160"/>
      <c r="E77" s="160"/>
      <c r="F77" s="160"/>
      <c r="G77" s="160"/>
      <c r="H77" s="161"/>
    </row>
    <row r="78" spans="2:8" ht="25.15" customHeight="1">
      <c r="B78" s="159"/>
      <c r="C78" s="160"/>
      <c r="D78" s="160"/>
      <c r="E78" s="160"/>
      <c r="F78" s="160"/>
      <c r="G78" s="160"/>
      <c r="H78" s="161"/>
    </row>
    <row r="79" spans="2:8" ht="25.15" customHeight="1">
      <c r="B79" s="159"/>
      <c r="C79" s="160"/>
      <c r="D79" s="160"/>
      <c r="E79" s="160"/>
      <c r="F79" s="160"/>
      <c r="G79" s="160"/>
      <c r="H79" s="161"/>
    </row>
    <row r="80" spans="2:8" ht="25.15" customHeight="1">
      <c r="B80" s="159"/>
      <c r="C80" s="160"/>
      <c r="D80" s="160"/>
      <c r="E80" s="160"/>
      <c r="F80" s="160"/>
      <c r="G80" s="160"/>
      <c r="H80" s="161"/>
    </row>
    <row r="81" spans="2:8" ht="25.15" customHeight="1">
      <c r="B81" s="162" t="s">
        <v>223</v>
      </c>
      <c r="C81" s="163"/>
      <c r="D81" s="164"/>
      <c r="E81" s="168"/>
      <c r="F81" s="169"/>
      <c r="G81" s="170"/>
      <c r="H81" s="170"/>
    </row>
    <row r="82" spans="2:8" ht="25.15" customHeight="1">
      <c r="B82" s="290" t="s">
        <v>224</v>
      </c>
      <c r="C82" s="291"/>
      <c r="D82" s="165"/>
      <c r="E82" s="292"/>
      <c r="F82" s="292"/>
      <c r="G82" s="292"/>
      <c r="H82" s="292"/>
    </row>
    <row r="83" spans="2:8" ht="25.15" customHeight="1">
      <c r="B83" s="293" t="s">
        <v>225</v>
      </c>
      <c r="C83" s="294"/>
      <c r="D83" s="166"/>
      <c r="E83" s="292"/>
      <c r="F83" s="292"/>
      <c r="G83" s="292"/>
      <c r="H83" s="292"/>
    </row>
    <row r="84" spans="2:8" ht="25.15" customHeight="1" thickBot="1">
      <c r="B84" s="172"/>
      <c r="C84" s="167"/>
      <c r="D84" s="166"/>
      <c r="E84" s="172"/>
      <c r="F84" s="172"/>
      <c r="G84" s="172"/>
      <c r="H84" s="172"/>
    </row>
    <row r="85" spans="2:8" ht="60" customHeight="1">
      <c r="B85" s="139" t="s">
        <v>209</v>
      </c>
      <c r="C85" s="278" t="s">
        <v>226</v>
      </c>
      <c r="D85" s="278"/>
      <c r="E85" s="278"/>
      <c r="F85" s="278"/>
      <c r="G85" s="279"/>
      <c r="H85" s="280"/>
    </row>
    <row r="86" spans="2:8" ht="25.15" customHeight="1">
      <c r="B86" s="140" t="s">
        <v>210</v>
      </c>
      <c r="C86" s="285" t="s">
        <v>224</v>
      </c>
      <c r="D86" s="285"/>
      <c r="E86" s="285"/>
      <c r="F86" s="285"/>
      <c r="G86" s="281"/>
      <c r="H86" s="282"/>
    </row>
    <row r="87" spans="2:8" ht="25.15" customHeight="1">
      <c r="B87" s="141" t="s">
        <v>211</v>
      </c>
      <c r="C87" s="272" t="s">
        <v>227</v>
      </c>
      <c r="D87" s="272"/>
      <c r="E87" s="272"/>
      <c r="F87" s="272"/>
      <c r="G87" s="283"/>
      <c r="H87" s="284"/>
    </row>
    <row r="88" spans="2:8" ht="25.15" customHeight="1">
      <c r="B88" s="286"/>
      <c r="C88" s="287"/>
      <c r="D88" s="287"/>
      <c r="E88" s="287"/>
      <c r="F88" s="287"/>
      <c r="G88" s="287"/>
      <c r="H88" s="288"/>
    </row>
    <row r="89" spans="2:8" ht="25.15" customHeight="1">
      <c r="B89" s="289" t="s">
        <v>228</v>
      </c>
      <c r="C89" s="289"/>
      <c r="D89" s="289"/>
      <c r="E89" s="289"/>
      <c r="F89" s="289"/>
      <c r="G89" s="289"/>
      <c r="H89" s="289"/>
    </row>
    <row r="90" spans="2:8" ht="25.15" customHeight="1">
      <c r="B90" s="265"/>
      <c r="C90" s="265"/>
      <c r="D90" s="265"/>
      <c r="E90" s="265"/>
      <c r="F90" s="265"/>
      <c r="G90" s="265"/>
      <c r="H90" s="265"/>
    </row>
    <row r="91" spans="2:8" ht="25.15" customHeight="1">
      <c r="B91" s="142" t="s">
        <v>212</v>
      </c>
      <c r="C91" s="171" t="str">
        <f>+'BALANCE Nro 2'!$A$61</f>
        <v>NP</v>
      </c>
      <c r="D91" s="143" t="str">
        <f>+'BALANCE Nro 2'!$B$61</f>
        <v xml:space="preserve">ITEMS NO PREVISTOS </v>
      </c>
      <c r="E91" s="144"/>
      <c r="F91" s="144"/>
      <c r="G91" s="144"/>
      <c r="H91" s="144"/>
    </row>
    <row r="92" spans="2:8" ht="25.15" customHeight="1">
      <c r="B92" s="265"/>
      <c r="C92" s="265"/>
      <c r="D92" s="265"/>
      <c r="E92" s="265"/>
      <c r="F92" s="265"/>
      <c r="G92" s="265"/>
      <c r="H92" s="265"/>
    </row>
    <row r="93" spans="2:8" ht="25.15" customHeight="1">
      <c r="B93" s="145" t="s">
        <v>213</v>
      </c>
      <c r="C93" s="146" t="s">
        <v>170</v>
      </c>
      <c r="D93" s="266" t="str">
        <f>+VLOOKUP(C93,'BALANCE Nro 2'!$A$62:$B$79,2,FALSE)</f>
        <v>SUMINISTRO E INSTALACION DE CINTA LED EN SILOCONA BLANCA</v>
      </c>
      <c r="E93" s="267" t="e">
        <v>#REF!</v>
      </c>
      <c r="F93" s="267" t="e">
        <v>#REF!</v>
      </c>
      <c r="G93" s="267" t="e">
        <v>#REF!</v>
      </c>
      <c r="H93" s="268" t="e">
        <v>#REF!</v>
      </c>
    </row>
    <row r="94" spans="2:8" ht="25.15" customHeight="1">
      <c r="B94" s="147" t="s">
        <v>214</v>
      </c>
      <c r="C94" s="146" t="str">
        <f>+VLOOKUP(C93,'BALANCE Nro 2'!$A$62:$C$79,3,FALSE)</f>
        <v>m</v>
      </c>
      <c r="D94" s="269" t="e">
        <v>#REF!</v>
      </c>
      <c r="E94" s="270" t="e">
        <v>#REF!</v>
      </c>
      <c r="F94" s="270" t="e">
        <v>#REF!</v>
      </c>
      <c r="G94" s="270" t="e">
        <v>#REF!</v>
      </c>
      <c r="H94" s="271" t="e">
        <v>#REF!</v>
      </c>
    </row>
    <row r="95" spans="2:8" ht="25.15" customHeight="1">
      <c r="B95" s="272" t="s">
        <v>215</v>
      </c>
      <c r="C95" s="274" t="s">
        <v>216</v>
      </c>
      <c r="D95" s="270"/>
      <c r="E95" s="270"/>
      <c r="F95" s="271"/>
      <c r="G95" s="148" t="s">
        <v>217</v>
      </c>
      <c r="H95" s="149" t="s">
        <v>218</v>
      </c>
    </row>
    <row r="96" spans="2:8" ht="25.15" customHeight="1">
      <c r="B96" s="273"/>
      <c r="C96" s="150" t="s">
        <v>138</v>
      </c>
      <c r="D96" s="150" t="s">
        <v>219</v>
      </c>
      <c r="E96" s="146" t="s">
        <v>220</v>
      </c>
      <c r="F96" s="146" t="s">
        <v>221</v>
      </c>
      <c r="G96" s="151"/>
      <c r="H96" s="171">
        <f>ROUNDUP(SUM(H97:H103),2)</f>
        <v>30</v>
      </c>
    </row>
    <row r="97" spans="2:8" ht="25.15" customHeight="1">
      <c r="B97" s="152" t="s">
        <v>230</v>
      </c>
      <c r="C97" s="152"/>
      <c r="D97" s="152">
        <v>30</v>
      </c>
      <c r="E97" s="151"/>
      <c r="F97" s="154"/>
      <c r="G97" s="151"/>
      <c r="H97" s="151">
        <f>+D97</f>
        <v>30</v>
      </c>
    </row>
    <row r="98" spans="2:8" ht="25.15" customHeight="1">
      <c r="B98" s="152"/>
      <c r="C98" s="152"/>
      <c r="D98" s="152"/>
      <c r="E98" s="151"/>
      <c r="F98" s="154"/>
      <c r="G98" s="151"/>
      <c r="H98" s="151"/>
    </row>
    <row r="99" spans="2:8" ht="25.15" customHeight="1">
      <c r="B99" s="152"/>
      <c r="C99" s="152"/>
      <c r="D99" s="152"/>
      <c r="E99" s="151"/>
      <c r="F99" s="154"/>
      <c r="G99" s="151"/>
      <c r="H99" s="151"/>
    </row>
    <row r="100" spans="2:8" ht="25.15" customHeight="1">
      <c r="B100" s="152"/>
      <c r="C100" s="152"/>
      <c r="D100" s="152"/>
      <c r="E100" s="151"/>
      <c r="F100" s="154"/>
      <c r="G100" s="151"/>
      <c r="H100" s="151"/>
    </row>
    <row r="101" spans="2:8" ht="25.15" customHeight="1">
      <c r="B101" s="152"/>
      <c r="C101" s="152"/>
      <c r="D101" s="152"/>
      <c r="E101" s="151"/>
      <c r="F101" s="154"/>
      <c r="G101" s="151"/>
      <c r="H101" s="151"/>
    </row>
    <row r="102" spans="2:8" ht="25.15" customHeight="1">
      <c r="B102" s="152"/>
      <c r="C102" s="152"/>
      <c r="D102" s="152"/>
      <c r="E102" s="151"/>
      <c r="F102" s="154"/>
      <c r="G102" s="151"/>
      <c r="H102" s="151"/>
    </row>
    <row r="103" spans="2:8" ht="25.15" customHeight="1">
      <c r="B103" s="155"/>
      <c r="C103" s="155"/>
      <c r="D103" s="156"/>
      <c r="E103" s="157"/>
      <c r="F103" s="158"/>
      <c r="G103" s="157"/>
      <c r="H103" s="157"/>
    </row>
    <row r="104" spans="2:8" ht="25.15" customHeight="1">
      <c r="B104" s="275" t="s">
        <v>222</v>
      </c>
      <c r="C104" s="276"/>
      <c r="D104" s="276"/>
      <c r="E104" s="276"/>
      <c r="F104" s="276"/>
      <c r="G104" s="276"/>
      <c r="H104" s="277"/>
    </row>
    <row r="105" spans="2:8" ht="25.15" customHeight="1">
      <c r="B105" s="159"/>
      <c r="C105" s="160"/>
      <c r="D105" s="160"/>
      <c r="E105" s="160"/>
      <c r="F105" s="160"/>
      <c r="G105" s="160"/>
      <c r="H105" s="161"/>
    </row>
    <row r="106" spans="2:8" ht="25.15" customHeight="1">
      <c r="B106" s="159"/>
      <c r="C106" s="160"/>
      <c r="D106" s="160"/>
      <c r="E106" s="160"/>
      <c r="F106" s="160"/>
      <c r="G106" s="160"/>
      <c r="H106" s="161"/>
    </row>
    <row r="107" spans="2:8" ht="25.15" customHeight="1">
      <c r="B107" s="159"/>
      <c r="C107" s="160"/>
      <c r="D107" s="160"/>
      <c r="E107" s="160"/>
      <c r="F107" s="160"/>
      <c r="G107" s="160"/>
      <c r="H107" s="161"/>
    </row>
    <row r="108" spans="2:8" ht="25.15" customHeight="1">
      <c r="B108" s="159"/>
      <c r="C108" s="160"/>
      <c r="D108" s="160"/>
      <c r="E108" s="160"/>
      <c r="F108" s="160"/>
      <c r="G108" s="160"/>
      <c r="H108" s="161"/>
    </row>
    <row r="109" spans="2:8" ht="25.15" customHeight="1">
      <c r="B109" s="162" t="s">
        <v>223</v>
      </c>
      <c r="C109" s="163"/>
      <c r="D109" s="164"/>
      <c r="E109" s="168"/>
      <c r="F109" s="169"/>
      <c r="G109" s="170"/>
      <c r="H109" s="170"/>
    </row>
    <row r="110" spans="2:8" ht="25.15" customHeight="1">
      <c r="B110" s="290" t="s">
        <v>224</v>
      </c>
      <c r="C110" s="291"/>
      <c r="D110" s="165"/>
      <c r="E110" s="292"/>
      <c r="F110" s="292"/>
      <c r="G110" s="292"/>
      <c r="H110" s="292"/>
    </row>
    <row r="111" spans="2:8" ht="25.15" customHeight="1">
      <c r="B111" s="293" t="s">
        <v>225</v>
      </c>
      <c r="C111" s="294"/>
      <c r="D111" s="166"/>
      <c r="E111" s="292"/>
      <c r="F111" s="292"/>
      <c r="G111" s="292"/>
      <c r="H111" s="292"/>
    </row>
    <row r="112" spans="2:8" ht="25.15" customHeight="1" thickBot="1">
      <c r="B112" s="172"/>
      <c r="C112" s="167"/>
      <c r="D112" s="166"/>
      <c r="E112" s="172"/>
      <c r="F112" s="172"/>
      <c r="G112" s="172"/>
      <c r="H112" s="172"/>
    </row>
    <row r="113" spans="2:8" ht="59.25" customHeight="1">
      <c r="B113" s="139" t="s">
        <v>209</v>
      </c>
      <c r="C113" s="278" t="s">
        <v>226</v>
      </c>
      <c r="D113" s="278"/>
      <c r="E113" s="278"/>
      <c r="F113" s="278"/>
      <c r="G113" s="279"/>
      <c r="H113" s="280"/>
    </row>
    <row r="114" spans="2:8" ht="25.15" customHeight="1">
      <c r="B114" s="140" t="s">
        <v>210</v>
      </c>
      <c r="C114" s="285" t="s">
        <v>224</v>
      </c>
      <c r="D114" s="285"/>
      <c r="E114" s="285"/>
      <c r="F114" s="285"/>
      <c r="G114" s="281"/>
      <c r="H114" s="282"/>
    </row>
    <row r="115" spans="2:8" ht="25.15" customHeight="1">
      <c r="B115" s="141" t="s">
        <v>211</v>
      </c>
      <c r="C115" s="272" t="s">
        <v>227</v>
      </c>
      <c r="D115" s="272"/>
      <c r="E115" s="272"/>
      <c r="F115" s="272"/>
      <c r="G115" s="283"/>
      <c r="H115" s="284"/>
    </row>
    <row r="116" spans="2:8" ht="25.15" customHeight="1">
      <c r="B116" s="286"/>
      <c r="C116" s="287"/>
      <c r="D116" s="287"/>
      <c r="E116" s="287"/>
      <c r="F116" s="287"/>
      <c r="G116" s="287"/>
      <c r="H116" s="288"/>
    </row>
    <row r="117" spans="2:8" ht="25.15" customHeight="1">
      <c r="B117" s="289" t="s">
        <v>228</v>
      </c>
      <c r="C117" s="289"/>
      <c r="D117" s="289"/>
      <c r="E117" s="289"/>
      <c r="F117" s="289"/>
      <c r="G117" s="289"/>
      <c r="H117" s="289"/>
    </row>
    <row r="118" spans="2:8" ht="25.15" customHeight="1">
      <c r="B118" s="265"/>
      <c r="C118" s="265"/>
      <c r="D118" s="265"/>
      <c r="E118" s="265"/>
      <c r="F118" s="265"/>
      <c r="G118" s="265"/>
      <c r="H118" s="265"/>
    </row>
    <row r="119" spans="2:8" ht="25.15" customHeight="1">
      <c r="B119" s="142" t="s">
        <v>212</v>
      </c>
      <c r="C119" s="171" t="str">
        <f>+'BALANCE Nro 2'!$A$61</f>
        <v>NP</v>
      </c>
      <c r="D119" s="143" t="str">
        <f>+'BALANCE Nro 2'!$B$61</f>
        <v xml:space="preserve">ITEMS NO PREVISTOS </v>
      </c>
      <c r="E119" s="144"/>
      <c r="F119" s="144"/>
      <c r="G119" s="144"/>
      <c r="H119" s="144"/>
    </row>
    <row r="120" spans="2:8" ht="25.15" customHeight="1">
      <c r="B120" s="265"/>
      <c r="C120" s="265"/>
      <c r="D120" s="265"/>
      <c r="E120" s="265"/>
      <c r="F120" s="265"/>
      <c r="G120" s="265"/>
      <c r="H120" s="265"/>
    </row>
    <row r="121" spans="2:8" ht="25.15" customHeight="1">
      <c r="B121" s="145" t="s">
        <v>213</v>
      </c>
      <c r="C121" s="146" t="s">
        <v>172</v>
      </c>
      <c r="D121" s="266" t="str">
        <f>+VLOOKUP(C121,'BALANCE Nro 2'!$A$62:$B$79,2,FALSE)</f>
        <v>SALIDA E INSTALACION DE INTERRUPTOR SENCILLO. INCLUYE MATERIALES E INSTALACION DE SALIDA ELECTRICA ACORDE AL RETIE</v>
      </c>
      <c r="E121" s="267" t="e">
        <v>#REF!</v>
      </c>
      <c r="F121" s="267" t="e">
        <v>#REF!</v>
      </c>
      <c r="G121" s="267" t="e">
        <v>#REF!</v>
      </c>
      <c r="H121" s="268" t="e">
        <v>#REF!</v>
      </c>
    </row>
    <row r="122" spans="2:8" ht="25.15" customHeight="1">
      <c r="B122" s="147" t="s">
        <v>214</v>
      </c>
      <c r="C122" s="146" t="str">
        <f>+VLOOKUP(C121,'BALANCE Nro 2'!$A$62:$C$79,3,FALSE)</f>
        <v>und</v>
      </c>
      <c r="D122" s="269" t="e">
        <v>#REF!</v>
      </c>
      <c r="E122" s="270" t="e">
        <v>#REF!</v>
      </c>
      <c r="F122" s="270" t="e">
        <v>#REF!</v>
      </c>
      <c r="G122" s="270" t="e">
        <v>#REF!</v>
      </c>
      <c r="H122" s="271" t="e">
        <v>#REF!</v>
      </c>
    </row>
    <row r="123" spans="2:8" ht="25.15" customHeight="1">
      <c r="B123" s="272" t="s">
        <v>215</v>
      </c>
      <c r="C123" s="274" t="s">
        <v>216</v>
      </c>
      <c r="D123" s="270"/>
      <c r="E123" s="270"/>
      <c r="F123" s="271"/>
      <c r="G123" s="148" t="s">
        <v>217</v>
      </c>
      <c r="H123" s="149" t="s">
        <v>218</v>
      </c>
    </row>
    <row r="124" spans="2:8" ht="25.15" customHeight="1">
      <c r="B124" s="273"/>
      <c r="C124" s="150" t="s">
        <v>138</v>
      </c>
      <c r="D124" s="150" t="s">
        <v>219</v>
      </c>
      <c r="E124" s="146" t="s">
        <v>220</v>
      </c>
      <c r="F124" s="146" t="s">
        <v>221</v>
      </c>
      <c r="G124" s="151"/>
      <c r="H124" s="171">
        <f>ROUNDUP(SUM(H125:H131),2)</f>
        <v>2</v>
      </c>
    </row>
    <row r="125" spans="2:8" ht="25.15" customHeight="1">
      <c r="B125" s="152" t="s">
        <v>229</v>
      </c>
      <c r="C125" s="152">
        <v>2</v>
      </c>
      <c r="D125" s="153"/>
      <c r="E125" s="151"/>
      <c r="F125" s="154"/>
      <c r="G125" s="151"/>
      <c r="H125" s="151">
        <f>+C125</f>
        <v>2</v>
      </c>
    </row>
    <row r="126" spans="2:8" ht="25.15" customHeight="1">
      <c r="B126" s="152"/>
      <c r="C126" s="152"/>
      <c r="D126" s="152"/>
      <c r="E126" s="151"/>
      <c r="F126" s="154"/>
      <c r="G126" s="151"/>
      <c r="H126" s="151"/>
    </row>
    <row r="127" spans="2:8" ht="25.15" customHeight="1">
      <c r="B127" s="152"/>
      <c r="C127" s="152"/>
      <c r="D127" s="152"/>
      <c r="E127" s="151"/>
      <c r="F127" s="154"/>
      <c r="G127" s="151"/>
      <c r="H127" s="151"/>
    </row>
    <row r="128" spans="2:8" ht="25.15" customHeight="1">
      <c r="B128" s="152"/>
      <c r="C128" s="152"/>
      <c r="D128" s="152"/>
      <c r="E128" s="151"/>
      <c r="F128" s="154"/>
      <c r="G128" s="151"/>
      <c r="H128" s="151"/>
    </row>
    <row r="129" spans="2:8" ht="25.15" customHeight="1">
      <c r="B129" s="152"/>
      <c r="C129" s="152"/>
      <c r="D129" s="152"/>
      <c r="E129" s="151"/>
      <c r="F129" s="154"/>
      <c r="G129" s="151"/>
      <c r="H129" s="151"/>
    </row>
    <row r="130" spans="2:8" ht="25.15" customHeight="1">
      <c r="B130" s="152"/>
      <c r="C130" s="152"/>
      <c r="D130" s="152"/>
      <c r="E130" s="151"/>
      <c r="F130" s="154"/>
      <c r="G130" s="151"/>
      <c r="H130" s="151"/>
    </row>
    <row r="131" spans="2:8" ht="25.15" customHeight="1">
      <c r="B131" s="155"/>
      <c r="C131" s="155"/>
      <c r="D131" s="156"/>
      <c r="E131" s="157"/>
      <c r="F131" s="158"/>
      <c r="G131" s="157"/>
      <c r="H131" s="157"/>
    </row>
    <row r="132" spans="2:8" ht="25.15" customHeight="1">
      <c r="B132" s="275" t="s">
        <v>222</v>
      </c>
      <c r="C132" s="276"/>
      <c r="D132" s="276"/>
      <c r="E132" s="276"/>
      <c r="F132" s="276"/>
      <c r="G132" s="276"/>
      <c r="H132" s="277"/>
    </row>
    <row r="133" spans="2:8" ht="25.15" customHeight="1">
      <c r="B133" s="159"/>
      <c r="C133" s="160"/>
      <c r="D133" s="160"/>
      <c r="E133" s="160"/>
      <c r="F133" s="160"/>
      <c r="G133" s="160"/>
      <c r="H133" s="161"/>
    </row>
    <row r="134" spans="2:8" ht="25.15" customHeight="1">
      <c r="B134" s="159"/>
      <c r="C134" s="160"/>
      <c r="D134" s="160"/>
      <c r="E134" s="160"/>
      <c r="F134" s="160"/>
      <c r="G134" s="160"/>
      <c r="H134" s="161"/>
    </row>
    <row r="135" spans="2:8" ht="25.15" customHeight="1">
      <c r="B135" s="159"/>
      <c r="C135" s="160"/>
      <c r="D135" s="160"/>
      <c r="E135" s="160"/>
      <c r="F135" s="160"/>
      <c r="G135" s="160"/>
      <c r="H135" s="161"/>
    </row>
    <row r="136" spans="2:8" ht="25.15" customHeight="1">
      <c r="B136" s="159"/>
      <c r="C136" s="160"/>
      <c r="D136" s="160"/>
      <c r="E136" s="160"/>
      <c r="F136" s="160"/>
      <c r="G136" s="160"/>
      <c r="H136" s="161"/>
    </row>
    <row r="137" spans="2:8" ht="25.15" customHeight="1">
      <c r="B137" s="162" t="s">
        <v>223</v>
      </c>
      <c r="C137" s="163"/>
      <c r="D137" s="164"/>
      <c r="E137" s="168"/>
      <c r="F137" s="169"/>
      <c r="G137" s="170"/>
      <c r="H137" s="170"/>
    </row>
    <row r="138" spans="2:8" ht="25.15" customHeight="1">
      <c r="B138" s="290" t="s">
        <v>224</v>
      </c>
      <c r="C138" s="291"/>
      <c r="D138" s="165"/>
      <c r="E138" s="292"/>
      <c r="F138" s="292"/>
      <c r="G138" s="292"/>
      <c r="H138" s="292"/>
    </row>
    <row r="139" spans="2:8" ht="25.15" customHeight="1">
      <c r="B139" s="293" t="s">
        <v>225</v>
      </c>
      <c r="C139" s="294"/>
      <c r="D139" s="166"/>
      <c r="E139" s="292"/>
      <c r="F139" s="292"/>
      <c r="G139" s="292"/>
      <c r="H139" s="292"/>
    </row>
    <row r="140" spans="2:8" ht="25.15" customHeight="1" thickBot="1">
      <c r="B140" s="172"/>
      <c r="C140" s="167"/>
      <c r="D140" s="166"/>
      <c r="E140" s="172"/>
      <c r="F140" s="172"/>
      <c r="G140" s="172"/>
      <c r="H140" s="172"/>
    </row>
    <row r="141" spans="2:8" ht="60" customHeight="1">
      <c r="B141" s="139" t="s">
        <v>209</v>
      </c>
      <c r="C141" s="278" t="s">
        <v>226</v>
      </c>
      <c r="D141" s="278"/>
      <c r="E141" s="278"/>
      <c r="F141" s="278"/>
      <c r="G141" s="279"/>
      <c r="H141" s="280"/>
    </row>
    <row r="142" spans="2:8" ht="25.15" customHeight="1">
      <c r="B142" s="140" t="s">
        <v>210</v>
      </c>
      <c r="C142" s="285" t="s">
        <v>224</v>
      </c>
      <c r="D142" s="285"/>
      <c r="E142" s="285"/>
      <c r="F142" s="285"/>
      <c r="G142" s="281"/>
      <c r="H142" s="282"/>
    </row>
    <row r="143" spans="2:8" ht="25.15" customHeight="1">
      <c r="B143" s="141" t="s">
        <v>211</v>
      </c>
      <c r="C143" s="272" t="s">
        <v>227</v>
      </c>
      <c r="D143" s="272"/>
      <c r="E143" s="272"/>
      <c r="F143" s="272"/>
      <c r="G143" s="283"/>
      <c r="H143" s="284"/>
    </row>
    <row r="144" spans="2:8" ht="25.15" customHeight="1">
      <c r="B144" s="286"/>
      <c r="C144" s="287"/>
      <c r="D144" s="287"/>
      <c r="E144" s="287"/>
      <c r="F144" s="287"/>
      <c r="G144" s="287"/>
      <c r="H144" s="288"/>
    </row>
    <row r="145" spans="2:8" ht="25.15" customHeight="1">
      <c r="B145" s="289" t="s">
        <v>228</v>
      </c>
      <c r="C145" s="289"/>
      <c r="D145" s="289"/>
      <c r="E145" s="289"/>
      <c r="F145" s="289"/>
      <c r="G145" s="289"/>
      <c r="H145" s="289"/>
    </row>
    <row r="146" spans="2:8" ht="25.15" customHeight="1">
      <c r="B146" s="265"/>
      <c r="C146" s="265"/>
      <c r="D146" s="265"/>
      <c r="E146" s="265"/>
      <c r="F146" s="265"/>
      <c r="G146" s="265"/>
      <c r="H146" s="265"/>
    </row>
    <row r="147" spans="2:8" ht="25.15" customHeight="1">
      <c r="B147" s="142" t="s">
        <v>212</v>
      </c>
      <c r="C147" s="171" t="str">
        <f>+'BALANCE Nro 2'!$A$61</f>
        <v>NP</v>
      </c>
      <c r="D147" s="143" t="str">
        <f>+'BALANCE Nro 2'!$B$61</f>
        <v xml:space="preserve">ITEMS NO PREVISTOS </v>
      </c>
      <c r="E147" s="144"/>
      <c r="F147" s="144"/>
      <c r="G147" s="144"/>
      <c r="H147" s="144"/>
    </row>
    <row r="148" spans="2:8" ht="25.15" customHeight="1">
      <c r="B148" s="265"/>
      <c r="C148" s="265"/>
      <c r="D148" s="265"/>
      <c r="E148" s="265"/>
      <c r="F148" s="265"/>
      <c r="G148" s="265"/>
      <c r="H148" s="265"/>
    </row>
    <row r="149" spans="2:8" ht="25.15" customHeight="1">
      <c r="B149" s="145" t="s">
        <v>213</v>
      </c>
      <c r="C149" s="146" t="s">
        <v>173</v>
      </c>
      <c r="D149" s="266" t="str">
        <f>+VLOOKUP(C149,'BALANCE Nro 2'!$A$62:$B$79,2,FALSE)</f>
        <v>SUMINISTRO E INSTALACION DE TUBERIA CONDUIT PVC 1/2", INCLUYE CABLEADO 2F+1T+1N Y ACCESORIOS PARA SU CORRECTA APLICACIÓN</v>
      </c>
      <c r="E149" s="267" t="e">
        <v>#REF!</v>
      </c>
      <c r="F149" s="267" t="e">
        <v>#REF!</v>
      </c>
      <c r="G149" s="267" t="e">
        <v>#REF!</v>
      </c>
      <c r="H149" s="268" t="e">
        <v>#REF!</v>
      </c>
    </row>
    <row r="150" spans="2:8" ht="25.15" customHeight="1">
      <c r="B150" s="147" t="s">
        <v>214</v>
      </c>
      <c r="C150" s="146" t="str">
        <f>+VLOOKUP(C149,'BALANCE Nro 2'!$A$62:$C$79,3,FALSE)</f>
        <v>m</v>
      </c>
      <c r="D150" s="269" t="e">
        <v>#REF!</v>
      </c>
      <c r="E150" s="270" t="e">
        <v>#REF!</v>
      </c>
      <c r="F150" s="270" t="e">
        <v>#REF!</v>
      </c>
      <c r="G150" s="270" t="e">
        <v>#REF!</v>
      </c>
      <c r="H150" s="271" t="e">
        <v>#REF!</v>
      </c>
    </row>
    <row r="151" spans="2:8" ht="25.15" customHeight="1">
      <c r="B151" s="272" t="s">
        <v>215</v>
      </c>
      <c r="C151" s="274" t="s">
        <v>216</v>
      </c>
      <c r="D151" s="270"/>
      <c r="E151" s="270"/>
      <c r="F151" s="271"/>
      <c r="G151" s="148" t="s">
        <v>217</v>
      </c>
      <c r="H151" s="149" t="s">
        <v>218</v>
      </c>
    </row>
    <row r="152" spans="2:8" ht="25.15" customHeight="1">
      <c r="B152" s="273"/>
      <c r="C152" s="150" t="s">
        <v>138</v>
      </c>
      <c r="D152" s="150" t="s">
        <v>219</v>
      </c>
      <c r="E152" s="146" t="s">
        <v>220</v>
      </c>
      <c r="F152" s="146" t="s">
        <v>221</v>
      </c>
      <c r="G152" s="151"/>
      <c r="H152" s="171">
        <f>ROUNDUP(SUM(H153:H159),2)</f>
        <v>180</v>
      </c>
    </row>
    <row r="153" spans="2:8" ht="25.15" customHeight="1">
      <c r="B153" s="152" t="s">
        <v>230</v>
      </c>
      <c r="C153" s="152"/>
      <c r="D153" s="152">
        <v>180</v>
      </c>
      <c r="E153" s="151"/>
      <c r="F153" s="154"/>
      <c r="G153" s="151"/>
      <c r="H153" s="151">
        <f>+D153</f>
        <v>180</v>
      </c>
    </row>
    <row r="154" spans="2:8" ht="25.15" customHeight="1">
      <c r="B154" s="152"/>
      <c r="C154" s="152"/>
      <c r="D154" s="152"/>
      <c r="E154" s="151"/>
      <c r="F154" s="154"/>
      <c r="G154" s="151"/>
      <c r="H154" s="151"/>
    </row>
    <row r="155" spans="2:8" ht="25.15" customHeight="1">
      <c r="B155" s="152"/>
      <c r="C155" s="152"/>
      <c r="D155" s="152"/>
      <c r="E155" s="151"/>
      <c r="F155" s="154"/>
      <c r="G155" s="151"/>
      <c r="H155" s="151"/>
    </row>
    <row r="156" spans="2:8" ht="25.15" customHeight="1">
      <c r="B156" s="152"/>
      <c r="C156" s="152"/>
      <c r="D156" s="152"/>
      <c r="E156" s="151"/>
      <c r="F156" s="154"/>
      <c r="G156" s="151"/>
      <c r="H156" s="151"/>
    </row>
    <row r="157" spans="2:8" ht="25.15" customHeight="1">
      <c r="B157" s="152"/>
      <c r="C157" s="152"/>
      <c r="D157" s="152"/>
      <c r="E157" s="151"/>
      <c r="F157" s="154"/>
      <c r="G157" s="151"/>
      <c r="H157" s="151"/>
    </row>
    <row r="158" spans="2:8" ht="25.15" customHeight="1">
      <c r="B158" s="152"/>
      <c r="C158" s="152"/>
      <c r="D158" s="152"/>
      <c r="E158" s="151"/>
      <c r="F158" s="154"/>
      <c r="G158" s="151"/>
      <c r="H158" s="151"/>
    </row>
    <row r="159" spans="2:8" ht="25.15" customHeight="1">
      <c r="B159" s="155"/>
      <c r="C159" s="155"/>
      <c r="D159" s="156"/>
      <c r="E159" s="157"/>
      <c r="F159" s="158"/>
      <c r="G159" s="157"/>
      <c r="H159" s="157"/>
    </row>
    <row r="160" spans="2:8" ht="25.15" customHeight="1">
      <c r="B160" s="275" t="s">
        <v>222</v>
      </c>
      <c r="C160" s="276"/>
      <c r="D160" s="276"/>
      <c r="E160" s="276"/>
      <c r="F160" s="276"/>
      <c r="G160" s="276"/>
      <c r="H160" s="277"/>
    </row>
    <row r="161" spans="2:8" ht="25.15" customHeight="1">
      <c r="B161" s="159"/>
      <c r="C161" s="160"/>
      <c r="D161" s="160"/>
      <c r="E161" s="160"/>
      <c r="F161" s="160"/>
      <c r="G161" s="160"/>
      <c r="H161" s="161"/>
    </row>
    <row r="162" spans="2:8" ht="25.15" customHeight="1">
      <c r="B162" s="159"/>
      <c r="C162" s="160"/>
      <c r="D162" s="160"/>
      <c r="E162" s="160"/>
      <c r="F162" s="160"/>
      <c r="G162" s="160"/>
      <c r="H162" s="161"/>
    </row>
    <row r="163" spans="2:8" ht="25.15" customHeight="1">
      <c r="B163" s="159"/>
      <c r="C163" s="160"/>
      <c r="D163" s="160"/>
      <c r="E163" s="160"/>
      <c r="F163" s="160"/>
      <c r="G163" s="160"/>
      <c r="H163" s="161"/>
    </row>
    <row r="164" spans="2:8" ht="25.15" customHeight="1">
      <c r="B164" s="159"/>
      <c r="C164" s="160"/>
      <c r="D164" s="160"/>
      <c r="E164" s="160"/>
      <c r="F164" s="160"/>
      <c r="G164" s="160"/>
      <c r="H164" s="161"/>
    </row>
    <row r="165" spans="2:8" ht="25.15" customHeight="1">
      <c r="B165" s="162" t="s">
        <v>223</v>
      </c>
      <c r="C165" s="163"/>
      <c r="D165" s="164"/>
      <c r="E165" s="168"/>
      <c r="F165" s="169"/>
      <c r="G165" s="170"/>
      <c r="H165" s="170"/>
    </row>
    <row r="166" spans="2:8" ht="25.15" customHeight="1">
      <c r="B166" s="290" t="s">
        <v>224</v>
      </c>
      <c r="C166" s="291"/>
      <c r="D166" s="165"/>
      <c r="E166" s="292"/>
      <c r="F166" s="292"/>
      <c r="G166" s="292"/>
      <c r="H166" s="292"/>
    </row>
    <row r="167" spans="2:8" ht="25.15" customHeight="1">
      <c r="B167" s="293" t="s">
        <v>225</v>
      </c>
      <c r="C167" s="294"/>
      <c r="D167" s="166"/>
      <c r="E167" s="292"/>
      <c r="F167" s="292"/>
      <c r="G167" s="292"/>
      <c r="H167" s="292"/>
    </row>
    <row r="168" spans="2:8" ht="25.15" customHeight="1" thickBot="1">
      <c r="B168" s="172"/>
      <c r="C168" s="167"/>
      <c r="D168" s="166"/>
      <c r="E168" s="172"/>
      <c r="F168" s="172"/>
      <c r="G168" s="172"/>
      <c r="H168" s="172"/>
    </row>
    <row r="169" spans="2:8" ht="59.25" customHeight="1">
      <c r="B169" s="139" t="s">
        <v>209</v>
      </c>
      <c r="C169" s="278" t="s">
        <v>226</v>
      </c>
      <c r="D169" s="278"/>
      <c r="E169" s="278"/>
      <c r="F169" s="278"/>
      <c r="G169" s="279"/>
      <c r="H169" s="280"/>
    </row>
    <row r="170" spans="2:8" ht="25.15" customHeight="1">
      <c r="B170" s="140" t="s">
        <v>210</v>
      </c>
      <c r="C170" s="285" t="s">
        <v>224</v>
      </c>
      <c r="D170" s="285"/>
      <c r="E170" s="285"/>
      <c r="F170" s="285"/>
      <c r="G170" s="281"/>
      <c r="H170" s="282"/>
    </row>
    <row r="171" spans="2:8" ht="25.15" customHeight="1">
      <c r="B171" s="141" t="s">
        <v>211</v>
      </c>
      <c r="C171" s="272" t="s">
        <v>227</v>
      </c>
      <c r="D171" s="272"/>
      <c r="E171" s="272"/>
      <c r="F171" s="272"/>
      <c r="G171" s="283"/>
      <c r="H171" s="284"/>
    </row>
    <row r="172" spans="2:8" ht="25.15" customHeight="1">
      <c r="B172" s="286"/>
      <c r="C172" s="287"/>
      <c r="D172" s="287"/>
      <c r="E172" s="287"/>
      <c r="F172" s="287"/>
      <c r="G172" s="287"/>
      <c r="H172" s="288"/>
    </row>
    <row r="173" spans="2:8" ht="25.15" customHeight="1">
      <c r="B173" s="289" t="s">
        <v>228</v>
      </c>
      <c r="C173" s="289"/>
      <c r="D173" s="289"/>
      <c r="E173" s="289"/>
      <c r="F173" s="289"/>
      <c r="G173" s="289"/>
      <c r="H173" s="289"/>
    </row>
    <row r="174" spans="2:8" ht="25.15" customHeight="1">
      <c r="B174" s="265"/>
      <c r="C174" s="265"/>
      <c r="D174" s="265"/>
      <c r="E174" s="265"/>
      <c r="F174" s="265"/>
      <c r="G174" s="265"/>
      <c r="H174" s="265"/>
    </row>
    <row r="175" spans="2:8" ht="25.15" customHeight="1">
      <c r="B175" s="142" t="s">
        <v>212</v>
      </c>
      <c r="C175" s="171" t="str">
        <f>+'BALANCE Nro 2'!$A$61</f>
        <v>NP</v>
      </c>
      <c r="D175" s="143" t="str">
        <f>+'BALANCE Nro 2'!$B$61</f>
        <v xml:space="preserve">ITEMS NO PREVISTOS </v>
      </c>
      <c r="E175" s="144"/>
      <c r="F175" s="144"/>
      <c r="G175" s="144"/>
      <c r="H175" s="144"/>
    </row>
    <row r="176" spans="2:8" ht="25.15" customHeight="1">
      <c r="B176" s="265"/>
      <c r="C176" s="265"/>
      <c r="D176" s="265"/>
      <c r="E176" s="265"/>
      <c r="F176" s="265"/>
      <c r="G176" s="265"/>
      <c r="H176" s="265"/>
    </row>
    <row r="177" spans="2:8" ht="25.15" customHeight="1">
      <c r="B177" s="145" t="s">
        <v>213</v>
      </c>
      <c r="C177" s="146" t="s">
        <v>174</v>
      </c>
      <c r="D177" s="266" t="str">
        <f>+VLOOKUP(C177,'BALANCE Nro 2'!$A$62:$B$79,2,FALSE)</f>
        <v>SUMINISTRO E INSTALACION DE CURVAS PVC 1/2"</v>
      </c>
      <c r="E177" s="267" t="e">
        <v>#REF!</v>
      </c>
      <c r="F177" s="267" t="e">
        <v>#REF!</v>
      </c>
      <c r="G177" s="267" t="e">
        <v>#REF!</v>
      </c>
      <c r="H177" s="268" t="e">
        <v>#REF!</v>
      </c>
    </row>
    <row r="178" spans="2:8" ht="25.15" customHeight="1">
      <c r="B178" s="147" t="s">
        <v>214</v>
      </c>
      <c r="C178" s="146" t="str">
        <f>+VLOOKUP(C177,'BALANCE Nro 2'!$A$62:$C$79,3,FALSE)</f>
        <v>und</v>
      </c>
      <c r="D178" s="269" t="e">
        <v>#REF!</v>
      </c>
      <c r="E178" s="270" t="e">
        <v>#REF!</v>
      </c>
      <c r="F178" s="270" t="e">
        <v>#REF!</v>
      </c>
      <c r="G178" s="270" t="e">
        <v>#REF!</v>
      </c>
      <c r="H178" s="271" t="e">
        <v>#REF!</v>
      </c>
    </row>
    <row r="179" spans="2:8" ht="25.15" customHeight="1">
      <c r="B179" s="272" t="s">
        <v>215</v>
      </c>
      <c r="C179" s="274" t="s">
        <v>216</v>
      </c>
      <c r="D179" s="270"/>
      <c r="E179" s="270"/>
      <c r="F179" s="271"/>
      <c r="G179" s="148" t="s">
        <v>217</v>
      </c>
      <c r="H179" s="149" t="s">
        <v>218</v>
      </c>
    </row>
    <row r="180" spans="2:8" ht="25.15" customHeight="1">
      <c r="B180" s="273"/>
      <c r="C180" s="150" t="s">
        <v>138</v>
      </c>
      <c r="D180" s="150" t="s">
        <v>219</v>
      </c>
      <c r="E180" s="146" t="s">
        <v>220</v>
      </c>
      <c r="F180" s="146" t="s">
        <v>221</v>
      </c>
      <c r="G180" s="151"/>
      <c r="H180" s="171">
        <f>ROUNDUP(SUM(H181:H187),2)</f>
        <v>50</v>
      </c>
    </row>
    <row r="181" spans="2:8" ht="25.15" customHeight="1">
      <c r="B181" s="152" t="s">
        <v>230</v>
      </c>
      <c r="C181" s="152">
        <v>50</v>
      </c>
      <c r="D181" s="153"/>
      <c r="E181" s="151"/>
      <c r="F181" s="154"/>
      <c r="G181" s="151"/>
      <c r="H181" s="151">
        <f>+C181</f>
        <v>50</v>
      </c>
    </row>
    <row r="182" spans="2:8" ht="25.15" customHeight="1">
      <c r="B182" s="152" t="s">
        <v>233</v>
      </c>
      <c r="C182" s="152"/>
      <c r="D182" s="152"/>
      <c r="E182" s="151"/>
      <c r="F182" s="154"/>
      <c r="G182" s="151"/>
      <c r="H182" s="151"/>
    </row>
    <row r="183" spans="2:8" ht="25.15" customHeight="1">
      <c r="B183" s="152"/>
      <c r="C183" s="152"/>
      <c r="D183" s="152"/>
      <c r="E183" s="151"/>
      <c r="F183" s="154"/>
      <c r="G183" s="151"/>
      <c r="H183" s="151"/>
    </row>
    <row r="184" spans="2:8" ht="25.15" customHeight="1">
      <c r="B184" s="152"/>
      <c r="C184" s="152"/>
      <c r="D184" s="152"/>
      <c r="E184" s="151"/>
      <c r="F184" s="154"/>
      <c r="G184" s="151"/>
      <c r="H184" s="151"/>
    </row>
    <row r="185" spans="2:8" ht="25.15" customHeight="1">
      <c r="B185" s="152"/>
      <c r="C185" s="152"/>
      <c r="D185" s="152"/>
      <c r="E185" s="151"/>
      <c r="F185" s="154"/>
      <c r="G185" s="151"/>
      <c r="H185" s="151"/>
    </row>
    <row r="186" spans="2:8" ht="25.15" customHeight="1">
      <c r="B186" s="152"/>
      <c r="C186" s="152"/>
      <c r="D186" s="152"/>
      <c r="E186" s="151"/>
      <c r="F186" s="154"/>
      <c r="G186" s="151"/>
      <c r="H186" s="151"/>
    </row>
    <row r="187" spans="2:8" ht="25.15" customHeight="1">
      <c r="B187" s="155"/>
      <c r="C187" s="155"/>
      <c r="D187" s="156"/>
      <c r="E187" s="157"/>
      <c r="F187" s="158"/>
      <c r="G187" s="157"/>
      <c r="H187" s="157"/>
    </row>
    <row r="188" spans="2:8" ht="25.15" customHeight="1">
      <c r="B188" s="275" t="s">
        <v>222</v>
      </c>
      <c r="C188" s="276"/>
      <c r="D188" s="276"/>
      <c r="E188" s="276"/>
      <c r="F188" s="276"/>
      <c r="G188" s="276"/>
      <c r="H188" s="277"/>
    </row>
    <row r="189" spans="2:8" ht="25.15" customHeight="1">
      <c r="B189" s="159"/>
      <c r="C189" s="160"/>
      <c r="D189" s="160"/>
      <c r="E189" s="160"/>
      <c r="F189" s="160"/>
      <c r="G189" s="160"/>
      <c r="H189" s="161"/>
    </row>
    <row r="190" spans="2:8" ht="25.15" customHeight="1">
      <c r="B190" s="159"/>
      <c r="C190" s="160"/>
      <c r="D190" s="160"/>
      <c r="E190" s="160"/>
      <c r="F190" s="160"/>
      <c r="G190" s="160"/>
      <c r="H190" s="161"/>
    </row>
    <row r="191" spans="2:8" ht="25.15" customHeight="1">
      <c r="B191" s="159"/>
      <c r="C191" s="160"/>
      <c r="D191" s="160"/>
      <c r="E191" s="160"/>
      <c r="F191" s="160"/>
      <c r="G191" s="160"/>
      <c r="H191" s="161"/>
    </row>
    <row r="192" spans="2:8" ht="25.15" customHeight="1">
      <c r="B192" s="159"/>
      <c r="C192" s="160"/>
      <c r="D192" s="160"/>
      <c r="E192" s="160"/>
      <c r="F192" s="160"/>
      <c r="G192" s="160"/>
      <c r="H192" s="161"/>
    </row>
    <row r="193" spans="2:8" ht="25.15" customHeight="1">
      <c r="B193" s="162" t="s">
        <v>223</v>
      </c>
      <c r="C193" s="163"/>
      <c r="D193" s="164"/>
      <c r="E193" s="168"/>
      <c r="F193" s="169"/>
      <c r="G193" s="170"/>
      <c r="H193" s="170"/>
    </row>
    <row r="194" spans="2:8" ht="25.15" customHeight="1">
      <c r="B194" s="290" t="s">
        <v>224</v>
      </c>
      <c r="C194" s="291"/>
      <c r="D194" s="165"/>
      <c r="E194" s="292"/>
      <c r="F194" s="292"/>
      <c r="G194" s="292"/>
      <c r="H194" s="292"/>
    </row>
    <row r="195" spans="2:8" ht="25.15" customHeight="1">
      <c r="B195" s="293" t="s">
        <v>225</v>
      </c>
      <c r="C195" s="294"/>
      <c r="D195" s="166"/>
      <c r="E195" s="292"/>
      <c r="F195" s="292"/>
      <c r="G195" s="292"/>
      <c r="H195" s="292"/>
    </row>
    <row r="196" spans="2:8" ht="25.15" customHeight="1" thickBot="1">
      <c r="B196" s="172"/>
      <c r="C196" s="167"/>
      <c r="D196" s="166"/>
      <c r="E196" s="172"/>
      <c r="F196" s="172"/>
      <c r="G196" s="172"/>
      <c r="H196" s="172"/>
    </row>
    <row r="197" spans="2:8" ht="60" customHeight="1">
      <c r="B197" s="139" t="s">
        <v>209</v>
      </c>
      <c r="C197" s="278" t="s">
        <v>226</v>
      </c>
      <c r="D197" s="278"/>
      <c r="E197" s="278"/>
      <c r="F197" s="278"/>
      <c r="G197" s="279"/>
      <c r="H197" s="280"/>
    </row>
    <row r="198" spans="2:8" ht="25.15" customHeight="1">
      <c r="B198" s="140" t="s">
        <v>210</v>
      </c>
      <c r="C198" s="285" t="s">
        <v>224</v>
      </c>
      <c r="D198" s="285"/>
      <c r="E198" s="285"/>
      <c r="F198" s="285"/>
      <c r="G198" s="281"/>
      <c r="H198" s="282"/>
    </row>
    <row r="199" spans="2:8" ht="25.15" customHeight="1">
      <c r="B199" s="141" t="s">
        <v>211</v>
      </c>
      <c r="C199" s="272" t="s">
        <v>227</v>
      </c>
      <c r="D199" s="272"/>
      <c r="E199" s="272"/>
      <c r="F199" s="272"/>
      <c r="G199" s="283"/>
      <c r="H199" s="284"/>
    </row>
    <row r="200" spans="2:8" ht="25.15" customHeight="1">
      <c r="B200" s="286"/>
      <c r="C200" s="287"/>
      <c r="D200" s="287"/>
      <c r="E200" s="287"/>
      <c r="F200" s="287"/>
      <c r="G200" s="287"/>
      <c r="H200" s="288"/>
    </row>
    <row r="201" spans="2:8" ht="25.15" customHeight="1">
      <c r="B201" s="289" t="s">
        <v>228</v>
      </c>
      <c r="C201" s="289"/>
      <c r="D201" s="289"/>
      <c r="E201" s="289"/>
      <c r="F201" s="289"/>
      <c r="G201" s="289"/>
      <c r="H201" s="289"/>
    </row>
    <row r="202" spans="2:8" ht="25.15" customHeight="1">
      <c r="B202" s="265"/>
      <c r="C202" s="265"/>
      <c r="D202" s="265"/>
      <c r="E202" s="265"/>
      <c r="F202" s="265"/>
      <c r="G202" s="265"/>
      <c r="H202" s="265"/>
    </row>
    <row r="203" spans="2:8" ht="25.15" customHeight="1">
      <c r="B203" s="142" t="s">
        <v>212</v>
      </c>
      <c r="C203" s="171" t="str">
        <f>+'BALANCE Nro 2'!$A$61</f>
        <v>NP</v>
      </c>
      <c r="D203" s="143" t="str">
        <f>+'BALANCE Nro 2'!$B$61</f>
        <v xml:space="preserve">ITEMS NO PREVISTOS </v>
      </c>
      <c r="E203" s="144"/>
      <c r="F203" s="144"/>
      <c r="G203" s="144"/>
      <c r="H203" s="144"/>
    </row>
    <row r="204" spans="2:8" ht="25.15" customHeight="1">
      <c r="B204" s="265"/>
      <c r="C204" s="265"/>
      <c r="D204" s="265"/>
      <c r="E204" s="265"/>
      <c r="F204" s="265"/>
      <c r="G204" s="265"/>
      <c r="H204" s="265"/>
    </row>
    <row r="205" spans="2:8" ht="25.15" customHeight="1">
      <c r="B205" s="145" t="s">
        <v>213</v>
      </c>
      <c r="C205" s="146" t="s">
        <v>175</v>
      </c>
      <c r="D205" s="266" t="str">
        <f>+VLOOKUP(C205,'BALANCE Nro 2'!$A$62:$B$79,2,FALSE)</f>
        <v>SUMINISTRO E INSTALACION DE CAJAS DE PVC 4X4</v>
      </c>
      <c r="E205" s="267" t="e">
        <v>#REF!</v>
      </c>
      <c r="F205" s="267" t="e">
        <v>#REF!</v>
      </c>
      <c r="G205" s="267" t="e">
        <v>#REF!</v>
      </c>
      <c r="H205" s="268" t="e">
        <v>#REF!</v>
      </c>
    </row>
    <row r="206" spans="2:8" ht="25.15" customHeight="1">
      <c r="B206" s="147" t="s">
        <v>214</v>
      </c>
      <c r="C206" s="146" t="str">
        <f>+VLOOKUP(C205,'BALANCE Nro 2'!$A$62:$C$79,3,FALSE)</f>
        <v>und</v>
      </c>
      <c r="D206" s="269" t="e">
        <v>#REF!</v>
      </c>
      <c r="E206" s="270" t="e">
        <v>#REF!</v>
      </c>
      <c r="F206" s="270" t="e">
        <v>#REF!</v>
      </c>
      <c r="G206" s="270" t="e">
        <v>#REF!</v>
      </c>
      <c r="H206" s="271" t="e">
        <v>#REF!</v>
      </c>
    </row>
    <row r="207" spans="2:8" ht="25.15" customHeight="1">
      <c r="B207" s="272" t="s">
        <v>215</v>
      </c>
      <c r="C207" s="274" t="s">
        <v>216</v>
      </c>
      <c r="D207" s="270"/>
      <c r="E207" s="270"/>
      <c r="F207" s="271"/>
      <c r="G207" s="148" t="s">
        <v>217</v>
      </c>
      <c r="H207" s="149" t="s">
        <v>218</v>
      </c>
    </row>
    <row r="208" spans="2:8" ht="25.15" customHeight="1">
      <c r="B208" s="273"/>
      <c r="C208" s="150" t="s">
        <v>138</v>
      </c>
      <c r="D208" s="150" t="s">
        <v>219</v>
      </c>
      <c r="E208" s="146" t="s">
        <v>220</v>
      </c>
      <c r="F208" s="146" t="s">
        <v>221</v>
      </c>
      <c r="G208" s="151"/>
      <c r="H208" s="171">
        <f>+H209</f>
        <v>52</v>
      </c>
    </row>
    <row r="209" spans="2:8" ht="25.15" customHeight="1">
      <c r="B209" s="152" t="s">
        <v>288</v>
      </c>
      <c r="C209" s="152">
        <v>52</v>
      </c>
      <c r="D209" s="153"/>
      <c r="E209" s="151"/>
      <c r="F209" s="154"/>
      <c r="G209" s="151"/>
      <c r="H209" s="151">
        <f>+C209</f>
        <v>52</v>
      </c>
    </row>
    <row r="210" spans="2:8" ht="25.15" customHeight="1">
      <c r="B210" s="152"/>
      <c r="C210" s="152"/>
      <c r="D210" s="152"/>
      <c r="E210" s="151"/>
      <c r="F210" s="154"/>
      <c r="G210" s="151"/>
      <c r="H210" s="151"/>
    </row>
    <row r="211" spans="2:8" ht="25.15" customHeight="1">
      <c r="B211" s="152"/>
      <c r="C211" s="152"/>
      <c r="D211" s="152"/>
      <c r="E211" s="151"/>
      <c r="F211" s="154"/>
      <c r="G211" s="151"/>
      <c r="H211" s="151"/>
    </row>
    <row r="212" spans="2:8" ht="25.15" customHeight="1">
      <c r="B212" s="152"/>
      <c r="C212" s="152"/>
      <c r="D212" s="152"/>
      <c r="E212" s="151"/>
      <c r="F212" s="154"/>
      <c r="G212" s="151"/>
      <c r="H212" s="151"/>
    </row>
    <row r="213" spans="2:8" ht="25.15" customHeight="1">
      <c r="B213" s="152"/>
      <c r="C213" s="152"/>
      <c r="D213" s="152"/>
      <c r="E213" s="151"/>
      <c r="F213" s="154"/>
      <c r="G213" s="151"/>
      <c r="H213" s="151"/>
    </row>
    <row r="214" spans="2:8" ht="25.15" customHeight="1">
      <c r="B214" s="152"/>
      <c r="C214" s="152"/>
      <c r="D214" s="152"/>
      <c r="E214" s="151"/>
      <c r="F214" s="154"/>
      <c r="G214" s="151"/>
      <c r="H214" s="151"/>
    </row>
    <row r="215" spans="2:8" ht="25.15" customHeight="1">
      <c r="B215" s="155"/>
      <c r="C215" s="155"/>
      <c r="D215" s="156"/>
      <c r="E215" s="157"/>
      <c r="F215" s="158"/>
      <c r="G215" s="157"/>
      <c r="H215" s="157"/>
    </row>
    <row r="216" spans="2:8" ht="25.15" customHeight="1">
      <c r="B216" s="275" t="s">
        <v>222</v>
      </c>
      <c r="C216" s="276"/>
      <c r="D216" s="276"/>
      <c r="E216" s="276"/>
      <c r="F216" s="276"/>
      <c r="G216" s="276"/>
      <c r="H216" s="277"/>
    </row>
    <row r="217" spans="2:8" ht="25.15" customHeight="1">
      <c r="B217" s="159"/>
      <c r="C217" s="160"/>
      <c r="D217" s="160"/>
      <c r="E217" s="160"/>
      <c r="F217" s="160"/>
      <c r="G217" s="160"/>
      <c r="H217" s="161"/>
    </row>
    <row r="218" spans="2:8" ht="25.15" customHeight="1">
      <c r="B218" s="159"/>
      <c r="C218" s="160"/>
      <c r="D218" s="160"/>
      <c r="E218" s="160"/>
      <c r="F218" s="160"/>
      <c r="G218" s="160"/>
      <c r="H218" s="161"/>
    </row>
    <row r="219" spans="2:8" ht="25.15" customHeight="1">
      <c r="B219" s="159"/>
      <c r="C219" s="160"/>
      <c r="D219" s="160"/>
      <c r="E219" s="160"/>
      <c r="F219" s="160"/>
      <c r="G219" s="160"/>
      <c r="H219" s="161"/>
    </row>
    <row r="220" spans="2:8" ht="25.15" customHeight="1">
      <c r="B220" s="159"/>
      <c r="C220" s="160"/>
      <c r="D220" s="160"/>
      <c r="E220" s="160"/>
      <c r="F220" s="160"/>
      <c r="G220" s="160"/>
      <c r="H220" s="161"/>
    </row>
    <row r="221" spans="2:8" ht="25.15" customHeight="1">
      <c r="B221" s="162" t="s">
        <v>223</v>
      </c>
      <c r="C221" s="163"/>
      <c r="D221" s="164"/>
      <c r="E221" s="168"/>
      <c r="F221" s="169"/>
      <c r="G221" s="170"/>
      <c r="H221" s="170"/>
    </row>
    <row r="222" spans="2:8" ht="25.15" customHeight="1">
      <c r="B222" s="290" t="s">
        <v>224</v>
      </c>
      <c r="C222" s="291"/>
      <c r="D222" s="165"/>
      <c r="E222" s="292"/>
      <c r="F222" s="292"/>
      <c r="G222" s="292"/>
      <c r="H222" s="292"/>
    </row>
    <row r="223" spans="2:8" ht="25.15" customHeight="1">
      <c r="B223" s="293" t="s">
        <v>225</v>
      </c>
      <c r="C223" s="294"/>
      <c r="D223" s="166"/>
      <c r="E223" s="292"/>
      <c r="F223" s="292"/>
      <c r="G223" s="292"/>
      <c r="H223" s="292"/>
    </row>
    <row r="224" spans="2:8" ht="25.15" customHeight="1" thickBot="1">
      <c r="B224" s="172"/>
      <c r="C224" s="167"/>
      <c r="D224" s="166"/>
      <c r="E224" s="172"/>
      <c r="F224" s="172"/>
      <c r="G224" s="172"/>
      <c r="H224" s="172"/>
    </row>
    <row r="225" spans="2:8" ht="60" customHeight="1">
      <c r="B225" s="139" t="s">
        <v>209</v>
      </c>
      <c r="C225" s="278" t="s">
        <v>226</v>
      </c>
      <c r="D225" s="278"/>
      <c r="E225" s="278"/>
      <c r="F225" s="278"/>
      <c r="G225" s="279"/>
      <c r="H225" s="280"/>
    </row>
    <row r="226" spans="2:8" ht="25.15" customHeight="1">
      <c r="B226" s="140" t="s">
        <v>210</v>
      </c>
      <c r="C226" s="285" t="s">
        <v>224</v>
      </c>
      <c r="D226" s="285"/>
      <c r="E226" s="285"/>
      <c r="F226" s="285"/>
      <c r="G226" s="281"/>
      <c r="H226" s="282"/>
    </row>
    <row r="227" spans="2:8" ht="25.15" customHeight="1">
      <c r="B227" s="141" t="s">
        <v>211</v>
      </c>
      <c r="C227" s="272" t="s">
        <v>227</v>
      </c>
      <c r="D227" s="272"/>
      <c r="E227" s="272"/>
      <c r="F227" s="272"/>
      <c r="G227" s="283"/>
      <c r="H227" s="284"/>
    </row>
    <row r="228" spans="2:8" ht="25.15" customHeight="1">
      <c r="B228" s="286"/>
      <c r="C228" s="287"/>
      <c r="D228" s="287"/>
      <c r="E228" s="287"/>
      <c r="F228" s="287"/>
      <c r="G228" s="287"/>
      <c r="H228" s="288"/>
    </row>
    <row r="229" spans="2:8" ht="25.15" customHeight="1">
      <c r="B229" s="289" t="s">
        <v>228</v>
      </c>
      <c r="C229" s="289"/>
      <c r="D229" s="289"/>
      <c r="E229" s="289"/>
      <c r="F229" s="289"/>
      <c r="G229" s="289"/>
      <c r="H229" s="289"/>
    </row>
    <row r="230" spans="2:8" ht="25.15" customHeight="1">
      <c r="B230" s="265"/>
      <c r="C230" s="265"/>
      <c r="D230" s="265"/>
      <c r="E230" s="265"/>
      <c r="F230" s="265"/>
      <c r="G230" s="265"/>
      <c r="H230" s="265"/>
    </row>
    <row r="231" spans="2:8" ht="25.15" customHeight="1">
      <c r="B231" s="142" t="s">
        <v>212</v>
      </c>
      <c r="C231" s="171" t="str">
        <f>+'BALANCE Nro 2'!$A$61</f>
        <v>NP</v>
      </c>
      <c r="D231" s="143" t="str">
        <f>+'BALANCE Nro 2'!$B$61</f>
        <v xml:space="preserve">ITEMS NO PREVISTOS </v>
      </c>
      <c r="E231" s="144"/>
      <c r="F231" s="144"/>
      <c r="G231" s="144"/>
      <c r="H231" s="144"/>
    </row>
    <row r="232" spans="2:8" ht="25.15" customHeight="1">
      <c r="B232" s="265"/>
      <c r="C232" s="265"/>
      <c r="D232" s="265"/>
      <c r="E232" s="265"/>
      <c r="F232" s="265"/>
      <c r="G232" s="265"/>
      <c r="H232" s="265"/>
    </row>
    <row r="233" spans="2:8" ht="25.15" customHeight="1">
      <c r="B233" s="145" t="s">
        <v>213</v>
      </c>
      <c r="C233" s="146" t="s">
        <v>176</v>
      </c>
      <c r="D233" s="266" t="str">
        <f>+VLOOKUP(C233,'BALANCE Nro 2'!$A$62:$B$79,2,FALSE)</f>
        <v>SUMINISTRO E INSTALACION DE TOMACORRIENTE DOBLE GFCI. INCLUYE MATERIALES E INSTALACION DE SALIDA ELECTRICA ACORDE AL RETIE</v>
      </c>
      <c r="E233" s="267" t="e">
        <v>#REF!</v>
      </c>
      <c r="F233" s="267" t="e">
        <v>#REF!</v>
      </c>
      <c r="G233" s="267" t="e">
        <v>#REF!</v>
      </c>
      <c r="H233" s="268" t="e">
        <v>#REF!</v>
      </c>
    </row>
    <row r="234" spans="2:8" ht="25.15" customHeight="1">
      <c r="B234" s="147" t="s">
        <v>214</v>
      </c>
      <c r="C234" s="146" t="str">
        <f>+VLOOKUP(C233,'BALANCE Nro 2'!$A$62:$C$79,3,FALSE)</f>
        <v>und</v>
      </c>
      <c r="D234" s="269" t="e">
        <v>#REF!</v>
      </c>
      <c r="E234" s="270" t="e">
        <v>#REF!</v>
      </c>
      <c r="F234" s="270" t="e">
        <v>#REF!</v>
      </c>
      <c r="G234" s="270" t="e">
        <v>#REF!</v>
      </c>
      <c r="H234" s="271" t="e">
        <v>#REF!</v>
      </c>
    </row>
    <row r="235" spans="2:8" ht="25.15" customHeight="1">
      <c r="B235" s="272" t="s">
        <v>215</v>
      </c>
      <c r="C235" s="274" t="s">
        <v>216</v>
      </c>
      <c r="D235" s="270"/>
      <c r="E235" s="270"/>
      <c r="F235" s="271"/>
      <c r="G235" s="148" t="s">
        <v>217</v>
      </c>
      <c r="H235" s="149" t="s">
        <v>218</v>
      </c>
    </row>
    <row r="236" spans="2:8" ht="25.15" customHeight="1">
      <c r="B236" s="273"/>
      <c r="C236" s="150" t="s">
        <v>138</v>
      </c>
      <c r="D236" s="150" t="s">
        <v>219</v>
      </c>
      <c r="E236" s="146" t="s">
        <v>220</v>
      </c>
      <c r="F236" s="146" t="s">
        <v>221</v>
      </c>
      <c r="G236" s="151"/>
      <c r="H236" s="171">
        <f>ROUNDUP(SUM(H237:H243),2)</f>
        <v>2</v>
      </c>
    </row>
    <row r="237" spans="2:8" ht="25.15" customHeight="1">
      <c r="B237" s="152" t="s">
        <v>229</v>
      </c>
      <c r="C237" s="152">
        <v>2</v>
      </c>
      <c r="D237" s="153"/>
      <c r="E237" s="151"/>
      <c r="F237" s="154"/>
      <c r="G237" s="151"/>
      <c r="H237" s="151">
        <f>+C237</f>
        <v>2</v>
      </c>
    </row>
    <row r="238" spans="2:8" ht="25.15" customHeight="1">
      <c r="B238" s="152"/>
      <c r="C238" s="152"/>
      <c r="D238" s="152"/>
      <c r="E238" s="151"/>
      <c r="F238" s="154"/>
      <c r="G238" s="151"/>
      <c r="H238" s="151"/>
    </row>
    <row r="239" spans="2:8" ht="25.15" customHeight="1">
      <c r="B239" s="152"/>
      <c r="C239" s="152"/>
      <c r="D239" s="152"/>
      <c r="E239" s="151"/>
      <c r="F239" s="154"/>
      <c r="G239" s="151"/>
      <c r="H239" s="151"/>
    </row>
    <row r="240" spans="2:8" ht="25.15" customHeight="1">
      <c r="B240" s="152"/>
      <c r="C240" s="152"/>
      <c r="D240" s="152"/>
      <c r="E240" s="151"/>
      <c r="F240" s="154"/>
      <c r="G240" s="151"/>
      <c r="H240" s="151"/>
    </row>
    <row r="241" spans="2:8" ht="25.15" customHeight="1">
      <c r="B241" s="152"/>
      <c r="C241" s="152"/>
      <c r="D241" s="152"/>
      <c r="E241" s="151"/>
      <c r="F241" s="154"/>
      <c r="G241" s="151"/>
      <c r="H241" s="151"/>
    </row>
    <row r="242" spans="2:8" ht="25.15" customHeight="1">
      <c r="B242" s="152"/>
      <c r="C242" s="152"/>
      <c r="D242" s="152"/>
      <c r="E242" s="151"/>
      <c r="F242" s="154"/>
      <c r="G242" s="151"/>
      <c r="H242" s="151"/>
    </row>
    <row r="243" spans="2:8" ht="25.15" customHeight="1">
      <c r="B243" s="155"/>
      <c r="C243" s="155"/>
      <c r="D243" s="156"/>
      <c r="E243" s="157"/>
      <c r="F243" s="158"/>
      <c r="G243" s="157"/>
      <c r="H243" s="157"/>
    </row>
    <row r="244" spans="2:8" ht="25.15" customHeight="1">
      <c r="B244" s="275" t="s">
        <v>222</v>
      </c>
      <c r="C244" s="276"/>
      <c r="D244" s="276"/>
      <c r="E244" s="276"/>
      <c r="F244" s="276"/>
      <c r="G244" s="276"/>
      <c r="H244" s="277"/>
    </row>
    <row r="245" spans="2:8" ht="25.15" customHeight="1">
      <c r="B245" s="159"/>
      <c r="C245" s="160"/>
      <c r="D245" s="160"/>
      <c r="E245" s="160"/>
      <c r="F245" s="160"/>
      <c r="G245" s="160"/>
      <c r="H245" s="161"/>
    </row>
    <row r="246" spans="2:8" ht="25.15" customHeight="1">
      <c r="B246" s="159"/>
      <c r="C246" s="160"/>
      <c r="D246" s="160"/>
      <c r="E246" s="160"/>
      <c r="F246" s="160"/>
      <c r="G246" s="160"/>
      <c r="H246" s="161"/>
    </row>
    <row r="247" spans="2:8" ht="25.15" customHeight="1">
      <c r="B247" s="159"/>
      <c r="C247" s="160"/>
      <c r="D247" s="160"/>
      <c r="E247" s="160"/>
      <c r="F247" s="160"/>
      <c r="G247" s="160"/>
      <c r="H247" s="161"/>
    </row>
    <row r="248" spans="2:8" ht="25.15" customHeight="1">
      <c r="B248" s="159"/>
      <c r="C248" s="160"/>
      <c r="D248" s="160"/>
      <c r="E248" s="160"/>
      <c r="F248" s="160"/>
      <c r="G248" s="160"/>
      <c r="H248" s="161"/>
    </row>
    <row r="249" spans="2:8" ht="25.15" customHeight="1">
      <c r="B249" s="162" t="s">
        <v>223</v>
      </c>
      <c r="C249" s="163"/>
      <c r="D249" s="164"/>
      <c r="E249" s="168"/>
      <c r="F249" s="169"/>
      <c r="G249" s="170"/>
      <c r="H249" s="170"/>
    </row>
    <row r="250" spans="2:8" ht="25.15" customHeight="1">
      <c r="B250" s="290" t="s">
        <v>224</v>
      </c>
      <c r="C250" s="291"/>
      <c r="D250" s="165"/>
      <c r="E250" s="292"/>
      <c r="F250" s="292"/>
      <c r="G250" s="292"/>
      <c r="H250" s="292"/>
    </row>
    <row r="251" spans="2:8" ht="25.15" customHeight="1">
      <c r="B251" s="293" t="s">
        <v>225</v>
      </c>
      <c r="C251" s="294"/>
      <c r="D251" s="166"/>
      <c r="E251" s="292"/>
      <c r="F251" s="292"/>
      <c r="G251" s="292"/>
      <c r="H251" s="292"/>
    </row>
    <row r="252" spans="2:8" ht="25.15" customHeight="1" thickBot="1">
      <c r="B252" s="172"/>
      <c r="C252" s="167"/>
      <c r="D252" s="166"/>
      <c r="E252" s="172"/>
      <c r="F252" s="172"/>
      <c r="G252" s="172"/>
      <c r="H252" s="172"/>
    </row>
    <row r="253" spans="2:8" ht="60" customHeight="1">
      <c r="B253" s="139" t="s">
        <v>209</v>
      </c>
      <c r="C253" s="278" t="s">
        <v>226</v>
      </c>
      <c r="D253" s="278"/>
      <c r="E253" s="278"/>
      <c r="F253" s="278"/>
      <c r="G253" s="279"/>
      <c r="H253" s="280"/>
    </row>
    <row r="254" spans="2:8" ht="25.15" customHeight="1">
      <c r="B254" s="140" t="s">
        <v>210</v>
      </c>
      <c r="C254" s="285" t="s">
        <v>224</v>
      </c>
      <c r="D254" s="285"/>
      <c r="E254" s="285"/>
      <c r="F254" s="285"/>
      <c r="G254" s="281"/>
      <c r="H254" s="282"/>
    </row>
    <row r="255" spans="2:8" ht="25.15" customHeight="1">
      <c r="B255" s="141" t="s">
        <v>211</v>
      </c>
      <c r="C255" s="272" t="s">
        <v>227</v>
      </c>
      <c r="D255" s="272"/>
      <c r="E255" s="272"/>
      <c r="F255" s="272"/>
      <c r="G255" s="283"/>
      <c r="H255" s="284"/>
    </row>
    <row r="256" spans="2:8" ht="25.15" customHeight="1">
      <c r="B256" s="286"/>
      <c r="C256" s="287"/>
      <c r="D256" s="287"/>
      <c r="E256" s="287"/>
      <c r="F256" s="287"/>
      <c r="G256" s="287"/>
      <c r="H256" s="288"/>
    </row>
    <row r="257" spans="2:8" ht="25.15" customHeight="1">
      <c r="B257" s="289" t="s">
        <v>228</v>
      </c>
      <c r="C257" s="289"/>
      <c r="D257" s="289"/>
      <c r="E257" s="289"/>
      <c r="F257" s="289"/>
      <c r="G257" s="289"/>
      <c r="H257" s="289"/>
    </row>
    <row r="258" spans="2:8" ht="25.15" customHeight="1">
      <c r="B258" s="265"/>
      <c r="C258" s="265"/>
      <c r="D258" s="265"/>
      <c r="E258" s="265"/>
      <c r="F258" s="265"/>
      <c r="G258" s="265"/>
      <c r="H258" s="265"/>
    </row>
    <row r="259" spans="2:8" ht="25.15" customHeight="1">
      <c r="B259" s="142" t="s">
        <v>212</v>
      </c>
      <c r="C259" s="171" t="str">
        <f>+'BALANCE Nro 2'!$A$61</f>
        <v>NP</v>
      </c>
      <c r="D259" s="143" t="str">
        <f>+'BALANCE Nro 2'!$B$61</f>
        <v xml:space="preserve">ITEMS NO PREVISTOS </v>
      </c>
      <c r="E259" s="144"/>
      <c r="F259" s="144"/>
      <c r="G259" s="144"/>
      <c r="H259" s="144"/>
    </row>
    <row r="260" spans="2:8" ht="25.15" customHeight="1">
      <c r="B260" s="265"/>
      <c r="C260" s="265"/>
      <c r="D260" s="265"/>
      <c r="E260" s="265"/>
      <c r="F260" s="265"/>
      <c r="G260" s="265"/>
      <c r="H260" s="265"/>
    </row>
    <row r="261" spans="2:8" ht="25.15" customHeight="1">
      <c r="B261" s="145" t="s">
        <v>213</v>
      </c>
      <c r="C261" s="146" t="s">
        <v>177</v>
      </c>
      <c r="D261" s="266" t="str">
        <f>+VLOOKUP(C261,'BALANCE Nro 2'!$A$62:$B$79,2,FALSE)</f>
        <v>SUMINISTRO E INSTALACION DE TABLERO ELECTRICO 12 CIRCUITOS. INCLUYE BREAKER Y MATERIALES ACORDE AL RETIE</v>
      </c>
      <c r="E261" s="267" t="e">
        <v>#REF!</v>
      </c>
      <c r="F261" s="267" t="e">
        <v>#REF!</v>
      </c>
      <c r="G261" s="267" t="e">
        <v>#REF!</v>
      </c>
      <c r="H261" s="268" t="e">
        <v>#REF!</v>
      </c>
    </row>
    <row r="262" spans="2:8" ht="25.15" customHeight="1">
      <c r="B262" s="147" t="s">
        <v>214</v>
      </c>
      <c r="C262" s="146" t="str">
        <f>+VLOOKUP(C261,'BALANCE Nro 2'!$A$62:$C$79,3,FALSE)</f>
        <v>und</v>
      </c>
      <c r="D262" s="269" t="e">
        <v>#REF!</v>
      </c>
      <c r="E262" s="270" t="e">
        <v>#REF!</v>
      </c>
      <c r="F262" s="270" t="e">
        <v>#REF!</v>
      </c>
      <c r="G262" s="270" t="e">
        <v>#REF!</v>
      </c>
      <c r="H262" s="271" t="e">
        <v>#REF!</v>
      </c>
    </row>
    <row r="263" spans="2:8" ht="25.15" customHeight="1">
      <c r="B263" s="272" t="s">
        <v>215</v>
      </c>
      <c r="C263" s="274" t="s">
        <v>216</v>
      </c>
      <c r="D263" s="270"/>
      <c r="E263" s="270"/>
      <c r="F263" s="271"/>
      <c r="G263" s="148" t="s">
        <v>217</v>
      </c>
      <c r="H263" s="149" t="s">
        <v>218</v>
      </c>
    </row>
    <row r="264" spans="2:8" ht="25.15" customHeight="1">
      <c r="B264" s="273"/>
      <c r="C264" s="150" t="s">
        <v>138</v>
      </c>
      <c r="D264" s="150" t="s">
        <v>219</v>
      </c>
      <c r="E264" s="146" t="s">
        <v>220</v>
      </c>
      <c r="F264" s="146" t="s">
        <v>221</v>
      </c>
      <c r="G264" s="151"/>
      <c r="H264" s="171">
        <f>ROUNDUP(SUM(H265:H271),2)</f>
        <v>1</v>
      </c>
    </row>
    <row r="265" spans="2:8" ht="25.15" customHeight="1">
      <c r="B265" s="152" t="s">
        <v>230</v>
      </c>
      <c r="C265" s="152">
        <v>1</v>
      </c>
      <c r="D265" s="153"/>
      <c r="E265" s="151"/>
      <c r="F265" s="154"/>
      <c r="G265" s="151"/>
      <c r="H265" s="151">
        <f>+C265</f>
        <v>1</v>
      </c>
    </row>
    <row r="266" spans="2:8" ht="25.15" customHeight="1">
      <c r="B266" s="152"/>
      <c r="C266" s="152"/>
      <c r="D266" s="152"/>
      <c r="E266" s="151"/>
      <c r="F266" s="154"/>
      <c r="G266" s="151"/>
      <c r="H266" s="151"/>
    </row>
    <row r="267" spans="2:8" ht="25.15" customHeight="1">
      <c r="B267" s="152"/>
      <c r="C267" s="152"/>
      <c r="D267" s="152"/>
      <c r="E267" s="151"/>
      <c r="F267" s="154"/>
      <c r="G267" s="151"/>
      <c r="H267" s="151"/>
    </row>
    <row r="268" spans="2:8" ht="25.15" customHeight="1">
      <c r="B268" s="152"/>
      <c r="C268" s="152"/>
      <c r="D268" s="152"/>
      <c r="E268" s="151"/>
      <c r="F268" s="154"/>
      <c r="G268" s="151"/>
      <c r="H268" s="151"/>
    </row>
    <row r="269" spans="2:8" ht="25.15" customHeight="1">
      <c r="B269" s="152"/>
      <c r="C269" s="152"/>
      <c r="D269" s="152"/>
      <c r="E269" s="151"/>
      <c r="F269" s="154"/>
      <c r="G269" s="151"/>
      <c r="H269" s="151"/>
    </row>
    <row r="270" spans="2:8" ht="25.15" customHeight="1">
      <c r="B270" s="152"/>
      <c r="C270" s="152"/>
      <c r="D270" s="152"/>
      <c r="E270" s="151"/>
      <c r="F270" s="154"/>
      <c r="G270" s="151"/>
      <c r="H270" s="151"/>
    </row>
    <row r="271" spans="2:8" ht="25.15" customHeight="1">
      <c r="B271" s="155"/>
      <c r="C271" s="155"/>
      <c r="D271" s="156"/>
      <c r="E271" s="157"/>
      <c r="F271" s="158"/>
      <c r="G271" s="157"/>
      <c r="H271" s="157"/>
    </row>
    <row r="272" spans="2:8" ht="25.15" customHeight="1">
      <c r="B272" s="275" t="s">
        <v>222</v>
      </c>
      <c r="C272" s="276"/>
      <c r="D272" s="276"/>
      <c r="E272" s="276"/>
      <c r="F272" s="276"/>
      <c r="G272" s="276"/>
      <c r="H272" s="277"/>
    </row>
    <row r="273" spans="2:8" ht="25.15" customHeight="1">
      <c r="B273" s="159"/>
      <c r="C273" s="160"/>
      <c r="D273" s="160"/>
      <c r="E273" s="160"/>
      <c r="F273" s="160"/>
      <c r="G273" s="160"/>
      <c r="H273" s="161"/>
    </row>
    <row r="274" spans="2:8" ht="25.15" customHeight="1">
      <c r="B274" s="159"/>
      <c r="C274" s="160"/>
      <c r="D274" s="160"/>
      <c r="E274" s="160"/>
      <c r="F274" s="160"/>
      <c r="G274" s="160"/>
      <c r="H274" s="161"/>
    </row>
    <row r="275" spans="2:8" ht="25.15" customHeight="1">
      <c r="B275" s="159"/>
      <c r="C275" s="160"/>
      <c r="D275" s="160"/>
      <c r="E275" s="160"/>
      <c r="F275" s="160"/>
      <c r="G275" s="160"/>
      <c r="H275" s="161"/>
    </row>
    <row r="276" spans="2:8" ht="25.15" customHeight="1">
      <c r="B276" s="159"/>
      <c r="C276" s="160"/>
      <c r="D276" s="160"/>
      <c r="E276" s="160"/>
      <c r="F276" s="160"/>
      <c r="G276" s="160"/>
      <c r="H276" s="161"/>
    </row>
    <row r="277" spans="2:8" ht="25.15" customHeight="1">
      <c r="B277" s="162" t="s">
        <v>223</v>
      </c>
      <c r="C277" s="163"/>
      <c r="D277" s="164"/>
      <c r="E277" s="168"/>
      <c r="F277" s="169"/>
      <c r="G277" s="170"/>
      <c r="H277" s="170"/>
    </row>
    <row r="278" spans="2:8" ht="25.15" customHeight="1">
      <c r="B278" s="290" t="s">
        <v>224</v>
      </c>
      <c r="C278" s="291"/>
      <c r="D278" s="165"/>
      <c r="E278" s="292"/>
      <c r="F278" s="292"/>
      <c r="G278" s="292"/>
      <c r="H278" s="292"/>
    </row>
    <row r="279" spans="2:8" ht="25.15" customHeight="1">
      <c r="B279" s="293" t="s">
        <v>225</v>
      </c>
      <c r="C279" s="294"/>
      <c r="D279" s="166"/>
      <c r="E279" s="292"/>
      <c r="F279" s="292"/>
      <c r="G279" s="292"/>
      <c r="H279" s="292"/>
    </row>
    <row r="280" spans="2:8" ht="25.15" customHeight="1" thickBot="1">
      <c r="B280" s="172"/>
      <c r="C280" s="167"/>
      <c r="D280" s="166"/>
      <c r="E280" s="172"/>
      <c r="F280" s="172"/>
      <c r="G280" s="172"/>
      <c r="H280" s="172"/>
    </row>
    <row r="281" spans="2:8" ht="60" customHeight="1">
      <c r="B281" s="139" t="s">
        <v>209</v>
      </c>
      <c r="C281" s="278" t="s">
        <v>226</v>
      </c>
      <c r="D281" s="278"/>
      <c r="E281" s="278"/>
      <c r="F281" s="278"/>
      <c r="G281" s="279"/>
      <c r="H281" s="280"/>
    </row>
    <row r="282" spans="2:8" ht="25.15" customHeight="1">
      <c r="B282" s="140" t="s">
        <v>210</v>
      </c>
      <c r="C282" s="285" t="s">
        <v>224</v>
      </c>
      <c r="D282" s="285"/>
      <c r="E282" s="285"/>
      <c r="F282" s="285"/>
      <c r="G282" s="281"/>
      <c r="H282" s="282"/>
    </row>
    <row r="283" spans="2:8" ht="25.15" customHeight="1">
      <c r="B283" s="141" t="s">
        <v>211</v>
      </c>
      <c r="C283" s="272" t="s">
        <v>227</v>
      </c>
      <c r="D283" s="272"/>
      <c r="E283" s="272"/>
      <c r="F283" s="272"/>
      <c r="G283" s="283"/>
      <c r="H283" s="284"/>
    </row>
    <row r="284" spans="2:8" ht="25.15" customHeight="1">
      <c r="B284" s="286"/>
      <c r="C284" s="287"/>
      <c r="D284" s="287"/>
      <c r="E284" s="287"/>
      <c r="F284" s="287"/>
      <c r="G284" s="287"/>
      <c r="H284" s="288"/>
    </row>
    <row r="285" spans="2:8" ht="25.15" customHeight="1">
      <c r="B285" s="289" t="s">
        <v>228</v>
      </c>
      <c r="C285" s="289"/>
      <c r="D285" s="289"/>
      <c r="E285" s="289"/>
      <c r="F285" s="289"/>
      <c r="G285" s="289"/>
      <c r="H285" s="289"/>
    </row>
    <row r="286" spans="2:8" ht="25.15" customHeight="1">
      <c r="B286" s="265"/>
      <c r="C286" s="265"/>
      <c r="D286" s="265"/>
      <c r="E286" s="265"/>
      <c r="F286" s="265"/>
      <c r="G286" s="265"/>
      <c r="H286" s="265"/>
    </row>
    <row r="287" spans="2:8" ht="25.15" customHeight="1">
      <c r="B287" s="142" t="s">
        <v>212</v>
      </c>
      <c r="C287" s="171" t="str">
        <f>+'BALANCE Nro 2'!$A$61</f>
        <v>NP</v>
      </c>
      <c r="D287" s="143" t="str">
        <f>+'BALANCE Nro 2'!$B$61</f>
        <v xml:space="preserve">ITEMS NO PREVISTOS </v>
      </c>
      <c r="E287" s="144"/>
      <c r="F287" s="144"/>
      <c r="G287" s="144"/>
      <c r="H287" s="144"/>
    </row>
    <row r="288" spans="2:8" ht="25.15" customHeight="1">
      <c r="B288" s="265"/>
      <c r="C288" s="265"/>
      <c r="D288" s="265"/>
      <c r="E288" s="265"/>
      <c r="F288" s="265"/>
      <c r="G288" s="265"/>
      <c r="H288" s="265"/>
    </row>
    <row r="289" spans="2:8" ht="25.15" customHeight="1">
      <c r="B289" s="145" t="s">
        <v>213</v>
      </c>
      <c r="C289" s="146" t="s">
        <v>178</v>
      </c>
      <c r="D289" s="266" t="str">
        <f>+VLOOKUP(C289,'BALANCE Nro 2'!$A$62:$B$79,2,FALSE)</f>
        <v>SUMINISTRO E INSTALACION DE SISTEMA DE SONIDO CON ALTAVOCES FIJOS Y CONSOLA AMPLIFICADORA. INCLY CABLEADO Y ACCESORIOS PARA SU CORRECTA APLICACIÓN</v>
      </c>
      <c r="E289" s="267" t="e">
        <v>#REF!</v>
      </c>
      <c r="F289" s="267" t="e">
        <v>#REF!</v>
      </c>
      <c r="G289" s="267" t="e">
        <v>#REF!</v>
      </c>
      <c r="H289" s="268" t="e">
        <v>#REF!</v>
      </c>
    </row>
    <row r="290" spans="2:8" ht="25.15" customHeight="1">
      <c r="B290" s="147" t="s">
        <v>214</v>
      </c>
      <c r="C290" s="146" t="str">
        <f>+VLOOKUP(C289,'BALANCE Nro 2'!$A$62:$C$79,3,FALSE)</f>
        <v>und</v>
      </c>
      <c r="D290" s="269" t="e">
        <v>#REF!</v>
      </c>
      <c r="E290" s="270" t="e">
        <v>#REF!</v>
      </c>
      <c r="F290" s="270" t="e">
        <v>#REF!</v>
      </c>
      <c r="G290" s="270" t="e">
        <v>#REF!</v>
      </c>
      <c r="H290" s="271" t="e">
        <v>#REF!</v>
      </c>
    </row>
    <row r="291" spans="2:8" ht="25.15" customHeight="1">
      <c r="B291" s="272" t="s">
        <v>215</v>
      </c>
      <c r="C291" s="274" t="s">
        <v>216</v>
      </c>
      <c r="D291" s="270"/>
      <c r="E291" s="270"/>
      <c r="F291" s="271"/>
      <c r="G291" s="148" t="s">
        <v>217</v>
      </c>
      <c r="H291" s="149" t="s">
        <v>218</v>
      </c>
    </row>
    <row r="292" spans="2:8" ht="25.15" customHeight="1">
      <c r="B292" s="273"/>
      <c r="C292" s="150" t="s">
        <v>138</v>
      </c>
      <c r="D292" s="150" t="s">
        <v>219</v>
      </c>
      <c r="E292" s="146" t="s">
        <v>220</v>
      </c>
      <c r="F292" s="146" t="s">
        <v>221</v>
      </c>
      <c r="G292" s="151"/>
      <c r="H292" s="171">
        <f>ROUNDUP(SUM(H293:H299),2)</f>
        <v>1</v>
      </c>
    </row>
    <row r="293" spans="2:8" ht="25.15" customHeight="1">
      <c r="B293" s="152" t="s">
        <v>230</v>
      </c>
      <c r="C293" s="152">
        <v>1</v>
      </c>
      <c r="D293" s="153"/>
      <c r="E293" s="151"/>
      <c r="F293" s="154"/>
      <c r="G293" s="151"/>
      <c r="H293" s="151">
        <f>+C293</f>
        <v>1</v>
      </c>
    </row>
    <row r="294" spans="2:8" ht="25.15" customHeight="1">
      <c r="B294" s="152"/>
      <c r="C294" s="152"/>
      <c r="D294" s="152"/>
      <c r="E294" s="151"/>
      <c r="F294" s="154"/>
      <c r="G294" s="151"/>
      <c r="H294" s="151"/>
    </row>
    <row r="295" spans="2:8" ht="25.15" customHeight="1">
      <c r="B295" s="152"/>
      <c r="C295" s="152"/>
      <c r="D295" s="152"/>
      <c r="E295" s="151"/>
      <c r="F295" s="154"/>
      <c r="G295" s="151"/>
      <c r="H295" s="151"/>
    </row>
    <row r="296" spans="2:8" ht="25.15" customHeight="1">
      <c r="B296" s="152"/>
      <c r="C296" s="152"/>
      <c r="D296" s="152"/>
      <c r="E296" s="151"/>
      <c r="F296" s="154"/>
      <c r="G296" s="151"/>
      <c r="H296" s="151"/>
    </row>
    <row r="297" spans="2:8" ht="25.15" customHeight="1">
      <c r="B297" s="152"/>
      <c r="C297" s="152"/>
      <c r="D297" s="152"/>
      <c r="E297" s="151"/>
      <c r="F297" s="154"/>
      <c r="G297" s="151"/>
      <c r="H297" s="151"/>
    </row>
    <row r="298" spans="2:8" ht="25.15" customHeight="1">
      <c r="B298" s="152"/>
      <c r="C298" s="152"/>
      <c r="D298" s="152"/>
      <c r="E298" s="151"/>
      <c r="F298" s="154"/>
      <c r="G298" s="151"/>
      <c r="H298" s="151"/>
    </row>
    <row r="299" spans="2:8" ht="25.15" customHeight="1">
      <c r="B299" s="155"/>
      <c r="C299" s="155"/>
      <c r="D299" s="156"/>
      <c r="E299" s="157"/>
      <c r="F299" s="158"/>
      <c r="G299" s="157"/>
      <c r="H299" s="157"/>
    </row>
    <row r="300" spans="2:8" ht="25.15" customHeight="1">
      <c r="B300" s="275" t="s">
        <v>222</v>
      </c>
      <c r="C300" s="276"/>
      <c r="D300" s="276"/>
      <c r="E300" s="276"/>
      <c r="F300" s="276"/>
      <c r="G300" s="276"/>
      <c r="H300" s="277"/>
    </row>
    <row r="301" spans="2:8" ht="25.15" customHeight="1">
      <c r="B301" s="159"/>
      <c r="C301" s="160"/>
      <c r="D301" s="160"/>
      <c r="E301" s="160"/>
      <c r="F301" s="160"/>
      <c r="G301" s="160"/>
      <c r="H301" s="161"/>
    </row>
    <row r="302" spans="2:8" ht="25.15" customHeight="1">
      <c r="B302" s="159"/>
      <c r="C302" s="160"/>
      <c r="D302" s="160"/>
      <c r="E302" s="160"/>
      <c r="F302" s="160"/>
      <c r="G302" s="160"/>
      <c r="H302" s="161"/>
    </row>
    <row r="303" spans="2:8" ht="25.15" customHeight="1">
      <c r="B303" s="159"/>
      <c r="C303" s="160"/>
      <c r="D303" s="160"/>
      <c r="E303" s="160"/>
      <c r="F303" s="160"/>
      <c r="G303" s="160"/>
      <c r="H303" s="161"/>
    </row>
    <row r="304" spans="2:8" ht="25.15" customHeight="1">
      <c r="B304" s="159"/>
      <c r="C304" s="160"/>
      <c r="D304" s="160"/>
      <c r="E304" s="160"/>
      <c r="F304" s="160"/>
      <c r="G304" s="160"/>
      <c r="H304" s="161"/>
    </row>
    <row r="305" spans="2:8" ht="25.15" customHeight="1">
      <c r="B305" s="162" t="s">
        <v>223</v>
      </c>
      <c r="C305" s="163"/>
      <c r="D305" s="164"/>
      <c r="E305" s="168"/>
      <c r="F305" s="169"/>
      <c r="G305" s="170"/>
      <c r="H305" s="170"/>
    </row>
    <row r="306" spans="2:8" ht="25.15" customHeight="1">
      <c r="B306" s="290" t="s">
        <v>224</v>
      </c>
      <c r="C306" s="291"/>
      <c r="D306" s="165"/>
      <c r="E306" s="292"/>
      <c r="F306" s="292"/>
      <c r="G306" s="292"/>
      <c r="H306" s="292"/>
    </row>
    <row r="307" spans="2:8" ht="25.15" customHeight="1">
      <c r="B307" s="293" t="s">
        <v>225</v>
      </c>
      <c r="C307" s="294"/>
      <c r="D307" s="166"/>
      <c r="E307" s="292"/>
      <c r="F307" s="292"/>
      <c r="G307" s="292"/>
      <c r="H307" s="292"/>
    </row>
    <row r="308" spans="2:8" ht="25.15" customHeight="1" thickBot="1">
      <c r="B308" s="172"/>
      <c r="C308" s="167"/>
      <c r="D308" s="166"/>
      <c r="E308" s="172"/>
      <c r="F308" s="172"/>
      <c r="G308" s="172"/>
      <c r="H308" s="172"/>
    </row>
    <row r="309" spans="2:8" ht="62.25" customHeight="1">
      <c r="B309" s="139" t="s">
        <v>209</v>
      </c>
      <c r="C309" s="278" t="s">
        <v>226</v>
      </c>
      <c r="D309" s="278"/>
      <c r="E309" s="278"/>
      <c r="F309" s="278"/>
      <c r="G309" s="279"/>
      <c r="H309" s="280"/>
    </row>
    <row r="310" spans="2:8" ht="25.15" customHeight="1">
      <c r="B310" s="140" t="s">
        <v>210</v>
      </c>
      <c r="C310" s="285" t="s">
        <v>224</v>
      </c>
      <c r="D310" s="285"/>
      <c r="E310" s="285"/>
      <c r="F310" s="285"/>
      <c r="G310" s="281"/>
      <c r="H310" s="282"/>
    </row>
    <row r="311" spans="2:8" ht="25.15" customHeight="1">
      <c r="B311" s="141" t="s">
        <v>211</v>
      </c>
      <c r="C311" s="272" t="s">
        <v>227</v>
      </c>
      <c r="D311" s="272"/>
      <c r="E311" s="272"/>
      <c r="F311" s="272"/>
      <c r="G311" s="283"/>
      <c r="H311" s="284"/>
    </row>
    <row r="312" spans="2:8" ht="25.15" customHeight="1">
      <c r="B312" s="286"/>
      <c r="C312" s="287"/>
      <c r="D312" s="287"/>
      <c r="E312" s="287"/>
      <c r="F312" s="287"/>
      <c r="G312" s="287"/>
      <c r="H312" s="288"/>
    </row>
    <row r="313" spans="2:8" ht="25.15" customHeight="1">
      <c r="B313" s="289" t="s">
        <v>228</v>
      </c>
      <c r="C313" s="289"/>
      <c r="D313" s="289"/>
      <c r="E313" s="289"/>
      <c r="F313" s="289"/>
      <c r="G313" s="289"/>
      <c r="H313" s="289"/>
    </row>
    <row r="314" spans="2:8" ht="25.15" customHeight="1">
      <c r="B314" s="265"/>
      <c r="C314" s="265"/>
      <c r="D314" s="265"/>
      <c r="E314" s="265"/>
      <c r="F314" s="265"/>
      <c r="G314" s="265"/>
      <c r="H314" s="265"/>
    </row>
    <row r="315" spans="2:8" ht="25.15" customHeight="1">
      <c r="B315" s="142" t="s">
        <v>212</v>
      </c>
      <c r="C315" s="171" t="str">
        <f>+'BALANCE Nro 2'!$A$61</f>
        <v>NP</v>
      </c>
      <c r="D315" s="143" t="str">
        <f>+'BALANCE Nro 2'!$B$61</f>
        <v xml:space="preserve">ITEMS NO PREVISTOS </v>
      </c>
      <c r="E315" s="144"/>
      <c r="F315" s="144"/>
      <c r="G315" s="144"/>
      <c r="H315" s="144"/>
    </row>
    <row r="316" spans="2:8" ht="25.15" customHeight="1">
      <c r="B316" s="265"/>
      <c r="C316" s="265"/>
      <c r="D316" s="265"/>
      <c r="E316" s="265"/>
      <c r="F316" s="265"/>
      <c r="G316" s="265"/>
      <c r="H316" s="265"/>
    </row>
    <row r="317" spans="2:8" ht="25.15" customHeight="1">
      <c r="B317" s="145" t="s">
        <v>213</v>
      </c>
      <c r="C317" s="146" t="s">
        <v>179</v>
      </c>
      <c r="D317" s="266" t="str">
        <f>+VLOOKUP(C317,'BALANCE Nro 2'!$A$62:$B$79,2,FALSE)</f>
        <v xml:space="preserve">SUMINISTRO E INSTALACION DE VENTANAS CORREDIZAS SISTEMA 5020 </v>
      </c>
      <c r="E317" s="267" t="e">
        <v>#REF!</v>
      </c>
      <c r="F317" s="267" t="e">
        <v>#REF!</v>
      </c>
      <c r="G317" s="267" t="e">
        <v>#REF!</v>
      </c>
      <c r="H317" s="268" t="e">
        <v>#REF!</v>
      </c>
    </row>
    <row r="318" spans="2:8" ht="25.15" customHeight="1">
      <c r="B318" s="147" t="s">
        <v>214</v>
      </c>
      <c r="C318" s="146" t="str">
        <f>+VLOOKUP(C317,'BALANCE Nro 2'!$A$62:$C$79,3,FALSE)</f>
        <v>m2</v>
      </c>
      <c r="D318" s="269" t="e">
        <v>#REF!</v>
      </c>
      <c r="E318" s="270" t="e">
        <v>#REF!</v>
      </c>
      <c r="F318" s="270" t="e">
        <v>#REF!</v>
      </c>
      <c r="G318" s="270" t="e">
        <v>#REF!</v>
      </c>
      <c r="H318" s="271" t="e">
        <v>#REF!</v>
      </c>
    </row>
    <row r="319" spans="2:8" ht="25.15" customHeight="1">
      <c r="B319" s="272" t="s">
        <v>215</v>
      </c>
      <c r="C319" s="274" t="s">
        <v>216</v>
      </c>
      <c r="D319" s="270"/>
      <c r="E319" s="270"/>
      <c r="F319" s="271"/>
      <c r="G319" s="148" t="s">
        <v>217</v>
      </c>
      <c r="H319" s="149" t="s">
        <v>218</v>
      </c>
    </row>
    <row r="320" spans="2:8" ht="25.15" customHeight="1">
      <c r="B320" s="273"/>
      <c r="C320" s="150" t="s">
        <v>138</v>
      </c>
      <c r="D320" s="150" t="s">
        <v>219</v>
      </c>
      <c r="E320" s="146" t="s">
        <v>220</v>
      </c>
      <c r="F320" s="146" t="s">
        <v>221</v>
      </c>
      <c r="G320" s="151"/>
      <c r="H320" s="171">
        <f>+H321</f>
        <v>25.96</v>
      </c>
    </row>
    <row r="321" spans="2:8" ht="25.15" customHeight="1">
      <c r="B321" s="152" t="s">
        <v>230</v>
      </c>
      <c r="C321" s="152">
        <v>10</v>
      </c>
      <c r="D321" s="153"/>
      <c r="E321" s="151">
        <v>1.18</v>
      </c>
      <c r="F321" s="154">
        <v>2.2000000000000002</v>
      </c>
      <c r="G321" s="151"/>
      <c r="H321" s="151">
        <f>+C321*E321*F321</f>
        <v>25.96</v>
      </c>
    </row>
    <row r="322" spans="2:8" ht="25.15" customHeight="1">
      <c r="B322" s="152"/>
      <c r="C322" s="152"/>
      <c r="D322" s="152"/>
      <c r="E322" s="151"/>
      <c r="F322" s="154"/>
      <c r="G322" s="151"/>
      <c r="H322" s="151"/>
    </row>
    <row r="323" spans="2:8" ht="25.15" customHeight="1">
      <c r="B323" s="152"/>
      <c r="C323" s="152"/>
      <c r="D323" s="152"/>
      <c r="E323" s="151"/>
      <c r="F323" s="154"/>
      <c r="G323" s="151"/>
      <c r="H323" s="151"/>
    </row>
    <row r="324" spans="2:8" ht="25.15" customHeight="1">
      <c r="B324" s="152"/>
      <c r="C324" s="152"/>
      <c r="D324" s="152"/>
      <c r="E324" s="151"/>
      <c r="F324" s="154"/>
      <c r="G324" s="151"/>
      <c r="H324" s="151"/>
    </row>
    <row r="325" spans="2:8" ht="25.15" customHeight="1">
      <c r="B325" s="152"/>
      <c r="C325" s="152"/>
      <c r="D325" s="152"/>
      <c r="E325" s="151"/>
      <c r="F325" s="154"/>
      <c r="G325" s="151"/>
      <c r="H325" s="151"/>
    </row>
    <row r="326" spans="2:8" ht="25.15" customHeight="1">
      <c r="B326" s="152"/>
      <c r="C326" s="152"/>
      <c r="D326" s="152"/>
      <c r="E326" s="151"/>
      <c r="F326" s="154"/>
      <c r="G326" s="151"/>
      <c r="H326" s="151"/>
    </row>
    <row r="327" spans="2:8" ht="25.15" customHeight="1">
      <c r="B327" s="155"/>
      <c r="C327" s="155"/>
      <c r="D327" s="156"/>
      <c r="E327" s="157"/>
      <c r="F327" s="158"/>
      <c r="G327" s="157"/>
      <c r="H327" s="157"/>
    </row>
    <row r="328" spans="2:8" ht="25.15" customHeight="1">
      <c r="B328" s="275" t="s">
        <v>222</v>
      </c>
      <c r="C328" s="276"/>
      <c r="D328" s="276"/>
      <c r="E328" s="276"/>
      <c r="F328" s="276"/>
      <c r="G328" s="276"/>
      <c r="H328" s="277"/>
    </row>
    <row r="329" spans="2:8" ht="25.15" customHeight="1">
      <c r="B329" s="159"/>
      <c r="C329" s="160"/>
      <c r="D329" s="160"/>
      <c r="E329" s="160"/>
      <c r="F329" s="160"/>
      <c r="G329" s="160"/>
      <c r="H329" s="161"/>
    </row>
    <row r="330" spans="2:8" ht="25.15" customHeight="1">
      <c r="B330" s="159"/>
      <c r="C330" s="160"/>
      <c r="D330" s="160"/>
      <c r="E330" s="160"/>
      <c r="F330" s="160"/>
      <c r="G330" s="160"/>
      <c r="H330" s="161"/>
    </row>
    <row r="331" spans="2:8" ht="25.15" customHeight="1">
      <c r="B331" s="159"/>
      <c r="C331" s="160"/>
      <c r="D331" s="160"/>
      <c r="E331" s="160"/>
      <c r="F331" s="160"/>
      <c r="G331" s="160"/>
      <c r="H331" s="161"/>
    </row>
    <row r="332" spans="2:8" ht="25.15" customHeight="1">
      <c r="B332" s="159"/>
      <c r="C332" s="160"/>
      <c r="D332" s="160"/>
      <c r="E332" s="160"/>
      <c r="F332" s="160"/>
      <c r="G332" s="160"/>
      <c r="H332" s="161"/>
    </row>
    <row r="333" spans="2:8" ht="25.15" customHeight="1">
      <c r="B333" s="162" t="s">
        <v>223</v>
      </c>
      <c r="C333" s="163"/>
      <c r="D333" s="164"/>
      <c r="E333" s="168"/>
      <c r="F333" s="169"/>
      <c r="G333" s="170"/>
      <c r="H333" s="170"/>
    </row>
    <row r="334" spans="2:8" ht="25.15" customHeight="1">
      <c r="B334" s="290" t="s">
        <v>224</v>
      </c>
      <c r="C334" s="291"/>
      <c r="D334" s="165"/>
      <c r="E334" s="292"/>
      <c r="F334" s="292"/>
      <c r="G334" s="292"/>
      <c r="H334" s="292"/>
    </row>
    <row r="335" spans="2:8" ht="25.15" customHeight="1">
      <c r="B335" s="293" t="s">
        <v>225</v>
      </c>
      <c r="C335" s="294"/>
      <c r="D335" s="166"/>
      <c r="E335" s="292"/>
      <c r="F335" s="292"/>
      <c r="G335" s="292"/>
      <c r="H335" s="292"/>
    </row>
    <row r="336" spans="2:8" ht="25.15" customHeight="1" thickBot="1">
      <c r="B336" s="172"/>
      <c r="C336" s="167"/>
      <c r="D336" s="166"/>
      <c r="E336" s="172"/>
      <c r="F336" s="172"/>
      <c r="G336" s="172"/>
      <c r="H336" s="172"/>
    </row>
    <row r="337" spans="2:8" ht="59.25" customHeight="1">
      <c r="B337" s="139" t="s">
        <v>209</v>
      </c>
      <c r="C337" s="278" t="s">
        <v>226</v>
      </c>
      <c r="D337" s="278"/>
      <c r="E337" s="278"/>
      <c r="F337" s="278"/>
      <c r="G337" s="279"/>
      <c r="H337" s="280"/>
    </row>
    <row r="338" spans="2:8" ht="25.15" customHeight="1">
      <c r="B338" s="140" t="s">
        <v>210</v>
      </c>
      <c r="C338" s="285" t="s">
        <v>224</v>
      </c>
      <c r="D338" s="285"/>
      <c r="E338" s="285"/>
      <c r="F338" s="285"/>
      <c r="G338" s="281"/>
      <c r="H338" s="282"/>
    </row>
    <row r="339" spans="2:8" ht="25.15" customHeight="1">
      <c r="B339" s="141" t="s">
        <v>211</v>
      </c>
      <c r="C339" s="272" t="s">
        <v>227</v>
      </c>
      <c r="D339" s="272"/>
      <c r="E339" s="272"/>
      <c r="F339" s="272"/>
      <c r="G339" s="283"/>
      <c r="H339" s="284"/>
    </row>
    <row r="340" spans="2:8" ht="25.15" customHeight="1">
      <c r="B340" s="286"/>
      <c r="C340" s="287"/>
      <c r="D340" s="287"/>
      <c r="E340" s="287"/>
      <c r="F340" s="287"/>
      <c r="G340" s="287"/>
      <c r="H340" s="288"/>
    </row>
    <row r="341" spans="2:8" ht="25.15" customHeight="1">
      <c r="B341" s="289" t="s">
        <v>228</v>
      </c>
      <c r="C341" s="289"/>
      <c r="D341" s="289"/>
      <c r="E341" s="289"/>
      <c r="F341" s="289"/>
      <c r="G341" s="289"/>
      <c r="H341" s="289"/>
    </row>
    <row r="342" spans="2:8" ht="25.15" customHeight="1">
      <c r="B342" s="265"/>
      <c r="C342" s="265"/>
      <c r="D342" s="265"/>
      <c r="E342" s="265"/>
      <c r="F342" s="265"/>
      <c r="G342" s="265"/>
      <c r="H342" s="265"/>
    </row>
    <row r="343" spans="2:8" ht="25.15" customHeight="1">
      <c r="B343" s="142" t="s">
        <v>212</v>
      </c>
      <c r="C343" s="171" t="str">
        <f>+'BALANCE Nro 2'!$A$61</f>
        <v>NP</v>
      </c>
      <c r="D343" s="143" t="str">
        <f>+'BALANCE Nro 2'!$B$61</f>
        <v xml:space="preserve">ITEMS NO PREVISTOS </v>
      </c>
      <c r="E343" s="144"/>
      <c r="F343" s="144"/>
      <c r="G343" s="144"/>
      <c r="H343" s="144"/>
    </row>
    <row r="344" spans="2:8" ht="25.15" customHeight="1">
      <c r="B344" s="265"/>
      <c r="C344" s="265"/>
      <c r="D344" s="265"/>
      <c r="E344" s="265"/>
      <c r="F344" s="265"/>
      <c r="G344" s="265"/>
      <c r="H344" s="265"/>
    </row>
    <row r="345" spans="2:8" ht="25.15" customHeight="1">
      <c r="B345" s="145" t="s">
        <v>213</v>
      </c>
      <c r="C345" s="146" t="s">
        <v>180</v>
      </c>
      <c r="D345" s="266" t="str">
        <f>+VLOOKUP(C345,'BALANCE Nro 2'!$A$62:$B$79,2,FALSE)</f>
        <v>REINSTALACION DE PUERTA. INCY CORTE SEGÚN NUEVAS MEDIADAS</v>
      </c>
      <c r="E345" s="267" t="e">
        <v>#REF!</v>
      </c>
      <c r="F345" s="267" t="e">
        <v>#REF!</v>
      </c>
      <c r="G345" s="267" t="e">
        <v>#REF!</v>
      </c>
      <c r="H345" s="268" t="e">
        <v>#REF!</v>
      </c>
    </row>
    <row r="346" spans="2:8" ht="25.15" customHeight="1">
      <c r="B346" s="147" t="s">
        <v>214</v>
      </c>
      <c r="C346" s="146" t="str">
        <f>+VLOOKUP(C345,'BALANCE Nro 2'!$A$62:$C$79,3,FALSE)</f>
        <v>und</v>
      </c>
      <c r="D346" s="269" t="e">
        <v>#REF!</v>
      </c>
      <c r="E346" s="270" t="e">
        <v>#REF!</v>
      </c>
      <c r="F346" s="270" t="e">
        <v>#REF!</v>
      </c>
      <c r="G346" s="270" t="e">
        <v>#REF!</v>
      </c>
      <c r="H346" s="271" t="e">
        <v>#REF!</v>
      </c>
    </row>
    <row r="347" spans="2:8" ht="25.15" customHeight="1">
      <c r="B347" s="272" t="s">
        <v>215</v>
      </c>
      <c r="C347" s="274" t="s">
        <v>216</v>
      </c>
      <c r="D347" s="270"/>
      <c r="E347" s="270"/>
      <c r="F347" s="271"/>
      <c r="G347" s="148" t="s">
        <v>217</v>
      </c>
      <c r="H347" s="149" t="s">
        <v>218</v>
      </c>
    </row>
    <row r="348" spans="2:8" ht="25.15" customHeight="1">
      <c r="B348" s="273"/>
      <c r="C348" s="150" t="s">
        <v>138</v>
      </c>
      <c r="D348" s="150" t="s">
        <v>219</v>
      </c>
      <c r="E348" s="146" t="s">
        <v>220</v>
      </c>
      <c r="F348" s="146" t="s">
        <v>221</v>
      </c>
      <c r="G348" s="151"/>
      <c r="H348" s="171">
        <f>ROUNDUP(SUM(H349:H355),2)</f>
        <v>3</v>
      </c>
    </row>
    <row r="349" spans="2:8" ht="25.15" customHeight="1">
      <c r="B349" s="152" t="s">
        <v>230</v>
      </c>
      <c r="C349" s="152">
        <v>3</v>
      </c>
      <c r="D349" s="153"/>
      <c r="E349" s="151"/>
      <c r="F349" s="154"/>
      <c r="G349" s="151"/>
      <c r="H349" s="151">
        <f>+C349</f>
        <v>3</v>
      </c>
    </row>
    <row r="350" spans="2:8" ht="25.15" customHeight="1">
      <c r="B350" s="152"/>
      <c r="C350" s="152"/>
      <c r="D350" s="152"/>
      <c r="E350" s="151"/>
      <c r="F350" s="154"/>
      <c r="G350" s="151"/>
      <c r="H350" s="151"/>
    </row>
    <row r="351" spans="2:8" ht="25.15" customHeight="1">
      <c r="B351" s="152"/>
      <c r="C351" s="152"/>
      <c r="D351" s="152"/>
      <c r="E351" s="151"/>
      <c r="F351" s="154"/>
      <c r="G351" s="151"/>
      <c r="H351" s="151"/>
    </row>
    <row r="352" spans="2:8" ht="25.15" customHeight="1">
      <c r="B352" s="152"/>
      <c r="C352" s="152"/>
      <c r="D352" s="152"/>
      <c r="E352" s="151"/>
      <c r="F352" s="154"/>
      <c r="G352" s="151"/>
      <c r="H352" s="151"/>
    </row>
    <row r="353" spans="2:8" ht="25.15" customHeight="1">
      <c r="B353" s="152"/>
      <c r="C353" s="152"/>
      <c r="D353" s="152"/>
      <c r="E353" s="151"/>
      <c r="F353" s="154"/>
      <c r="G353" s="151"/>
      <c r="H353" s="151"/>
    </row>
    <row r="354" spans="2:8" ht="25.15" customHeight="1">
      <c r="B354" s="152"/>
      <c r="C354" s="152"/>
      <c r="D354" s="152"/>
      <c r="E354" s="151"/>
      <c r="F354" s="154"/>
      <c r="G354" s="151"/>
      <c r="H354" s="151"/>
    </row>
    <row r="355" spans="2:8" ht="25.15" customHeight="1">
      <c r="B355" s="155"/>
      <c r="C355" s="155"/>
      <c r="D355" s="156"/>
      <c r="E355" s="157"/>
      <c r="F355" s="158"/>
      <c r="G355" s="157"/>
      <c r="H355" s="157"/>
    </row>
    <row r="356" spans="2:8" ht="25.15" customHeight="1">
      <c r="B356" s="275" t="s">
        <v>222</v>
      </c>
      <c r="C356" s="276"/>
      <c r="D356" s="276"/>
      <c r="E356" s="276"/>
      <c r="F356" s="276"/>
      <c r="G356" s="276"/>
      <c r="H356" s="277"/>
    </row>
    <row r="357" spans="2:8" ht="25.15" customHeight="1">
      <c r="B357" s="159"/>
      <c r="C357" s="160"/>
      <c r="D357" s="160"/>
      <c r="E357" s="160"/>
      <c r="F357" s="160"/>
      <c r="G357" s="160"/>
      <c r="H357" s="161"/>
    </row>
    <row r="358" spans="2:8" ht="25.15" customHeight="1">
      <c r="B358" s="159"/>
      <c r="C358" s="160"/>
      <c r="D358" s="160"/>
      <c r="E358" s="160"/>
      <c r="F358" s="160"/>
      <c r="G358" s="160"/>
      <c r="H358" s="161"/>
    </row>
    <row r="359" spans="2:8" ht="25.15" customHeight="1">
      <c r="B359" s="159"/>
      <c r="C359" s="160"/>
      <c r="D359" s="160"/>
      <c r="E359" s="160"/>
      <c r="F359" s="160"/>
      <c r="G359" s="160"/>
      <c r="H359" s="161"/>
    </row>
    <row r="360" spans="2:8" ht="25.15" customHeight="1">
      <c r="B360" s="159"/>
      <c r="C360" s="160"/>
      <c r="D360" s="160"/>
      <c r="E360" s="160"/>
      <c r="F360" s="160"/>
      <c r="G360" s="160"/>
      <c r="H360" s="161"/>
    </row>
    <row r="361" spans="2:8" ht="25.15" customHeight="1">
      <c r="B361" s="162" t="s">
        <v>223</v>
      </c>
      <c r="C361" s="163"/>
      <c r="D361" s="164"/>
      <c r="E361" s="168"/>
      <c r="F361" s="169"/>
      <c r="G361" s="170"/>
      <c r="H361" s="170"/>
    </row>
    <row r="362" spans="2:8" ht="25.15" customHeight="1">
      <c r="B362" s="290" t="s">
        <v>224</v>
      </c>
      <c r="C362" s="291"/>
      <c r="D362" s="165"/>
      <c r="E362" s="292"/>
      <c r="F362" s="292"/>
      <c r="G362" s="292"/>
      <c r="H362" s="292"/>
    </row>
    <row r="363" spans="2:8" ht="25.15" customHeight="1">
      <c r="B363" s="293" t="s">
        <v>225</v>
      </c>
      <c r="C363" s="294"/>
      <c r="D363" s="166"/>
      <c r="E363" s="292"/>
      <c r="F363" s="292"/>
      <c r="G363" s="292"/>
      <c r="H363" s="292"/>
    </row>
    <row r="364" spans="2:8" ht="25.15" customHeight="1" thickBot="1">
      <c r="B364" s="172"/>
      <c r="C364" s="167"/>
      <c r="D364" s="166"/>
      <c r="E364" s="172"/>
      <c r="F364" s="172"/>
      <c r="G364" s="172"/>
      <c r="H364" s="172"/>
    </row>
    <row r="365" spans="2:8" ht="60.75" customHeight="1">
      <c r="B365" s="139" t="s">
        <v>209</v>
      </c>
      <c r="C365" s="278" t="s">
        <v>226</v>
      </c>
      <c r="D365" s="278"/>
      <c r="E365" s="278"/>
      <c r="F365" s="278"/>
      <c r="G365" s="279"/>
      <c r="H365" s="280"/>
    </row>
    <row r="366" spans="2:8" ht="25.15" customHeight="1">
      <c r="B366" s="140" t="s">
        <v>210</v>
      </c>
      <c r="C366" s="285" t="s">
        <v>224</v>
      </c>
      <c r="D366" s="285"/>
      <c r="E366" s="285"/>
      <c r="F366" s="285"/>
      <c r="G366" s="281"/>
      <c r="H366" s="282"/>
    </row>
    <row r="367" spans="2:8" ht="25.15" customHeight="1">
      <c r="B367" s="141" t="s">
        <v>211</v>
      </c>
      <c r="C367" s="272" t="s">
        <v>227</v>
      </c>
      <c r="D367" s="272"/>
      <c r="E367" s="272"/>
      <c r="F367" s="272"/>
      <c r="G367" s="283"/>
      <c r="H367" s="284"/>
    </row>
    <row r="368" spans="2:8" ht="25.15" customHeight="1">
      <c r="B368" s="286"/>
      <c r="C368" s="287"/>
      <c r="D368" s="287"/>
      <c r="E368" s="287"/>
      <c r="F368" s="287"/>
      <c r="G368" s="287"/>
      <c r="H368" s="288"/>
    </row>
    <row r="369" spans="2:8" ht="25.15" customHeight="1">
      <c r="B369" s="289" t="s">
        <v>228</v>
      </c>
      <c r="C369" s="289"/>
      <c r="D369" s="289"/>
      <c r="E369" s="289"/>
      <c r="F369" s="289"/>
      <c r="G369" s="289"/>
      <c r="H369" s="289"/>
    </row>
    <row r="370" spans="2:8" ht="25.15" customHeight="1">
      <c r="B370" s="265"/>
      <c r="C370" s="265"/>
      <c r="D370" s="265"/>
      <c r="E370" s="265"/>
      <c r="F370" s="265"/>
      <c r="G370" s="265"/>
      <c r="H370" s="265"/>
    </row>
    <row r="371" spans="2:8" ht="25.15" customHeight="1">
      <c r="B371" s="142" t="s">
        <v>212</v>
      </c>
      <c r="C371" s="171" t="str">
        <f>+'BALANCE Nro 2'!$A$61</f>
        <v>NP</v>
      </c>
      <c r="D371" s="143" t="str">
        <f>+'BALANCE Nro 2'!$B$61</f>
        <v xml:space="preserve">ITEMS NO PREVISTOS </v>
      </c>
      <c r="E371" s="144"/>
      <c r="F371" s="144"/>
      <c r="G371" s="144"/>
      <c r="H371" s="144"/>
    </row>
    <row r="372" spans="2:8" ht="25.15" customHeight="1">
      <c r="B372" s="265"/>
      <c r="C372" s="265"/>
      <c r="D372" s="265"/>
      <c r="E372" s="265"/>
      <c r="F372" s="265"/>
      <c r="G372" s="265"/>
      <c r="H372" s="265"/>
    </row>
    <row r="373" spans="2:8" ht="25.15" customHeight="1">
      <c r="B373" s="145" t="s">
        <v>213</v>
      </c>
      <c r="C373" s="146" t="s">
        <v>181</v>
      </c>
      <c r="D373" s="266" t="str">
        <f>+VLOOKUP(C373,'BALANCE Nro 2'!$A$62:$B$79,2,FALSE)</f>
        <v>REUBICACION DE AIRES ACONDICIONADOS EN GYM. INCY TUBERIA DE COBRE, CABLEADO Y ACCESORIOS PAR A SU CORRECTA INSTALACION</v>
      </c>
      <c r="E373" s="267" t="e">
        <v>#REF!</v>
      </c>
      <c r="F373" s="267" t="e">
        <v>#REF!</v>
      </c>
      <c r="G373" s="267" t="e">
        <v>#REF!</v>
      </c>
      <c r="H373" s="268" t="e">
        <v>#REF!</v>
      </c>
    </row>
    <row r="374" spans="2:8" ht="25.15" customHeight="1">
      <c r="B374" s="147" t="s">
        <v>214</v>
      </c>
      <c r="C374" s="146" t="str">
        <f>+VLOOKUP(C373,'BALANCE Nro 2'!$A$62:$C$79,3,FALSE)</f>
        <v>und</v>
      </c>
      <c r="D374" s="269" t="e">
        <v>#REF!</v>
      </c>
      <c r="E374" s="270" t="e">
        <v>#REF!</v>
      </c>
      <c r="F374" s="270" t="e">
        <v>#REF!</v>
      </c>
      <c r="G374" s="270" t="e">
        <v>#REF!</v>
      </c>
      <c r="H374" s="271" t="e">
        <v>#REF!</v>
      </c>
    </row>
    <row r="375" spans="2:8" ht="25.15" customHeight="1">
      <c r="B375" s="272" t="s">
        <v>215</v>
      </c>
      <c r="C375" s="274" t="s">
        <v>216</v>
      </c>
      <c r="D375" s="270"/>
      <c r="E375" s="270"/>
      <c r="F375" s="271"/>
      <c r="G375" s="148" t="s">
        <v>217</v>
      </c>
      <c r="H375" s="149" t="s">
        <v>218</v>
      </c>
    </row>
    <row r="376" spans="2:8" ht="25.15" customHeight="1">
      <c r="B376" s="273"/>
      <c r="C376" s="150" t="s">
        <v>138</v>
      </c>
      <c r="D376" s="150" t="s">
        <v>219</v>
      </c>
      <c r="E376" s="146" t="s">
        <v>220</v>
      </c>
      <c r="F376" s="146" t="s">
        <v>221</v>
      </c>
      <c r="G376" s="151"/>
      <c r="H376" s="171">
        <f>ROUNDUP(SUM(H377:H383),2)</f>
        <v>1</v>
      </c>
    </row>
    <row r="377" spans="2:8" ht="25.15" customHeight="1">
      <c r="B377" s="152" t="s">
        <v>230</v>
      </c>
      <c r="C377" s="152">
        <v>1</v>
      </c>
      <c r="D377" s="153"/>
      <c r="E377" s="151"/>
      <c r="F377" s="154"/>
      <c r="G377" s="151"/>
      <c r="H377" s="151">
        <f>+C377</f>
        <v>1</v>
      </c>
    </row>
    <row r="378" spans="2:8" ht="25.15" customHeight="1">
      <c r="B378" s="152"/>
      <c r="C378" s="152"/>
      <c r="D378" s="152"/>
      <c r="E378" s="151"/>
      <c r="F378" s="154"/>
      <c r="G378" s="151"/>
      <c r="H378" s="151"/>
    </row>
    <row r="379" spans="2:8" ht="25.15" customHeight="1">
      <c r="B379" s="152"/>
      <c r="C379" s="152"/>
      <c r="D379" s="152"/>
      <c r="E379" s="151"/>
      <c r="F379" s="154"/>
      <c r="G379" s="151"/>
      <c r="H379" s="151"/>
    </row>
    <row r="380" spans="2:8" ht="25.15" customHeight="1">
      <c r="B380" s="152"/>
      <c r="C380" s="152"/>
      <c r="D380" s="152"/>
      <c r="E380" s="151"/>
      <c r="F380" s="154"/>
      <c r="G380" s="151"/>
      <c r="H380" s="151"/>
    </row>
    <row r="381" spans="2:8" ht="25.15" customHeight="1">
      <c r="B381" s="152"/>
      <c r="C381" s="152"/>
      <c r="D381" s="152"/>
      <c r="E381" s="151"/>
      <c r="F381" s="154"/>
      <c r="G381" s="151"/>
      <c r="H381" s="151"/>
    </row>
    <row r="382" spans="2:8" ht="25.15" customHeight="1">
      <c r="B382" s="152"/>
      <c r="C382" s="152"/>
      <c r="D382" s="152"/>
      <c r="E382" s="151"/>
      <c r="F382" s="154"/>
      <c r="G382" s="151"/>
      <c r="H382" s="151"/>
    </row>
    <row r="383" spans="2:8" ht="25.15" customHeight="1">
      <c r="B383" s="155"/>
      <c r="C383" s="155"/>
      <c r="D383" s="156"/>
      <c r="E383" s="157"/>
      <c r="F383" s="158"/>
      <c r="G383" s="157"/>
      <c r="H383" s="157"/>
    </row>
    <row r="384" spans="2:8" ht="25.15" customHeight="1">
      <c r="B384" s="275" t="s">
        <v>222</v>
      </c>
      <c r="C384" s="276"/>
      <c r="D384" s="276"/>
      <c r="E384" s="276"/>
      <c r="F384" s="276"/>
      <c r="G384" s="276"/>
      <c r="H384" s="277"/>
    </row>
    <row r="385" spans="2:8" ht="25.15" customHeight="1">
      <c r="B385" s="159"/>
      <c r="C385" s="160"/>
      <c r="D385" s="160"/>
      <c r="E385" s="160"/>
      <c r="F385" s="160"/>
      <c r="G385" s="160"/>
      <c r="H385" s="161"/>
    </row>
    <row r="386" spans="2:8" ht="25.15" customHeight="1">
      <c r="B386" s="159"/>
      <c r="C386" s="160"/>
      <c r="D386" s="160"/>
      <c r="E386" s="160"/>
      <c r="F386" s="160"/>
      <c r="G386" s="160"/>
      <c r="H386" s="161"/>
    </row>
    <row r="387" spans="2:8" ht="25.15" customHeight="1">
      <c r="B387" s="159"/>
      <c r="C387" s="160"/>
      <c r="D387" s="160"/>
      <c r="E387" s="160"/>
      <c r="F387" s="160"/>
      <c r="G387" s="160"/>
      <c r="H387" s="161"/>
    </row>
    <row r="388" spans="2:8" ht="25.15" customHeight="1">
      <c r="B388" s="159"/>
      <c r="C388" s="160"/>
      <c r="D388" s="160"/>
      <c r="E388" s="160"/>
      <c r="F388" s="160"/>
      <c r="G388" s="160"/>
      <c r="H388" s="161"/>
    </row>
    <row r="389" spans="2:8" ht="25.15" customHeight="1">
      <c r="B389" s="162" t="s">
        <v>223</v>
      </c>
      <c r="C389" s="163"/>
      <c r="D389" s="164"/>
      <c r="E389" s="168"/>
      <c r="F389" s="169"/>
      <c r="G389" s="170"/>
      <c r="H389" s="170"/>
    </row>
    <row r="390" spans="2:8" ht="25.15" customHeight="1">
      <c r="B390" s="290" t="s">
        <v>224</v>
      </c>
      <c r="C390" s="291"/>
      <c r="D390" s="165"/>
      <c r="E390" s="292"/>
      <c r="F390" s="292"/>
      <c r="G390" s="292"/>
      <c r="H390" s="292"/>
    </row>
    <row r="391" spans="2:8" ht="25.15" customHeight="1">
      <c r="B391" s="293" t="s">
        <v>225</v>
      </c>
      <c r="C391" s="294"/>
      <c r="D391" s="166"/>
      <c r="E391" s="292"/>
      <c r="F391" s="292"/>
      <c r="G391" s="292"/>
      <c r="H391" s="292"/>
    </row>
    <row r="392" spans="2:8" ht="25.15" customHeight="1" thickBot="1">
      <c r="B392" s="172"/>
      <c r="C392" s="167"/>
      <c r="D392" s="166"/>
      <c r="E392" s="172"/>
      <c r="F392" s="172"/>
      <c r="G392" s="172"/>
      <c r="H392" s="172"/>
    </row>
    <row r="393" spans="2:8" ht="60" customHeight="1">
      <c r="B393" s="139" t="s">
        <v>209</v>
      </c>
      <c r="C393" s="278" t="s">
        <v>226</v>
      </c>
      <c r="D393" s="278"/>
      <c r="E393" s="278"/>
      <c r="F393" s="278"/>
      <c r="G393" s="279"/>
      <c r="H393" s="280"/>
    </row>
    <row r="394" spans="2:8" ht="24" customHeight="1">
      <c r="B394" s="140" t="s">
        <v>210</v>
      </c>
      <c r="C394" s="285" t="s">
        <v>224</v>
      </c>
      <c r="D394" s="285"/>
      <c r="E394" s="285"/>
      <c r="F394" s="285"/>
      <c r="G394" s="281"/>
      <c r="H394" s="282"/>
    </row>
    <row r="395" spans="2:8" ht="24" customHeight="1">
      <c r="B395" s="141" t="s">
        <v>211</v>
      </c>
      <c r="C395" s="272" t="s">
        <v>227</v>
      </c>
      <c r="D395" s="272"/>
      <c r="E395" s="272"/>
      <c r="F395" s="272"/>
      <c r="G395" s="283"/>
      <c r="H395" s="284"/>
    </row>
    <row r="396" spans="2:8" ht="16.5" customHeight="1">
      <c r="B396" s="286"/>
      <c r="C396" s="287"/>
      <c r="D396" s="287"/>
      <c r="E396" s="287"/>
      <c r="F396" s="287"/>
      <c r="G396" s="287"/>
      <c r="H396" s="288"/>
    </row>
    <row r="397" spans="2:8" ht="16.5" customHeight="1">
      <c r="B397" s="289" t="s">
        <v>228</v>
      </c>
      <c r="C397" s="289"/>
      <c r="D397" s="289"/>
      <c r="E397" s="289"/>
      <c r="F397" s="289"/>
      <c r="G397" s="289"/>
      <c r="H397" s="289"/>
    </row>
    <row r="398" spans="2:8" ht="16.5" customHeight="1">
      <c r="B398" s="265"/>
      <c r="C398" s="265"/>
      <c r="D398" s="265"/>
      <c r="E398" s="265"/>
      <c r="F398" s="265"/>
      <c r="G398" s="265"/>
      <c r="H398" s="265"/>
    </row>
    <row r="399" spans="2:8" ht="24" customHeight="1">
      <c r="B399" s="142" t="s">
        <v>212</v>
      </c>
      <c r="C399" s="171" t="str">
        <f>+'BALANCE Nro 2'!$A$61</f>
        <v>NP</v>
      </c>
      <c r="D399" s="143" t="str">
        <f>+'BALANCE Nro 2'!$B$61</f>
        <v xml:space="preserve">ITEMS NO PREVISTOS </v>
      </c>
      <c r="E399" s="144"/>
      <c r="F399" s="144"/>
      <c r="G399" s="144"/>
      <c r="H399" s="144"/>
    </row>
    <row r="400" spans="2:8" ht="16.5" customHeight="1">
      <c r="B400" s="265"/>
      <c r="C400" s="265"/>
      <c r="D400" s="265"/>
      <c r="E400" s="265"/>
      <c r="F400" s="265"/>
      <c r="G400" s="265"/>
      <c r="H400" s="265"/>
    </row>
    <row r="401" spans="2:8" ht="24.75" customHeight="1">
      <c r="B401" s="145" t="s">
        <v>213</v>
      </c>
      <c r="C401" s="146" t="s">
        <v>201</v>
      </c>
      <c r="D401" s="266" t="str">
        <f>+'BALANCE Nro 2'!B81</f>
        <v>SUMINISTRO E INSTALACION DE PISO EN CAUCHO FLEXUBLE MODULAR AISLADOR ACUSTICO. INCLUYEN REMATES PARA DESNIVEL</v>
      </c>
      <c r="E401" s="267" t="e">
        <v>#REF!</v>
      </c>
      <c r="F401" s="267" t="e">
        <v>#REF!</v>
      </c>
      <c r="G401" s="267" t="e">
        <v>#REF!</v>
      </c>
      <c r="H401" s="268" t="e">
        <v>#REF!</v>
      </c>
    </row>
    <row r="402" spans="2:8" ht="24.75" customHeight="1">
      <c r="B402" s="147" t="s">
        <v>214</v>
      </c>
      <c r="C402" s="146" t="str">
        <f>+'BALANCE Nro 2'!C81</f>
        <v>m2</v>
      </c>
      <c r="D402" s="269" t="e">
        <v>#REF!</v>
      </c>
      <c r="E402" s="270" t="e">
        <v>#REF!</v>
      </c>
      <c r="F402" s="270" t="e">
        <v>#REF!</v>
      </c>
      <c r="G402" s="270" t="e">
        <v>#REF!</v>
      </c>
      <c r="H402" s="271" t="e">
        <v>#REF!</v>
      </c>
    </row>
    <row r="403" spans="2:8" ht="16.5" customHeight="1">
      <c r="B403" s="272" t="s">
        <v>215</v>
      </c>
      <c r="C403" s="274" t="s">
        <v>216</v>
      </c>
      <c r="D403" s="270"/>
      <c r="E403" s="270"/>
      <c r="F403" s="271"/>
      <c r="G403" s="148" t="s">
        <v>217</v>
      </c>
      <c r="H403" s="149" t="s">
        <v>218</v>
      </c>
    </row>
    <row r="404" spans="2:8" ht="16.5" customHeight="1">
      <c r="B404" s="273"/>
      <c r="C404" s="150" t="s">
        <v>138</v>
      </c>
      <c r="D404" s="150" t="s">
        <v>219</v>
      </c>
      <c r="E404" s="146" t="s">
        <v>220</v>
      </c>
      <c r="F404" s="146" t="s">
        <v>221</v>
      </c>
      <c r="G404" s="151"/>
      <c r="H404" s="171">
        <f>ROUNDUP(SUM(H405:H411),2)</f>
        <v>79.56</v>
      </c>
    </row>
    <row r="405" spans="2:8" ht="16.5" customHeight="1">
      <c r="B405" s="152" t="s">
        <v>239</v>
      </c>
      <c r="C405" s="152">
        <v>1</v>
      </c>
      <c r="D405" s="153">
        <v>5.85</v>
      </c>
      <c r="E405" s="151">
        <v>13.6</v>
      </c>
      <c r="F405" s="154"/>
      <c r="G405" s="151"/>
      <c r="H405" s="151">
        <f>+C405*D405*E405</f>
        <v>79.559999999999988</v>
      </c>
    </row>
    <row r="406" spans="2:8" ht="16.5" customHeight="1">
      <c r="B406" s="152"/>
      <c r="C406" s="152"/>
      <c r="D406" s="152"/>
      <c r="E406" s="151"/>
      <c r="F406" s="154"/>
      <c r="G406" s="151"/>
      <c r="H406" s="151"/>
    </row>
    <row r="407" spans="2:8" ht="16.5" customHeight="1">
      <c r="B407" s="152"/>
      <c r="C407" s="152"/>
      <c r="D407" s="152"/>
      <c r="E407" s="151"/>
      <c r="F407" s="154"/>
      <c r="G407" s="151"/>
      <c r="H407" s="151"/>
    </row>
    <row r="408" spans="2:8" ht="16.5" customHeight="1">
      <c r="B408" s="152"/>
      <c r="C408" s="152"/>
      <c r="D408" s="152"/>
      <c r="E408" s="151"/>
      <c r="F408" s="154"/>
      <c r="G408" s="151"/>
      <c r="H408" s="151"/>
    </row>
    <row r="409" spans="2:8" ht="16.5" customHeight="1">
      <c r="B409" s="152"/>
      <c r="C409" s="152"/>
      <c r="D409" s="152"/>
      <c r="E409" s="151"/>
      <c r="F409" s="154"/>
      <c r="G409" s="151"/>
      <c r="H409" s="151"/>
    </row>
    <row r="410" spans="2:8" ht="16.5" customHeight="1">
      <c r="B410" s="152"/>
      <c r="C410" s="152"/>
      <c r="D410" s="152"/>
      <c r="E410" s="151"/>
      <c r="F410" s="154"/>
      <c r="G410" s="151"/>
      <c r="H410" s="151"/>
    </row>
    <row r="411" spans="2:8" ht="16.5" customHeight="1">
      <c r="B411" s="155"/>
      <c r="C411" s="155"/>
      <c r="D411" s="156"/>
      <c r="E411" s="157"/>
      <c r="F411" s="158"/>
      <c r="G411" s="157"/>
      <c r="H411" s="157"/>
    </row>
    <row r="412" spans="2:8" ht="16.5" customHeight="1">
      <c r="B412" s="275" t="s">
        <v>222</v>
      </c>
      <c r="C412" s="276"/>
      <c r="D412" s="276"/>
      <c r="E412" s="276"/>
      <c r="F412" s="276"/>
      <c r="G412" s="276"/>
      <c r="H412" s="277"/>
    </row>
    <row r="413" spans="2:8" ht="16.5" customHeight="1">
      <c r="B413" s="159"/>
      <c r="C413" s="160"/>
      <c r="D413" s="160"/>
      <c r="E413" s="160"/>
      <c r="F413" s="160"/>
      <c r="G413" s="160"/>
      <c r="H413" s="161"/>
    </row>
    <row r="414" spans="2:8" ht="16.5" customHeight="1">
      <c r="B414" s="159"/>
      <c r="C414" s="160"/>
      <c r="D414" s="160"/>
      <c r="E414" s="160"/>
      <c r="F414" s="160"/>
      <c r="G414" s="160"/>
      <c r="H414" s="161"/>
    </row>
    <row r="415" spans="2:8" ht="16.5" customHeight="1">
      <c r="B415" s="159"/>
      <c r="C415" s="160"/>
      <c r="D415" s="160"/>
      <c r="E415" s="160"/>
      <c r="F415" s="160"/>
      <c r="G415" s="160"/>
      <c r="H415" s="161"/>
    </row>
    <row r="416" spans="2:8" ht="16.5" customHeight="1">
      <c r="B416" s="159"/>
      <c r="C416" s="160"/>
      <c r="D416" s="160"/>
      <c r="E416" s="160"/>
      <c r="F416" s="160"/>
      <c r="G416" s="160"/>
      <c r="H416" s="161"/>
    </row>
    <row r="417" spans="2:8" ht="16.5" customHeight="1">
      <c r="B417" s="162" t="s">
        <v>223</v>
      </c>
      <c r="C417" s="163"/>
      <c r="D417" s="164"/>
      <c r="E417" s="168"/>
      <c r="F417" s="169"/>
      <c r="G417" s="170"/>
      <c r="H417" s="170"/>
    </row>
    <row r="418" spans="2:8" ht="16.5" customHeight="1">
      <c r="B418" s="290" t="s">
        <v>224</v>
      </c>
      <c r="C418" s="291"/>
      <c r="D418" s="165"/>
      <c r="E418" s="292"/>
      <c r="F418" s="292"/>
      <c r="G418" s="292"/>
      <c r="H418" s="292"/>
    </row>
    <row r="419" spans="2:8" ht="16.5" customHeight="1">
      <c r="B419" s="293" t="s">
        <v>225</v>
      </c>
      <c r="C419" s="294"/>
      <c r="D419" s="166"/>
      <c r="E419" s="292"/>
      <c r="F419" s="292"/>
      <c r="G419" s="292"/>
      <c r="H419" s="292"/>
    </row>
  </sheetData>
  <mergeCells count="240">
    <mergeCell ref="C1:F1"/>
    <mergeCell ref="G1:H3"/>
    <mergeCell ref="C2:F2"/>
    <mergeCell ref="C3:F3"/>
    <mergeCell ref="B4:H4"/>
    <mergeCell ref="B32:H32"/>
    <mergeCell ref="B33:H33"/>
    <mergeCell ref="B48:H48"/>
    <mergeCell ref="B5:H5"/>
    <mergeCell ref="B6:H6"/>
    <mergeCell ref="B8:H8"/>
    <mergeCell ref="D9:H10"/>
    <mergeCell ref="B11:B12"/>
    <mergeCell ref="C11:F11"/>
    <mergeCell ref="C57:F57"/>
    <mergeCell ref="G57:H59"/>
    <mergeCell ref="C58:F58"/>
    <mergeCell ref="C59:F59"/>
    <mergeCell ref="B60:H60"/>
    <mergeCell ref="B61:H61"/>
    <mergeCell ref="B55:C55"/>
    <mergeCell ref="E56:H56"/>
    <mergeCell ref="B20:H20"/>
    <mergeCell ref="B26:C26"/>
    <mergeCell ref="E26:H26"/>
    <mergeCell ref="B27:C27"/>
    <mergeCell ref="E28:H28"/>
    <mergeCell ref="B34:H34"/>
    <mergeCell ref="B36:H36"/>
    <mergeCell ref="D37:H38"/>
    <mergeCell ref="B39:B40"/>
    <mergeCell ref="C39:F39"/>
    <mergeCell ref="B54:C54"/>
    <mergeCell ref="E54:H54"/>
    <mergeCell ref="C29:F29"/>
    <mergeCell ref="G29:H31"/>
    <mergeCell ref="C30:F30"/>
    <mergeCell ref="C31:F31"/>
    <mergeCell ref="B82:C82"/>
    <mergeCell ref="E82:H82"/>
    <mergeCell ref="B83:C83"/>
    <mergeCell ref="E83:H83"/>
    <mergeCell ref="C85:F85"/>
    <mergeCell ref="G85:H87"/>
    <mergeCell ref="C86:F86"/>
    <mergeCell ref="C87:F87"/>
    <mergeCell ref="B62:H62"/>
    <mergeCell ref="B64:H64"/>
    <mergeCell ref="D65:H66"/>
    <mergeCell ref="B67:B68"/>
    <mergeCell ref="C67:F67"/>
    <mergeCell ref="B76:H76"/>
    <mergeCell ref="B104:H104"/>
    <mergeCell ref="B110:C110"/>
    <mergeCell ref="E110:H110"/>
    <mergeCell ref="B111:C111"/>
    <mergeCell ref="E111:H111"/>
    <mergeCell ref="B88:H88"/>
    <mergeCell ref="B89:H89"/>
    <mergeCell ref="B90:H90"/>
    <mergeCell ref="B92:H92"/>
    <mergeCell ref="D93:H94"/>
    <mergeCell ref="B95:B96"/>
    <mergeCell ref="C95:F95"/>
    <mergeCell ref="B116:H116"/>
    <mergeCell ref="B117:H117"/>
    <mergeCell ref="B118:H118"/>
    <mergeCell ref="B120:H120"/>
    <mergeCell ref="D121:H122"/>
    <mergeCell ref="B123:B124"/>
    <mergeCell ref="C123:F123"/>
    <mergeCell ref="C113:F113"/>
    <mergeCell ref="G113:H115"/>
    <mergeCell ref="C114:F114"/>
    <mergeCell ref="C115:F115"/>
    <mergeCell ref="B144:H144"/>
    <mergeCell ref="B145:H145"/>
    <mergeCell ref="B146:H146"/>
    <mergeCell ref="B148:H148"/>
    <mergeCell ref="D149:H150"/>
    <mergeCell ref="B151:B152"/>
    <mergeCell ref="C151:F151"/>
    <mergeCell ref="B132:H132"/>
    <mergeCell ref="B138:C138"/>
    <mergeCell ref="E138:H138"/>
    <mergeCell ref="B139:C139"/>
    <mergeCell ref="E139:H139"/>
    <mergeCell ref="C141:F141"/>
    <mergeCell ref="G141:H143"/>
    <mergeCell ref="C142:F142"/>
    <mergeCell ref="C143:F143"/>
    <mergeCell ref="B172:H172"/>
    <mergeCell ref="B173:H173"/>
    <mergeCell ref="B174:H174"/>
    <mergeCell ref="B176:H176"/>
    <mergeCell ref="D177:H178"/>
    <mergeCell ref="B179:B180"/>
    <mergeCell ref="C179:F179"/>
    <mergeCell ref="B160:H160"/>
    <mergeCell ref="B166:C166"/>
    <mergeCell ref="E166:H166"/>
    <mergeCell ref="B167:C167"/>
    <mergeCell ref="E167:H167"/>
    <mergeCell ref="C169:F169"/>
    <mergeCell ref="G169:H171"/>
    <mergeCell ref="C170:F170"/>
    <mergeCell ref="C171:F171"/>
    <mergeCell ref="B200:H200"/>
    <mergeCell ref="B201:H201"/>
    <mergeCell ref="B202:H202"/>
    <mergeCell ref="B204:H204"/>
    <mergeCell ref="D205:H206"/>
    <mergeCell ref="B207:B208"/>
    <mergeCell ref="C207:F207"/>
    <mergeCell ref="B188:H188"/>
    <mergeCell ref="B194:C194"/>
    <mergeCell ref="E194:H194"/>
    <mergeCell ref="B195:C195"/>
    <mergeCell ref="E195:H195"/>
    <mergeCell ref="C197:F197"/>
    <mergeCell ref="G197:H199"/>
    <mergeCell ref="C198:F198"/>
    <mergeCell ref="C199:F199"/>
    <mergeCell ref="B228:H228"/>
    <mergeCell ref="B229:H229"/>
    <mergeCell ref="B230:H230"/>
    <mergeCell ref="B232:H232"/>
    <mergeCell ref="D233:H234"/>
    <mergeCell ref="B235:B236"/>
    <mergeCell ref="C235:F235"/>
    <mergeCell ref="B216:H216"/>
    <mergeCell ref="B222:C222"/>
    <mergeCell ref="E222:H222"/>
    <mergeCell ref="B223:C223"/>
    <mergeCell ref="E223:H223"/>
    <mergeCell ref="C225:F225"/>
    <mergeCell ref="G225:H227"/>
    <mergeCell ref="C226:F226"/>
    <mergeCell ref="C227:F227"/>
    <mergeCell ref="B256:H256"/>
    <mergeCell ref="B257:H257"/>
    <mergeCell ref="B258:H258"/>
    <mergeCell ref="B260:H260"/>
    <mergeCell ref="D261:H262"/>
    <mergeCell ref="B263:B264"/>
    <mergeCell ref="C263:F263"/>
    <mergeCell ref="B244:H244"/>
    <mergeCell ref="B250:C250"/>
    <mergeCell ref="E250:H250"/>
    <mergeCell ref="B251:C251"/>
    <mergeCell ref="E251:H251"/>
    <mergeCell ref="C253:F253"/>
    <mergeCell ref="G253:H255"/>
    <mergeCell ref="C254:F254"/>
    <mergeCell ref="C255:F255"/>
    <mergeCell ref="B284:H284"/>
    <mergeCell ref="B285:H285"/>
    <mergeCell ref="B286:H286"/>
    <mergeCell ref="B288:H288"/>
    <mergeCell ref="D289:H290"/>
    <mergeCell ref="B291:B292"/>
    <mergeCell ref="C291:F291"/>
    <mergeCell ref="B272:H272"/>
    <mergeCell ref="B278:C278"/>
    <mergeCell ref="E278:H278"/>
    <mergeCell ref="B279:C279"/>
    <mergeCell ref="E279:H279"/>
    <mergeCell ref="C281:F281"/>
    <mergeCell ref="G281:H283"/>
    <mergeCell ref="C282:F282"/>
    <mergeCell ref="C283:F283"/>
    <mergeCell ref="B312:H312"/>
    <mergeCell ref="B313:H313"/>
    <mergeCell ref="B314:H314"/>
    <mergeCell ref="B316:H316"/>
    <mergeCell ref="D317:H318"/>
    <mergeCell ref="B319:B320"/>
    <mergeCell ref="C319:F319"/>
    <mergeCell ref="B300:H300"/>
    <mergeCell ref="B306:C306"/>
    <mergeCell ref="E306:H306"/>
    <mergeCell ref="B307:C307"/>
    <mergeCell ref="E307:H307"/>
    <mergeCell ref="C309:F309"/>
    <mergeCell ref="G309:H311"/>
    <mergeCell ref="C310:F310"/>
    <mergeCell ref="C311:F311"/>
    <mergeCell ref="B340:H340"/>
    <mergeCell ref="B341:H341"/>
    <mergeCell ref="B342:H342"/>
    <mergeCell ref="B344:H344"/>
    <mergeCell ref="D345:H346"/>
    <mergeCell ref="B347:B348"/>
    <mergeCell ref="C347:F347"/>
    <mergeCell ref="B328:H328"/>
    <mergeCell ref="B334:C334"/>
    <mergeCell ref="E334:H334"/>
    <mergeCell ref="B335:C335"/>
    <mergeCell ref="E335:H335"/>
    <mergeCell ref="C337:F337"/>
    <mergeCell ref="G337:H339"/>
    <mergeCell ref="C338:F338"/>
    <mergeCell ref="C339:F339"/>
    <mergeCell ref="B368:H368"/>
    <mergeCell ref="B369:H369"/>
    <mergeCell ref="B370:H370"/>
    <mergeCell ref="B372:H372"/>
    <mergeCell ref="D373:H374"/>
    <mergeCell ref="B375:B376"/>
    <mergeCell ref="C375:F375"/>
    <mergeCell ref="B356:H356"/>
    <mergeCell ref="B362:C362"/>
    <mergeCell ref="E362:H362"/>
    <mergeCell ref="B363:C363"/>
    <mergeCell ref="E363:H363"/>
    <mergeCell ref="C365:F365"/>
    <mergeCell ref="G365:H367"/>
    <mergeCell ref="C366:F366"/>
    <mergeCell ref="C367:F367"/>
    <mergeCell ref="C393:F393"/>
    <mergeCell ref="G393:H395"/>
    <mergeCell ref="C394:F394"/>
    <mergeCell ref="C395:F395"/>
    <mergeCell ref="B384:H384"/>
    <mergeCell ref="B390:C390"/>
    <mergeCell ref="E390:H390"/>
    <mergeCell ref="B391:C391"/>
    <mergeCell ref="E391:H391"/>
    <mergeCell ref="B412:H412"/>
    <mergeCell ref="B418:C418"/>
    <mergeCell ref="E418:H418"/>
    <mergeCell ref="B419:C419"/>
    <mergeCell ref="E419:H419"/>
    <mergeCell ref="B396:H396"/>
    <mergeCell ref="B397:H397"/>
    <mergeCell ref="B398:H398"/>
    <mergeCell ref="B400:H400"/>
    <mergeCell ref="D401:H402"/>
    <mergeCell ref="B403:B404"/>
    <mergeCell ref="C403:F403"/>
  </mergeCells>
  <printOptions horizontalCentered="1"/>
  <pageMargins left="0.6998031496062993" right="0.6998031496062993" top="0.73868110236220463" bottom="0.73868110236220463" header="0.3110236220472441" footer="0.3110236220472441"/>
  <pageSetup scale="71" fitToHeight="0" orientation="portrait" r:id="rId1"/>
  <headerFooter alignWithMargins="0"/>
  <rowBreaks count="14" manualBreakCount="14">
    <brk id="28" min="1" max="7" man="1"/>
    <brk id="56" min="1" max="7" man="1"/>
    <brk id="84" min="1" max="7" man="1"/>
    <brk id="112" min="1" max="7" man="1"/>
    <brk id="140" min="1" max="7" man="1"/>
    <brk id="168" min="1" max="7" man="1"/>
    <brk id="196" min="1" max="7" man="1"/>
    <brk id="224" min="1" max="7" man="1"/>
    <brk id="252" min="1" max="7" man="1"/>
    <brk id="280" min="1" max="7" man="1"/>
    <brk id="308" min="1" max="7" man="1"/>
    <brk id="336" min="1" max="7" man="1"/>
    <brk id="364" min="1" max="7" man="1"/>
    <brk id="392" min="1" max="7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5FB5E-BDC7-4509-8658-8155787DDC00}">
  <sheetPr>
    <pageSetUpPr fitToPage="1"/>
  </sheetPr>
  <dimension ref="B1:I444"/>
  <sheetViews>
    <sheetView view="pageBreakPreview" topLeftCell="A394" zoomScale="85" zoomScaleNormal="100" zoomScaleSheetLayoutView="85" workbookViewId="0">
      <selection activeCell="H400" sqref="H400"/>
    </sheetView>
  </sheetViews>
  <sheetFormatPr baseColWidth="10" defaultColWidth="11.5703125" defaultRowHeight="16.5" customHeight="1"/>
  <cols>
    <col min="1" max="1" width="11.5703125" style="138"/>
    <col min="2" max="2" width="32" style="138" customWidth="1"/>
    <col min="3" max="8" width="15.7109375" style="138" customWidth="1"/>
    <col min="9" max="9" width="26" style="138" customWidth="1"/>
    <col min="10" max="10" width="11.5703125" style="138"/>
    <col min="11" max="11" width="18.7109375" style="138" customWidth="1"/>
    <col min="12" max="12" width="21.5703125" style="138" customWidth="1"/>
    <col min="13" max="14" width="18.7109375" style="138" customWidth="1"/>
    <col min="15" max="16384" width="11.5703125" style="138"/>
  </cols>
  <sheetData>
    <row r="1" spans="2:8" ht="59.25" customHeight="1">
      <c r="B1" s="139" t="s">
        <v>209</v>
      </c>
      <c r="C1" s="278" t="s">
        <v>226</v>
      </c>
      <c r="D1" s="278"/>
      <c r="E1" s="278"/>
      <c r="F1" s="278"/>
      <c r="G1" s="279"/>
      <c r="H1" s="280"/>
    </row>
    <row r="2" spans="2:8" ht="25.15" customHeight="1">
      <c r="B2" s="140" t="s">
        <v>210</v>
      </c>
      <c r="C2" s="285" t="s">
        <v>224</v>
      </c>
      <c r="D2" s="285"/>
      <c r="E2" s="285"/>
      <c r="F2" s="285"/>
      <c r="G2" s="281"/>
      <c r="H2" s="282"/>
    </row>
    <row r="3" spans="2:8" ht="25.15" customHeight="1">
      <c r="B3" s="141" t="s">
        <v>244</v>
      </c>
      <c r="C3" s="272"/>
      <c r="D3" s="272"/>
      <c r="E3" s="272"/>
      <c r="F3" s="272"/>
      <c r="G3" s="283"/>
      <c r="H3" s="284"/>
    </row>
    <row r="4" spans="2:8" ht="25.15" customHeight="1">
      <c r="B4" s="286"/>
      <c r="C4" s="287"/>
      <c r="D4" s="287"/>
      <c r="E4" s="287"/>
      <c r="F4" s="287"/>
      <c r="G4" s="287"/>
      <c r="H4" s="288"/>
    </row>
    <row r="5" spans="2:8" ht="25.15" customHeight="1">
      <c r="B5" s="289" t="s">
        <v>243</v>
      </c>
      <c r="C5" s="289"/>
      <c r="D5" s="289"/>
      <c r="E5" s="289"/>
      <c r="F5" s="289"/>
      <c r="G5" s="289"/>
      <c r="H5" s="289"/>
    </row>
    <row r="6" spans="2:8" ht="25.15" customHeight="1">
      <c r="B6" s="265"/>
      <c r="C6" s="265"/>
      <c r="D6" s="265"/>
      <c r="E6" s="265"/>
      <c r="F6" s="265"/>
      <c r="G6" s="265"/>
      <c r="H6" s="265"/>
    </row>
    <row r="7" spans="2:8" ht="25.15" customHeight="1">
      <c r="B7" s="194" t="s">
        <v>212</v>
      </c>
      <c r="C7" s="171" t="s">
        <v>168</v>
      </c>
      <c r="D7" s="143" t="s">
        <v>242</v>
      </c>
      <c r="E7" s="144"/>
      <c r="F7" s="144"/>
      <c r="G7" s="144"/>
      <c r="H7" s="144"/>
    </row>
    <row r="8" spans="2:8" ht="25.15" customHeight="1">
      <c r="B8" s="265"/>
      <c r="C8" s="265"/>
      <c r="D8" s="265"/>
      <c r="E8" s="265"/>
      <c r="F8" s="265"/>
      <c r="G8" s="265"/>
      <c r="H8" s="265"/>
    </row>
    <row r="9" spans="2:8" ht="25.15" customHeight="1">
      <c r="B9" s="195" t="s">
        <v>213</v>
      </c>
      <c r="C9" s="146" t="s">
        <v>290</v>
      </c>
      <c r="D9" s="266" t="str">
        <f>+'BALANCE Nro 2'!B83</f>
        <v>SUMINISTRO E INSTALACION DE CALADOS H=80CM</v>
      </c>
      <c r="E9" s="267" t="e">
        <v>#REF!</v>
      </c>
      <c r="F9" s="267" t="e">
        <v>#REF!</v>
      </c>
      <c r="G9" s="267" t="e">
        <v>#REF!</v>
      </c>
      <c r="H9" s="268" t="e">
        <v>#REF!</v>
      </c>
    </row>
    <row r="10" spans="2:8" ht="25.15" customHeight="1">
      <c r="B10" s="147" t="s">
        <v>214</v>
      </c>
      <c r="C10" s="146" t="s">
        <v>19</v>
      </c>
      <c r="D10" s="269" t="e">
        <v>#REF!</v>
      </c>
      <c r="E10" s="270" t="e">
        <v>#REF!</v>
      </c>
      <c r="F10" s="270" t="e">
        <v>#REF!</v>
      </c>
      <c r="G10" s="270" t="e">
        <v>#REF!</v>
      </c>
      <c r="H10" s="271" t="e">
        <v>#REF!</v>
      </c>
    </row>
    <row r="11" spans="2:8" ht="25.15" customHeight="1">
      <c r="B11" s="272" t="s">
        <v>215</v>
      </c>
      <c r="C11" s="274" t="s">
        <v>216</v>
      </c>
      <c r="D11" s="270"/>
      <c r="E11" s="270"/>
      <c r="F11" s="271"/>
      <c r="G11" s="148" t="s">
        <v>217</v>
      </c>
      <c r="H11" s="149" t="s">
        <v>218</v>
      </c>
    </row>
    <row r="12" spans="2:8" ht="25.15" customHeight="1">
      <c r="B12" s="273"/>
      <c r="C12" s="196" t="s">
        <v>138</v>
      </c>
      <c r="D12" s="196" t="s">
        <v>219</v>
      </c>
      <c r="E12" s="146" t="s">
        <v>220</v>
      </c>
      <c r="F12" s="146" t="s">
        <v>221</v>
      </c>
      <c r="G12" s="151"/>
      <c r="H12" s="171">
        <f>+H13+H14+H15</f>
        <v>63</v>
      </c>
    </row>
    <row r="13" spans="2:8" ht="25.15" customHeight="1">
      <c r="B13" s="152" t="s">
        <v>300</v>
      </c>
      <c r="C13" s="152">
        <v>1</v>
      </c>
      <c r="D13" s="153">
        <v>63</v>
      </c>
      <c r="E13" s="151"/>
      <c r="F13" s="154"/>
      <c r="G13" s="151"/>
      <c r="H13" s="151">
        <f>+D13*C13</f>
        <v>63</v>
      </c>
    </row>
    <row r="14" spans="2:8" ht="25.15" customHeight="1">
      <c r="B14" s="152"/>
      <c r="C14" s="152"/>
      <c r="D14" s="152"/>
      <c r="E14" s="151"/>
      <c r="F14" s="154"/>
      <c r="G14" s="151"/>
      <c r="H14" s="151"/>
    </row>
    <row r="15" spans="2:8" ht="25.15" customHeight="1">
      <c r="B15" s="152"/>
      <c r="C15" s="152"/>
      <c r="D15" s="152"/>
      <c r="E15" s="151"/>
      <c r="F15" s="154"/>
      <c r="G15" s="151"/>
      <c r="H15" s="151"/>
    </row>
    <row r="16" spans="2:8" ht="25.15" customHeight="1">
      <c r="B16" s="152"/>
      <c r="C16" s="152"/>
      <c r="D16" s="152"/>
      <c r="E16" s="151"/>
      <c r="F16" s="154"/>
      <c r="G16" s="151"/>
      <c r="H16" s="151"/>
    </row>
    <row r="17" spans="2:8" ht="25.15" customHeight="1">
      <c r="B17" s="152"/>
      <c r="C17" s="152"/>
      <c r="D17" s="152"/>
      <c r="E17" s="151"/>
      <c r="F17" s="154"/>
      <c r="G17" s="151"/>
      <c r="H17" s="151"/>
    </row>
    <row r="18" spans="2:8" ht="25.15" customHeight="1">
      <c r="B18" s="152"/>
      <c r="C18" s="152"/>
      <c r="D18" s="152"/>
      <c r="E18" s="151"/>
      <c r="F18" s="154"/>
      <c r="G18" s="151"/>
      <c r="H18" s="151"/>
    </row>
    <row r="19" spans="2:8" ht="25.15" customHeight="1">
      <c r="B19" s="155"/>
      <c r="C19" s="155"/>
      <c r="D19" s="156"/>
      <c r="E19" s="157"/>
      <c r="F19" s="158"/>
      <c r="G19" s="157"/>
      <c r="H19" s="157"/>
    </row>
    <row r="20" spans="2:8" ht="25.15" customHeight="1">
      <c r="B20" s="275" t="s">
        <v>222</v>
      </c>
      <c r="C20" s="276"/>
      <c r="D20" s="276"/>
      <c r="E20" s="276"/>
      <c r="F20" s="276"/>
      <c r="G20" s="276"/>
      <c r="H20" s="277"/>
    </row>
    <row r="21" spans="2:8" ht="25.15" customHeight="1">
      <c r="B21" s="159"/>
      <c r="C21" s="160"/>
      <c r="D21" s="160"/>
      <c r="E21" s="160"/>
      <c r="F21" s="160"/>
      <c r="G21" s="160"/>
      <c r="H21" s="161"/>
    </row>
    <row r="22" spans="2:8" ht="25.15" customHeight="1">
      <c r="B22" s="159"/>
      <c r="C22" s="160"/>
      <c r="D22" s="160"/>
      <c r="E22" s="160"/>
      <c r="F22" s="160"/>
      <c r="G22" s="160"/>
      <c r="H22" s="161"/>
    </row>
    <row r="23" spans="2:8" ht="25.15" customHeight="1">
      <c r="B23" s="159"/>
      <c r="C23" s="160"/>
      <c r="D23" s="160"/>
      <c r="E23" s="160"/>
      <c r="F23" s="160"/>
      <c r="G23" s="160"/>
      <c r="H23" s="161"/>
    </row>
    <row r="24" spans="2:8" ht="25.15" customHeight="1">
      <c r="B24" s="159"/>
      <c r="C24" s="160"/>
      <c r="D24" s="160"/>
      <c r="E24" s="160"/>
      <c r="F24" s="160"/>
      <c r="G24" s="160"/>
      <c r="H24" s="161"/>
    </row>
    <row r="25" spans="2:8" ht="25.15" customHeight="1">
      <c r="B25" s="162" t="s">
        <v>223</v>
      </c>
      <c r="C25" s="163"/>
      <c r="D25" s="164"/>
      <c r="E25" s="168"/>
      <c r="F25" s="169"/>
      <c r="G25" s="170"/>
      <c r="H25" s="170"/>
    </row>
    <row r="26" spans="2:8" ht="25.15" customHeight="1">
      <c r="B26" s="290" t="s">
        <v>224</v>
      </c>
      <c r="C26" s="291"/>
      <c r="D26" s="165"/>
      <c r="E26" s="292"/>
      <c r="F26" s="292"/>
      <c r="G26" s="292"/>
      <c r="H26" s="292"/>
    </row>
    <row r="27" spans="2:8" ht="25.15" customHeight="1">
      <c r="B27" s="293" t="s">
        <v>225</v>
      </c>
      <c r="C27" s="294"/>
      <c r="D27" s="165"/>
      <c r="E27" s="192"/>
      <c r="F27" s="192"/>
      <c r="G27" s="192"/>
      <c r="H27" s="192"/>
    </row>
    <row r="28" spans="2:8" ht="25.15" customHeight="1" thickBot="1">
      <c r="D28" s="166"/>
      <c r="E28" s="295"/>
      <c r="F28" s="295"/>
      <c r="G28" s="295"/>
      <c r="H28" s="295"/>
    </row>
    <row r="29" spans="2:8" ht="58.5" customHeight="1">
      <c r="B29" s="139" t="s">
        <v>209</v>
      </c>
      <c r="C29" s="278" t="s">
        <v>226</v>
      </c>
      <c r="D29" s="278"/>
      <c r="E29" s="278"/>
      <c r="F29" s="278"/>
      <c r="G29" s="279"/>
      <c r="H29" s="280"/>
    </row>
    <row r="30" spans="2:8" ht="25.15" customHeight="1">
      <c r="B30" s="140" t="s">
        <v>210</v>
      </c>
      <c r="C30" s="285" t="s">
        <v>224</v>
      </c>
      <c r="D30" s="285"/>
      <c r="E30" s="285"/>
      <c r="F30" s="285"/>
      <c r="G30" s="281"/>
      <c r="H30" s="282"/>
    </row>
    <row r="31" spans="2:8" ht="25.15" customHeight="1">
      <c r="B31" s="141" t="s">
        <v>244</v>
      </c>
      <c r="C31" s="272"/>
      <c r="D31" s="272"/>
      <c r="E31" s="272"/>
      <c r="F31" s="272"/>
      <c r="G31" s="283"/>
      <c r="H31" s="284"/>
    </row>
    <row r="32" spans="2:8" ht="25.15" customHeight="1">
      <c r="B32" s="286"/>
      <c r="C32" s="287"/>
      <c r="D32" s="287"/>
      <c r="E32" s="287"/>
      <c r="F32" s="287"/>
      <c r="G32" s="287"/>
      <c r="H32" s="288"/>
    </row>
    <row r="33" spans="2:8" ht="25.15" customHeight="1">
      <c r="B33" s="289" t="s">
        <v>243</v>
      </c>
      <c r="C33" s="289"/>
      <c r="D33" s="289"/>
      <c r="E33" s="289"/>
      <c r="F33" s="289"/>
      <c r="G33" s="289"/>
      <c r="H33" s="289"/>
    </row>
    <row r="34" spans="2:8" ht="25.15" customHeight="1">
      <c r="B34" s="265"/>
      <c r="C34" s="265"/>
      <c r="D34" s="265"/>
      <c r="E34" s="265"/>
      <c r="F34" s="265"/>
      <c r="G34" s="265"/>
      <c r="H34" s="265"/>
    </row>
    <row r="35" spans="2:8" ht="25.15" customHeight="1">
      <c r="B35" s="194" t="s">
        <v>212</v>
      </c>
      <c r="C35" s="171" t="s">
        <v>168</v>
      </c>
      <c r="D35" s="143" t="s">
        <v>242</v>
      </c>
      <c r="E35" s="144"/>
      <c r="F35" s="144"/>
      <c r="G35" s="144"/>
      <c r="H35" s="144"/>
    </row>
    <row r="36" spans="2:8" ht="25.15" customHeight="1">
      <c r="B36" s="265"/>
      <c r="C36" s="265"/>
      <c r="D36" s="265"/>
      <c r="E36" s="265"/>
      <c r="F36" s="265"/>
      <c r="G36" s="265"/>
      <c r="H36" s="265"/>
    </row>
    <row r="37" spans="2:8" ht="25.15" customHeight="1">
      <c r="B37" s="195" t="s">
        <v>213</v>
      </c>
      <c r="C37" s="146" t="s">
        <v>291</v>
      </c>
      <c r="D37" s="266" t="str">
        <f>+'BALANCE Nro 2'!B84</f>
        <v xml:space="preserve">MACHONES EN CONCRETO S=10X10 H=80CM INCLY ACERO Y ANCLAJE SOBRE PLACA </v>
      </c>
      <c r="E37" s="267" t="e">
        <v>#REF!</v>
      </c>
      <c r="F37" s="267" t="e">
        <v>#REF!</v>
      </c>
      <c r="G37" s="267" t="e">
        <v>#REF!</v>
      </c>
      <c r="H37" s="268" t="e">
        <v>#REF!</v>
      </c>
    </row>
    <row r="38" spans="2:8" ht="25.15" customHeight="1">
      <c r="B38" s="147" t="s">
        <v>214</v>
      </c>
      <c r="C38" s="146" t="s">
        <v>28</v>
      </c>
      <c r="D38" s="269" t="e">
        <v>#REF!</v>
      </c>
      <c r="E38" s="270" t="e">
        <v>#REF!</v>
      </c>
      <c r="F38" s="270" t="e">
        <v>#REF!</v>
      </c>
      <c r="G38" s="270" t="e">
        <v>#REF!</v>
      </c>
      <c r="H38" s="271" t="e">
        <v>#REF!</v>
      </c>
    </row>
    <row r="39" spans="2:8" ht="25.15" customHeight="1">
      <c r="B39" s="272" t="s">
        <v>215</v>
      </c>
      <c r="C39" s="274" t="s">
        <v>216</v>
      </c>
      <c r="D39" s="270"/>
      <c r="E39" s="270"/>
      <c r="F39" s="271"/>
      <c r="G39" s="148" t="s">
        <v>217</v>
      </c>
      <c r="H39" s="149" t="s">
        <v>218</v>
      </c>
    </row>
    <row r="40" spans="2:8" ht="25.15" customHeight="1">
      <c r="B40" s="273"/>
      <c r="C40" s="196" t="s">
        <v>138</v>
      </c>
      <c r="D40" s="196" t="s">
        <v>219</v>
      </c>
      <c r="E40" s="146" t="s">
        <v>220</v>
      </c>
      <c r="F40" s="146" t="s">
        <v>221</v>
      </c>
      <c r="G40" s="151"/>
      <c r="H40" s="171">
        <f>+H41+H42</f>
        <v>27</v>
      </c>
    </row>
    <row r="41" spans="2:8" ht="25.15" customHeight="1">
      <c r="B41" s="152" t="s">
        <v>300</v>
      </c>
      <c r="C41" s="204">
        <v>27</v>
      </c>
      <c r="D41" s="207"/>
      <c r="E41" s="214"/>
      <c r="F41" s="154"/>
      <c r="G41" s="151"/>
      <c r="H41" s="151">
        <f>+C41</f>
        <v>27</v>
      </c>
    </row>
    <row r="42" spans="2:8" ht="25.15" customHeight="1">
      <c r="B42" s="152"/>
      <c r="C42" s="204"/>
      <c r="D42" s="207"/>
      <c r="E42" s="215"/>
      <c r="F42" s="154"/>
      <c r="G42" s="151"/>
      <c r="H42" s="151"/>
    </row>
    <row r="43" spans="2:8" ht="25.15" customHeight="1">
      <c r="B43" s="152"/>
      <c r="C43" s="152"/>
      <c r="D43" s="216"/>
      <c r="E43" s="151"/>
      <c r="F43" s="154"/>
      <c r="G43" s="151"/>
      <c r="H43" s="151"/>
    </row>
    <row r="44" spans="2:8" ht="25.15" customHeight="1">
      <c r="B44" s="152"/>
      <c r="C44" s="152"/>
      <c r="D44" s="152"/>
      <c r="E44" s="151"/>
      <c r="F44" s="154"/>
      <c r="G44" s="151"/>
      <c r="H44" s="151"/>
    </row>
    <row r="45" spans="2:8" ht="25.15" customHeight="1">
      <c r="B45" s="152"/>
      <c r="C45" s="152"/>
      <c r="D45" s="152"/>
      <c r="E45" s="151"/>
      <c r="F45" s="154"/>
      <c r="G45" s="151"/>
      <c r="H45" s="151"/>
    </row>
    <row r="46" spans="2:8" ht="25.15" customHeight="1">
      <c r="B46" s="155"/>
      <c r="C46" s="155"/>
      <c r="D46" s="156"/>
      <c r="E46" s="157"/>
      <c r="F46" s="158"/>
      <c r="G46" s="157"/>
      <c r="H46" s="157"/>
    </row>
    <row r="47" spans="2:8" ht="25.15" customHeight="1">
      <c r="B47" s="275" t="s">
        <v>222</v>
      </c>
      <c r="C47" s="276"/>
      <c r="D47" s="276"/>
      <c r="E47" s="276"/>
      <c r="F47" s="276"/>
      <c r="G47" s="276"/>
      <c r="H47" s="277"/>
    </row>
    <row r="48" spans="2:8" ht="25.15" customHeight="1">
      <c r="B48" s="159"/>
      <c r="C48" s="160"/>
      <c r="D48" s="160"/>
      <c r="E48" s="160"/>
      <c r="F48" s="160"/>
      <c r="G48" s="160"/>
      <c r="H48" s="161"/>
    </row>
    <row r="49" spans="2:8" ht="25.15" customHeight="1">
      <c r="B49" s="159"/>
      <c r="C49" s="160"/>
      <c r="D49" s="160"/>
      <c r="E49" s="160"/>
      <c r="F49" s="160"/>
      <c r="G49" s="160"/>
      <c r="H49" s="161"/>
    </row>
    <row r="50" spans="2:8" ht="25.15" customHeight="1">
      <c r="B50" s="159"/>
      <c r="C50" s="160"/>
      <c r="D50" s="160"/>
      <c r="E50" s="160"/>
      <c r="F50" s="160"/>
      <c r="G50" s="160"/>
      <c r="H50" s="161"/>
    </row>
    <row r="51" spans="2:8" ht="25.15" customHeight="1">
      <c r="B51" s="159"/>
      <c r="C51" s="160"/>
      <c r="D51" s="160"/>
      <c r="E51" s="160"/>
      <c r="F51" s="160"/>
      <c r="G51" s="160"/>
      <c r="H51" s="161"/>
    </row>
    <row r="52" spans="2:8" ht="25.15" customHeight="1">
      <c r="B52" s="162" t="s">
        <v>223</v>
      </c>
      <c r="C52" s="163"/>
      <c r="D52" s="164"/>
      <c r="E52" s="168"/>
      <c r="F52" s="169"/>
      <c r="G52" s="170"/>
      <c r="H52" s="170"/>
    </row>
    <row r="53" spans="2:8" ht="25.15" customHeight="1">
      <c r="B53" s="290" t="s">
        <v>224</v>
      </c>
      <c r="C53" s="291"/>
      <c r="D53" s="165"/>
      <c r="E53" s="292"/>
      <c r="F53" s="292"/>
      <c r="G53" s="292"/>
      <c r="H53" s="292"/>
    </row>
    <row r="54" spans="2:8" ht="25.15" customHeight="1">
      <c r="B54" s="293" t="s">
        <v>225</v>
      </c>
      <c r="C54" s="294"/>
      <c r="D54" s="165"/>
      <c r="E54" s="192"/>
      <c r="F54" s="192"/>
      <c r="G54" s="192"/>
      <c r="H54" s="192"/>
    </row>
    <row r="55" spans="2:8" ht="25.15" customHeight="1" thickBot="1">
      <c r="D55" s="166"/>
      <c r="E55" s="295"/>
      <c r="F55" s="295"/>
      <c r="G55" s="295"/>
      <c r="H55" s="295"/>
    </row>
    <row r="56" spans="2:8" ht="60.75" customHeight="1">
      <c r="B56" s="139" t="s">
        <v>209</v>
      </c>
      <c r="C56" s="278" t="s">
        <v>226</v>
      </c>
      <c r="D56" s="278"/>
      <c r="E56" s="278"/>
      <c r="F56" s="278"/>
      <c r="G56" s="279"/>
      <c r="H56" s="280"/>
    </row>
    <row r="57" spans="2:8" ht="25.15" customHeight="1">
      <c r="B57" s="140" t="s">
        <v>210</v>
      </c>
      <c r="C57" s="285" t="s">
        <v>224</v>
      </c>
      <c r="D57" s="285"/>
      <c r="E57" s="285"/>
      <c r="F57" s="285"/>
      <c r="G57" s="281"/>
      <c r="H57" s="282"/>
    </row>
    <row r="58" spans="2:8" ht="25.15" customHeight="1">
      <c r="B58" s="141" t="s">
        <v>244</v>
      </c>
      <c r="C58" s="272"/>
      <c r="D58" s="272"/>
      <c r="E58" s="272"/>
      <c r="F58" s="272"/>
      <c r="G58" s="283"/>
      <c r="H58" s="284"/>
    </row>
    <row r="59" spans="2:8" ht="25.15" customHeight="1">
      <c r="B59" s="286"/>
      <c r="C59" s="287"/>
      <c r="D59" s="287"/>
      <c r="E59" s="287"/>
      <c r="F59" s="287"/>
      <c r="G59" s="287"/>
      <c r="H59" s="288"/>
    </row>
    <row r="60" spans="2:8" ht="25.15" customHeight="1">
      <c r="B60" s="289" t="s">
        <v>243</v>
      </c>
      <c r="C60" s="289"/>
      <c r="D60" s="289"/>
      <c r="E60" s="289"/>
      <c r="F60" s="289"/>
      <c r="G60" s="289"/>
      <c r="H60" s="289"/>
    </row>
    <row r="61" spans="2:8" ht="25.15" customHeight="1">
      <c r="B61" s="265"/>
      <c r="C61" s="265"/>
      <c r="D61" s="265"/>
      <c r="E61" s="265"/>
      <c r="F61" s="265"/>
      <c r="G61" s="265"/>
      <c r="H61" s="265"/>
    </row>
    <row r="62" spans="2:8" ht="25.15" customHeight="1">
      <c r="B62" s="194" t="s">
        <v>212</v>
      </c>
      <c r="C62" s="171" t="s">
        <v>168</v>
      </c>
      <c r="D62" s="143" t="s">
        <v>242</v>
      </c>
      <c r="E62" s="144"/>
      <c r="F62" s="144"/>
      <c r="G62" s="144"/>
      <c r="H62" s="144"/>
    </row>
    <row r="63" spans="2:8" ht="25.15" customHeight="1">
      <c r="B63" s="265"/>
      <c r="C63" s="265"/>
      <c r="D63" s="265"/>
      <c r="E63" s="265"/>
      <c r="F63" s="265"/>
      <c r="G63" s="265"/>
      <c r="H63" s="265"/>
    </row>
    <row r="64" spans="2:8" ht="25.15" customHeight="1">
      <c r="B64" s="195" t="s">
        <v>213</v>
      </c>
      <c r="C64" s="146" t="s">
        <v>292</v>
      </c>
      <c r="D64" s="266" t="str">
        <f>+'BALANCE Nro 2'!B85</f>
        <v xml:space="preserve">ESTUCO SOBRE MUROS 3 MANOS </v>
      </c>
      <c r="E64" s="267" t="e">
        <v>#REF!</v>
      </c>
      <c r="F64" s="267" t="e">
        <v>#REF!</v>
      </c>
      <c r="G64" s="267" t="e">
        <v>#REF!</v>
      </c>
      <c r="H64" s="268" t="e">
        <v>#REF!</v>
      </c>
    </row>
    <row r="65" spans="2:8" ht="25.15" customHeight="1">
      <c r="B65" s="147" t="s">
        <v>214</v>
      </c>
      <c r="C65" s="146" t="str">
        <f>+'BALANCE Nro 2'!C29</f>
        <v>m2</v>
      </c>
      <c r="D65" s="269" t="e">
        <v>#REF!</v>
      </c>
      <c r="E65" s="270" t="e">
        <v>#REF!</v>
      </c>
      <c r="F65" s="270" t="e">
        <v>#REF!</v>
      </c>
      <c r="G65" s="270" t="e">
        <v>#REF!</v>
      </c>
      <c r="H65" s="271" t="e">
        <v>#REF!</v>
      </c>
    </row>
    <row r="66" spans="2:8" ht="25.15" customHeight="1">
      <c r="B66" s="272" t="s">
        <v>215</v>
      </c>
      <c r="C66" s="274" t="s">
        <v>216</v>
      </c>
      <c r="D66" s="270"/>
      <c r="E66" s="270"/>
      <c r="F66" s="271"/>
      <c r="G66" s="148" t="s">
        <v>217</v>
      </c>
      <c r="H66" s="149" t="s">
        <v>218</v>
      </c>
    </row>
    <row r="67" spans="2:8" ht="25.15" customHeight="1">
      <c r="B67" s="273"/>
      <c r="C67" s="196" t="s">
        <v>138</v>
      </c>
      <c r="D67" s="196" t="s">
        <v>219</v>
      </c>
      <c r="E67" s="146" t="s">
        <v>220</v>
      </c>
      <c r="F67" s="146" t="s">
        <v>221</v>
      </c>
      <c r="G67" s="151"/>
      <c r="H67" s="171">
        <f>+H68+H69</f>
        <v>9.3039999999999985</v>
      </c>
    </row>
    <row r="68" spans="2:8" ht="25.15" customHeight="1">
      <c r="B68" s="155" t="s">
        <v>278</v>
      </c>
      <c r="C68" s="217">
        <v>1</v>
      </c>
      <c r="D68" s="219">
        <f>2.95+2.92+2.92+2.95</f>
        <v>11.739999999999998</v>
      </c>
      <c r="E68" s="218"/>
      <c r="F68" s="158">
        <v>0.4</v>
      </c>
      <c r="G68" s="157"/>
      <c r="H68" s="151">
        <f t="shared" ref="H68:H69" si="0">+C68*D68*F68</f>
        <v>4.6959999999999997</v>
      </c>
    </row>
    <row r="69" spans="2:8" ht="25.15" customHeight="1">
      <c r="B69" s="155" t="s">
        <v>246</v>
      </c>
      <c r="C69" s="217">
        <v>1</v>
      </c>
      <c r="D69" s="219">
        <f>2.84+2.84+2.92+2.92</f>
        <v>11.52</v>
      </c>
      <c r="E69" s="218"/>
      <c r="F69" s="158">
        <v>0.4</v>
      </c>
      <c r="G69" s="157"/>
      <c r="H69" s="151">
        <f t="shared" si="0"/>
        <v>4.6079999999999997</v>
      </c>
    </row>
    <row r="70" spans="2:8" ht="25.15" customHeight="1">
      <c r="B70" s="152"/>
      <c r="C70" s="152"/>
      <c r="D70" s="152"/>
      <c r="E70" s="151"/>
      <c r="F70" s="154"/>
      <c r="G70" s="151"/>
      <c r="H70" s="151"/>
    </row>
    <row r="71" spans="2:8" ht="25.15" customHeight="1">
      <c r="B71" s="152"/>
      <c r="C71" s="152"/>
      <c r="D71" s="152"/>
      <c r="E71" s="151"/>
      <c r="F71" s="154"/>
      <c r="G71" s="151"/>
      <c r="H71" s="151"/>
    </row>
    <row r="72" spans="2:8" ht="25.15" customHeight="1">
      <c r="B72" s="152"/>
      <c r="C72" s="152"/>
      <c r="D72" s="152"/>
      <c r="E72" s="151"/>
      <c r="F72" s="154"/>
      <c r="G72" s="151"/>
      <c r="H72" s="151"/>
    </row>
    <row r="73" spans="2:8" ht="25.15" customHeight="1">
      <c r="B73" s="152"/>
      <c r="C73" s="152"/>
      <c r="D73" s="152"/>
      <c r="E73" s="151"/>
      <c r="F73" s="154"/>
      <c r="G73" s="151"/>
      <c r="H73" s="151"/>
    </row>
    <row r="74" spans="2:8" ht="25.15" customHeight="1">
      <c r="B74" s="155"/>
      <c r="C74" s="155"/>
      <c r="D74" s="156"/>
      <c r="E74" s="157"/>
      <c r="F74" s="158"/>
      <c r="G74" s="157"/>
      <c r="H74" s="157"/>
    </row>
    <row r="75" spans="2:8" ht="25.15" customHeight="1">
      <c r="B75" s="275" t="s">
        <v>222</v>
      </c>
      <c r="C75" s="276"/>
      <c r="D75" s="276"/>
      <c r="E75" s="276"/>
      <c r="F75" s="276"/>
      <c r="G75" s="276"/>
      <c r="H75" s="277"/>
    </row>
    <row r="76" spans="2:8" ht="25.15" customHeight="1">
      <c r="B76" s="159"/>
      <c r="C76" s="160"/>
      <c r="D76" s="160"/>
      <c r="E76" s="160"/>
      <c r="F76" s="160"/>
      <c r="G76" s="160"/>
      <c r="H76" s="161"/>
    </row>
    <row r="77" spans="2:8" ht="25.15" customHeight="1">
      <c r="B77" s="159"/>
      <c r="C77" s="160"/>
      <c r="D77" s="160"/>
      <c r="E77" s="160"/>
      <c r="F77" s="160"/>
      <c r="G77" s="160"/>
      <c r="H77" s="161"/>
    </row>
    <row r="78" spans="2:8" ht="25.15" customHeight="1">
      <c r="B78" s="159"/>
      <c r="C78" s="160"/>
      <c r="D78" s="160"/>
      <c r="E78" s="160"/>
      <c r="F78" s="160"/>
      <c r="G78" s="160"/>
      <c r="H78" s="161"/>
    </row>
    <row r="79" spans="2:8" ht="25.15" customHeight="1">
      <c r="B79" s="159"/>
      <c r="C79" s="160"/>
      <c r="D79" s="160"/>
      <c r="E79" s="160"/>
      <c r="F79" s="160"/>
      <c r="G79" s="160"/>
      <c r="H79" s="161"/>
    </row>
    <row r="80" spans="2:8" ht="25.15" customHeight="1">
      <c r="B80" s="162" t="s">
        <v>223</v>
      </c>
      <c r="C80" s="163"/>
      <c r="D80" s="164"/>
      <c r="E80" s="168"/>
      <c r="F80" s="169"/>
      <c r="G80" s="170"/>
      <c r="H80" s="170"/>
    </row>
    <row r="81" spans="2:8" ht="25.15" customHeight="1">
      <c r="B81" s="290" t="s">
        <v>224</v>
      </c>
      <c r="C81" s="291"/>
      <c r="D81" s="165"/>
      <c r="E81" s="292"/>
      <c r="F81" s="292"/>
      <c r="G81" s="292"/>
      <c r="H81" s="292"/>
    </row>
    <row r="82" spans="2:8" ht="25.15" customHeight="1">
      <c r="B82" s="293" t="s">
        <v>225</v>
      </c>
      <c r="C82" s="294"/>
      <c r="D82" s="166"/>
      <c r="E82" s="292"/>
      <c r="F82" s="292"/>
      <c r="G82" s="292"/>
      <c r="H82" s="292"/>
    </row>
    <row r="83" spans="2:8" ht="25.15" customHeight="1" thickBot="1">
      <c r="B83" s="192"/>
      <c r="C83" s="193"/>
      <c r="D83" s="166"/>
      <c r="E83" s="192"/>
      <c r="F83" s="192"/>
      <c r="G83" s="192"/>
      <c r="H83" s="192"/>
    </row>
    <row r="84" spans="2:8" ht="60" customHeight="1">
      <c r="B84" s="139" t="s">
        <v>209</v>
      </c>
      <c r="C84" s="278" t="s">
        <v>226</v>
      </c>
      <c r="D84" s="278"/>
      <c r="E84" s="278"/>
      <c r="F84" s="278"/>
      <c r="G84" s="279"/>
      <c r="H84" s="280"/>
    </row>
    <row r="85" spans="2:8" ht="25.15" customHeight="1">
      <c r="B85" s="140" t="s">
        <v>210</v>
      </c>
      <c r="C85" s="285" t="s">
        <v>224</v>
      </c>
      <c r="D85" s="285"/>
      <c r="E85" s="285"/>
      <c r="F85" s="285"/>
      <c r="G85" s="281"/>
      <c r="H85" s="282"/>
    </row>
    <row r="86" spans="2:8" ht="25.15" customHeight="1">
      <c r="B86" s="141" t="s">
        <v>244</v>
      </c>
      <c r="C86" s="272"/>
      <c r="D86" s="272"/>
      <c r="E86" s="272"/>
      <c r="F86" s="272"/>
      <c r="G86" s="283"/>
      <c r="H86" s="284"/>
    </row>
    <row r="87" spans="2:8" ht="25.15" customHeight="1">
      <c r="B87" s="286"/>
      <c r="C87" s="287"/>
      <c r="D87" s="287"/>
      <c r="E87" s="287"/>
      <c r="F87" s="287"/>
      <c r="G87" s="287"/>
      <c r="H87" s="288"/>
    </row>
    <row r="88" spans="2:8" ht="25.15" customHeight="1">
      <c r="B88" s="289" t="s">
        <v>243</v>
      </c>
      <c r="C88" s="289"/>
      <c r="D88" s="289"/>
      <c r="E88" s="289"/>
      <c r="F88" s="289"/>
      <c r="G88" s="289"/>
      <c r="H88" s="289"/>
    </row>
    <row r="89" spans="2:8" ht="25.15" customHeight="1">
      <c r="B89" s="265"/>
      <c r="C89" s="265"/>
      <c r="D89" s="265"/>
      <c r="E89" s="265"/>
      <c r="F89" s="265"/>
      <c r="G89" s="265"/>
      <c r="H89" s="265"/>
    </row>
    <row r="90" spans="2:8" ht="25.15" customHeight="1">
      <c r="B90" s="194" t="s">
        <v>212</v>
      </c>
      <c r="C90" s="171" t="s">
        <v>168</v>
      </c>
      <c r="D90" s="143" t="s">
        <v>242</v>
      </c>
      <c r="E90" s="144"/>
      <c r="F90" s="144"/>
      <c r="G90" s="144"/>
      <c r="H90" s="144"/>
    </row>
    <row r="91" spans="2:8" ht="25.15" customHeight="1">
      <c r="B91" s="265"/>
      <c r="C91" s="265"/>
      <c r="D91" s="265"/>
      <c r="E91" s="265"/>
      <c r="F91" s="265"/>
      <c r="G91" s="265"/>
      <c r="H91" s="265"/>
    </row>
    <row r="92" spans="2:8" ht="25.15" customHeight="1">
      <c r="B92" s="195" t="s">
        <v>213</v>
      </c>
      <c r="C92" s="146" t="s">
        <v>293</v>
      </c>
      <c r="D92" s="266" t="str">
        <f>+'BALANCE Nro 2'!B86</f>
        <v xml:space="preserve">SUMINISTRO E INSTALACION DE TELA ASFALTICA </v>
      </c>
      <c r="E92" s="267" t="e">
        <v>#REF!</v>
      </c>
      <c r="F92" s="267" t="e">
        <v>#REF!</v>
      </c>
      <c r="G92" s="267" t="e">
        <v>#REF!</v>
      </c>
      <c r="H92" s="268" t="e">
        <v>#REF!</v>
      </c>
    </row>
    <row r="93" spans="2:8" ht="25.15" customHeight="1">
      <c r="B93" s="147" t="s">
        <v>214</v>
      </c>
      <c r="C93" s="146" t="s">
        <v>22</v>
      </c>
      <c r="D93" s="269" t="e">
        <v>#REF!</v>
      </c>
      <c r="E93" s="270" t="e">
        <v>#REF!</v>
      </c>
      <c r="F93" s="270" t="e">
        <v>#REF!</v>
      </c>
      <c r="G93" s="270" t="e">
        <v>#REF!</v>
      </c>
      <c r="H93" s="271" t="e">
        <v>#REF!</v>
      </c>
    </row>
    <row r="94" spans="2:8" ht="25.15" customHeight="1">
      <c r="B94" s="272" t="s">
        <v>215</v>
      </c>
      <c r="C94" s="274" t="s">
        <v>216</v>
      </c>
      <c r="D94" s="270"/>
      <c r="E94" s="270"/>
      <c r="F94" s="271"/>
      <c r="G94" s="148" t="s">
        <v>217</v>
      </c>
      <c r="H94" s="149" t="s">
        <v>218</v>
      </c>
    </row>
    <row r="95" spans="2:8" ht="25.15" customHeight="1">
      <c r="B95" s="273"/>
      <c r="C95" s="196" t="s">
        <v>138</v>
      </c>
      <c r="D95" s="196" t="s">
        <v>219</v>
      </c>
      <c r="E95" s="146" t="s">
        <v>220</v>
      </c>
      <c r="F95" s="146" t="s">
        <v>221</v>
      </c>
      <c r="G95" s="151"/>
      <c r="H95" s="171">
        <f>+H96</f>
        <v>8.9963999999999995</v>
      </c>
    </row>
    <row r="96" spans="2:8" ht="25.15" customHeight="1">
      <c r="B96" s="152" t="s">
        <v>286</v>
      </c>
      <c r="C96" s="152">
        <v>27</v>
      </c>
      <c r="D96" s="153">
        <v>0.56000000000000005</v>
      </c>
      <c r="E96" s="151">
        <v>0.59499999999999997</v>
      </c>
      <c r="F96" s="154"/>
      <c r="G96" s="151"/>
      <c r="H96" s="151">
        <f>+C96*D96*E96</f>
        <v>8.9963999999999995</v>
      </c>
    </row>
    <row r="97" spans="2:8" ht="25.15" customHeight="1">
      <c r="B97" s="152"/>
      <c r="C97" s="152"/>
      <c r="D97" s="152"/>
      <c r="E97" s="151"/>
      <c r="F97" s="154"/>
      <c r="G97" s="151"/>
      <c r="H97" s="151"/>
    </row>
    <row r="98" spans="2:8" ht="25.15" customHeight="1">
      <c r="B98" s="155"/>
      <c r="C98" s="217"/>
      <c r="D98" s="219"/>
      <c r="E98" s="218"/>
      <c r="F98" s="158"/>
      <c r="G98" s="157"/>
      <c r="H98" s="151"/>
    </row>
    <row r="99" spans="2:8" ht="25.15" customHeight="1">
      <c r="B99" s="155"/>
      <c r="C99" s="217"/>
      <c r="D99" s="220"/>
      <c r="E99" s="218"/>
      <c r="F99" s="158"/>
      <c r="G99" s="157"/>
      <c r="H99" s="157"/>
    </row>
    <row r="100" spans="2:8" ht="25.15" customHeight="1">
      <c r="B100" s="275" t="s">
        <v>222</v>
      </c>
      <c r="C100" s="276"/>
      <c r="D100" s="276"/>
      <c r="E100" s="276"/>
      <c r="F100" s="276"/>
      <c r="G100" s="276"/>
      <c r="H100" s="277"/>
    </row>
    <row r="101" spans="2:8" ht="25.15" customHeight="1">
      <c r="B101" s="159"/>
      <c r="C101" s="160"/>
      <c r="D101" s="160"/>
      <c r="E101" s="160"/>
      <c r="F101" s="160"/>
      <c r="G101" s="160"/>
      <c r="H101" s="161"/>
    </row>
    <row r="102" spans="2:8" ht="25.15" customHeight="1">
      <c r="B102" s="159"/>
      <c r="C102" s="160"/>
      <c r="D102" s="160"/>
      <c r="E102" s="160"/>
      <c r="F102" s="160"/>
      <c r="G102" s="160"/>
      <c r="H102" s="161"/>
    </row>
    <row r="103" spans="2:8" ht="25.15" customHeight="1">
      <c r="B103" s="159"/>
      <c r="C103" s="160"/>
      <c r="D103" s="160"/>
      <c r="E103" s="160"/>
      <c r="F103" s="160"/>
      <c r="G103" s="160"/>
      <c r="H103" s="161"/>
    </row>
    <row r="104" spans="2:8" ht="25.15" customHeight="1">
      <c r="B104" s="159"/>
      <c r="C104" s="160"/>
      <c r="D104" s="160"/>
      <c r="E104" s="160"/>
      <c r="F104" s="160"/>
      <c r="G104" s="160"/>
      <c r="H104" s="161"/>
    </row>
    <row r="105" spans="2:8" ht="25.15" customHeight="1">
      <c r="B105" s="162" t="s">
        <v>223</v>
      </c>
      <c r="C105" s="163"/>
      <c r="D105" s="164"/>
      <c r="E105" s="168"/>
      <c r="F105" s="169"/>
      <c r="G105" s="170"/>
      <c r="H105" s="170"/>
    </row>
    <row r="106" spans="2:8" ht="25.15" customHeight="1">
      <c r="B106" s="290" t="s">
        <v>224</v>
      </c>
      <c r="C106" s="291"/>
      <c r="D106" s="165"/>
      <c r="E106" s="292"/>
      <c r="F106" s="292"/>
      <c r="G106" s="292"/>
      <c r="H106" s="292"/>
    </row>
    <row r="107" spans="2:8" ht="25.15" customHeight="1">
      <c r="B107" s="293" t="s">
        <v>225</v>
      </c>
      <c r="C107" s="294"/>
      <c r="D107" s="166"/>
      <c r="E107" s="292"/>
      <c r="F107" s="292"/>
      <c r="G107" s="292"/>
      <c r="H107" s="292"/>
    </row>
    <row r="108" spans="2:8" ht="25.15" customHeight="1" thickBot="1">
      <c r="B108" s="192"/>
      <c r="C108" s="193"/>
      <c r="D108" s="166"/>
      <c r="E108" s="192"/>
      <c r="F108" s="192"/>
      <c r="G108" s="192"/>
      <c r="H108" s="192"/>
    </row>
    <row r="109" spans="2:8" ht="61.5" customHeight="1">
      <c r="B109" s="139" t="s">
        <v>209</v>
      </c>
      <c r="C109" s="278" t="s">
        <v>226</v>
      </c>
      <c r="D109" s="278"/>
      <c r="E109" s="278"/>
      <c r="F109" s="278"/>
      <c r="G109" s="279"/>
      <c r="H109" s="280"/>
    </row>
    <row r="110" spans="2:8" ht="25.15" customHeight="1">
      <c r="B110" s="140" t="s">
        <v>210</v>
      </c>
      <c r="C110" s="285" t="s">
        <v>224</v>
      </c>
      <c r="D110" s="285"/>
      <c r="E110" s="285"/>
      <c r="F110" s="285"/>
      <c r="G110" s="281"/>
      <c r="H110" s="282"/>
    </row>
    <row r="111" spans="2:8" ht="25.15" customHeight="1">
      <c r="B111" s="141" t="s">
        <v>244</v>
      </c>
      <c r="C111" s="272"/>
      <c r="D111" s="272"/>
      <c r="E111" s="272"/>
      <c r="F111" s="272"/>
      <c r="G111" s="283"/>
      <c r="H111" s="284"/>
    </row>
    <row r="112" spans="2:8" ht="25.15" customHeight="1">
      <c r="B112" s="286"/>
      <c r="C112" s="287"/>
      <c r="D112" s="287"/>
      <c r="E112" s="287"/>
      <c r="F112" s="287"/>
      <c r="G112" s="287"/>
      <c r="H112" s="288"/>
    </row>
    <row r="113" spans="2:8" ht="25.15" customHeight="1">
      <c r="B113" s="289" t="s">
        <v>243</v>
      </c>
      <c r="C113" s="289"/>
      <c r="D113" s="289"/>
      <c r="E113" s="289"/>
      <c r="F113" s="289"/>
      <c r="G113" s="289"/>
      <c r="H113" s="289"/>
    </row>
    <row r="114" spans="2:8" ht="25.15" customHeight="1">
      <c r="B114" s="265"/>
      <c r="C114" s="265"/>
      <c r="D114" s="265"/>
      <c r="E114" s="265"/>
      <c r="F114" s="265"/>
      <c r="G114" s="265"/>
      <c r="H114" s="265"/>
    </row>
    <row r="115" spans="2:8" ht="25.15" customHeight="1">
      <c r="B115" s="194" t="s">
        <v>212</v>
      </c>
      <c r="C115" s="171" t="s">
        <v>168</v>
      </c>
      <c r="D115" s="143" t="s">
        <v>242</v>
      </c>
      <c r="E115" s="144"/>
      <c r="F115" s="144"/>
      <c r="G115" s="144"/>
      <c r="H115" s="144"/>
    </row>
    <row r="116" spans="2:8" ht="25.15" customHeight="1">
      <c r="B116" s="265"/>
      <c r="C116" s="265"/>
      <c r="D116" s="265"/>
      <c r="E116" s="265"/>
      <c r="F116" s="265"/>
      <c r="G116" s="265"/>
      <c r="H116" s="265"/>
    </row>
    <row r="117" spans="2:8" ht="25.15" customHeight="1">
      <c r="B117" s="195" t="s">
        <v>213</v>
      </c>
      <c r="C117" s="146" t="s">
        <v>294</v>
      </c>
      <c r="D117" s="266" t="str">
        <f>+'BALANCE Nro 2'!B87</f>
        <v>SALIDA E INSTALACION DE INTERRUPTOR DOBLE. INCLUYE MATERIALES E INSTALACION DE SALIDA ELECTRICA ACORDE AL RETIE</v>
      </c>
      <c r="E117" s="267" t="e">
        <v>#REF!</v>
      </c>
      <c r="F117" s="267" t="e">
        <v>#REF!</v>
      </c>
      <c r="G117" s="267" t="e">
        <v>#REF!</v>
      </c>
      <c r="H117" s="268" t="e">
        <v>#REF!</v>
      </c>
    </row>
    <row r="118" spans="2:8" ht="25.15" customHeight="1">
      <c r="B118" s="147" t="s">
        <v>214</v>
      </c>
      <c r="C118" s="146" t="s">
        <v>28</v>
      </c>
      <c r="D118" s="269" t="e">
        <v>#REF!</v>
      </c>
      <c r="E118" s="270" t="e">
        <v>#REF!</v>
      </c>
      <c r="F118" s="270" t="e">
        <v>#REF!</v>
      </c>
      <c r="G118" s="270" t="e">
        <v>#REF!</v>
      </c>
      <c r="H118" s="271" t="e">
        <v>#REF!</v>
      </c>
    </row>
    <row r="119" spans="2:8" ht="25.15" customHeight="1">
      <c r="B119" s="272" t="s">
        <v>215</v>
      </c>
      <c r="C119" s="274" t="s">
        <v>216</v>
      </c>
      <c r="D119" s="270"/>
      <c r="E119" s="270"/>
      <c r="F119" s="271"/>
      <c r="G119" s="148" t="s">
        <v>217</v>
      </c>
      <c r="H119" s="149" t="s">
        <v>218</v>
      </c>
    </row>
    <row r="120" spans="2:8" ht="25.15" customHeight="1">
      <c r="B120" s="273"/>
      <c r="C120" s="196" t="s">
        <v>138</v>
      </c>
      <c r="D120" s="196" t="s">
        <v>219</v>
      </c>
      <c r="E120" s="146" t="s">
        <v>220</v>
      </c>
      <c r="F120" s="146" t="s">
        <v>221</v>
      </c>
      <c r="G120" s="151"/>
      <c r="H120" s="171">
        <f>+SUM(H121:H126)</f>
        <v>3</v>
      </c>
    </row>
    <row r="121" spans="2:8" ht="25.15" customHeight="1">
      <c r="B121" s="152" t="s">
        <v>230</v>
      </c>
      <c r="C121" s="152">
        <v>3</v>
      </c>
      <c r="D121" s="153"/>
      <c r="E121" s="151"/>
      <c r="F121" s="154"/>
      <c r="G121" s="151"/>
      <c r="H121" s="151">
        <f>+C121</f>
        <v>3</v>
      </c>
    </row>
    <row r="122" spans="2:8" ht="25.15" customHeight="1">
      <c r="B122" s="152"/>
      <c r="C122" s="152"/>
      <c r="D122" s="152"/>
      <c r="E122" s="151"/>
      <c r="F122" s="154"/>
      <c r="G122" s="151"/>
      <c r="H122" s="151"/>
    </row>
    <row r="123" spans="2:8" ht="25.15" customHeight="1">
      <c r="B123" s="152"/>
      <c r="C123" s="152"/>
      <c r="D123" s="152"/>
      <c r="E123" s="151"/>
      <c r="F123" s="154"/>
      <c r="G123" s="151"/>
      <c r="H123" s="151"/>
    </row>
    <row r="124" spans="2:8" ht="25.15" customHeight="1">
      <c r="B124" s="152"/>
      <c r="C124" s="152"/>
      <c r="D124" s="152"/>
      <c r="E124" s="151"/>
      <c r="F124" s="154"/>
      <c r="G124" s="151"/>
      <c r="H124" s="151"/>
    </row>
    <row r="125" spans="2:8" ht="25.15" customHeight="1">
      <c r="B125" s="152"/>
      <c r="C125" s="152"/>
      <c r="D125" s="152"/>
      <c r="E125" s="151"/>
      <c r="F125" s="154"/>
      <c r="G125" s="151"/>
      <c r="H125" s="151"/>
    </row>
    <row r="126" spans="2:8" ht="25.15" customHeight="1">
      <c r="B126" s="152"/>
      <c r="C126" s="152"/>
      <c r="D126" s="152"/>
      <c r="E126" s="151"/>
      <c r="F126" s="154"/>
      <c r="G126" s="151"/>
      <c r="H126" s="151"/>
    </row>
    <row r="127" spans="2:8" ht="25.15" customHeight="1">
      <c r="B127" s="155"/>
      <c r="C127" s="155"/>
      <c r="D127" s="156"/>
      <c r="E127" s="157"/>
      <c r="F127" s="158"/>
      <c r="G127" s="157"/>
      <c r="H127" s="157"/>
    </row>
    <row r="128" spans="2:8" ht="25.15" customHeight="1">
      <c r="B128" s="275" t="s">
        <v>222</v>
      </c>
      <c r="C128" s="276"/>
      <c r="D128" s="276"/>
      <c r="E128" s="276"/>
      <c r="F128" s="276"/>
      <c r="G128" s="276"/>
      <c r="H128" s="277"/>
    </row>
    <row r="129" spans="2:8" ht="25.15" customHeight="1">
      <c r="B129" s="159"/>
      <c r="C129" s="160"/>
      <c r="D129" s="160"/>
      <c r="E129" s="160"/>
      <c r="F129" s="160"/>
      <c r="G129" s="160"/>
      <c r="H129" s="161"/>
    </row>
    <row r="130" spans="2:8" ht="25.15" customHeight="1">
      <c r="B130" s="159"/>
      <c r="C130" s="160"/>
      <c r="D130" s="160"/>
      <c r="E130" s="160"/>
      <c r="F130" s="160"/>
      <c r="G130" s="160"/>
      <c r="H130" s="161"/>
    </row>
    <row r="131" spans="2:8" ht="25.15" customHeight="1">
      <c r="B131" s="159"/>
      <c r="C131" s="160"/>
      <c r="D131" s="160"/>
      <c r="E131" s="160"/>
      <c r="F131" s="160"/>
      <c r="G131" s="160"/>
      <c r="H131" s="161"/>
    </row>
    <row r="132" spans="2:8" ht="25.15" customHeight="1">
      <c r="B132" s="159"/>
      <c r="C132" s="160"/>
      <c r="D132" s="160"/>
      <c r="E132" s="160"/>
      <c r="F132" s="160"/>
      <c r="G132" s="160"/>
      <c r="H132" s="161"/>
    </row>
    <row r="133" spans="2:8" ht="25.15" customHeight="1">
      <c r="B133" s="162" t="s">
        <v>223</v>
      </c>
      <c r="C133" s="163"/>
      <c r="D133" s="164"/>
      <c r="E133" s="168"/>
      <c r="F133" s="169"/>
      <c r="G133" s="170"/>
      <c r="H133" s="170"/>
    </row>
    <row r="134" spans="2:8" ht="25.15" customHeight="1">
      <c r="B134" s="290" t="s">
        <v>224</v>
      </c>
      <c r="C134" s="291"/>
      <c r="D134" s="165"/>
      <c r="E134" s="292"/>
      <c r="F134" s="292"/>
      <c r="G134" s="292"/>
      <c r="H134" s="292"/>
    </row>
    <row r="135" spans="2:8" ht="25.15" customHeight="1">
      <c r="B135" s="293" t="s">
        <v>225</v>
      </c>
      <c r="C135" s="294"/>
      <c r="D135" s="166"/>
      <c r="E135" s="292"/>
      <c r="F135" s="292"/>
      <c r="G135" s="292"/>
      <c r="H135" s="292"/>
    </row>
    <row r="136" spans="2:8" ht="25.15" customHeight="1" thickBot="1">
      <c r="B136" s="192"/>
      <c r="C136" s="193"/>
      <c r="D136" s="166"/>
      <c r="E136" s="192"/>
      <c r="F136" s="192"/>
      <c r="G136" s="192"/>
      <c r="H136" s="192"/>
    </row>
    <row r="137" spans="2:8" ht="60.75" customHeight="1">
      <c r="B137" s="139" t="s">
        <v>209</v>
      </c>
      <c r="C137" s="278" t="s">
        <v>226</v>
      </c>
      <c r="D137" s="278"/>
      <c r="E137" s="278"/>
      <c r="F137" s="278"/>
      <c r="G137" s="279"/>
      <c r="H137" s="280"/>
    </row>
    <row r="138" spans="2:8" ht="24" customHeight="1">
      <c r="B138" s="140" t="s">
        <v>210</v>
      </c>
      <c r="C138" s="285" t="s">
        <v>224</v>
      </c>
      <c r="D138" s="285"/>
      <c r="E138" s="285"/>
      <c r="F138" s="285"/>
      <c r="G138" s="281"/>
      <c r="H138" s="282"/>
    </row>
    <row r="139" spans="2:8" ht="24" customHeight="1">
      <c r="B139" s="141" t="s">
        <v>244</v>
      </c>
      <c r="C139" s="272"/>
      <c r="D139" s="272"/>
      <c r="E139" s="272"/>
      <c r="F139" s="272"/>
      <c r="G139" s="283"/>
      <c r="H139" s="284"/>
    </row>
    <row r="140" spans="2:8" ht="24" customHeight="1">
      <c r="B140" s="286"/>
      <c r="C140" s="287"/>
      <c r="D140" s="287"/>
      <c r="E140" s="287"/>
      <c r="F140" s="287"/>
      <c r="G140" s="287"/>
      <c r="H140" s="288"/>
    </row>
    <row r="141" spans="2:8" ht="24" customHeight="1">
      <c r="B141" s="289" t="s">
        <v>243</v>
      </c>
      <c r="C141" s="289"/>
      <c r="D141" s="289"/>
      <c r="E141" s="289"/>
      <c r="F141" s="289"/>
      <c r="G141" s="289"/>
      <c r="H141" s="289"/>
    </row>
    <row r="142" spans="2:8" ht="24" customHeight="1">
      <c r="B142" s="265"/>
      <c r="C142" s="265"/>
      <c r="D142" s="265"/>
      <c r="E142" s="265"/>
      <c r="F142" s="265"/>
      <c r="G142" s="265"/>
      <c r="H142" s="265"/>
    </row>
    <row r="143" spans="2:8" ht="24" customHeight="1">
      <c r="B143" s="194" t="s">
        <v>212</v>
      </c>
      <c r="C143" s="171" t="s">
        <v>168</v>
      </c>
      <c r="D143" s="143" t="s">
        <v>242</v>
      </c>
      <c r="E143" s="144"/>
      <c r="F143" s="144"/>
      <c r="G143" s="144"/>
      <c r="H143" s="144"/>
    </row>
    <row r="144" spans="2:8" ht="24" customHeight="1">
      <c r="B144" s="265"/>
      <c r="C144" s="265"/>
      <c r="D144" s="265"/>
      <c r="E144" s="265"/>
      <c r="F144" s="265"/>
      <c r="G144" s="265"/>
      <c r="H144" s="265"/>
    </row>
    <row r="145" spans="2:8" ht="24" customHeight="1">
      <c r="B145" s="195" t="s">
        <v>213</v>
      </c>
      <c r="C145" s="146" t="s">
        <v>298</v>
      </c>
      <c r="D145" s="266" t="str">
        <f>+'BALANCE Nro 2'!B88</f>
        <v xml:space="preserve">SUMINISTRO E INSTALACION DE BARANDA EN ACERO INOXIDABLE </v>
      </c>
      <c r="E145" s="267" t="e">
        <v>#REF!</v>
      </c>
      <c r="F145" s="267" t="e">
        <v>#REF!</v>
      </c>
      <c r="G145" s="267" t="e">
        <v>#REF!</v>
      </c>
      <c r="H145" s="268" t="e">
        <v>#REF!</v>
      </c>
    </row>
    <row r="146" spans="2:8" ht="24" customHeight="1">
      <c r="B146" s="147" t="s">
        <v>214</v>
      </c>
      <c r="C146" s="146" t="s">
        <v>19</v>
      </c>
      <c r="D146" s="269" t="e">
        <v>#REF!</v>
      </c>
      <c r="E146" s="270" t="e">
        <v>#REF!</v>
      </c>
      <c r="F146" s="270" t="e">
        <v>#REF!</v>
      </c>
      <c r="G146" s="270" t="e">
        <v>#REF!</v>
      </c>
      <c r="H146" s="271" t="e">
        <v>#REF!</v>
      </c>
    </row>
    <row r="147" spans="2:8" ht="16.5" customHeight="1">
      <c r="B147" s="272" t="s">
        <v>215</v>
      </c>
      <c r="C147" s="274" t="s">
        <v>216</v>
      </c>
      <c r="D147" s="270"/>
      <c r="E147" s="270"/>
      <c r="F147" s="271"/>
      <c r="G147" s="148" t="s">
        <v>217</v>
      </c>
      <c r="H147" s="149" t="s">
        <v>218</v>
      </c>
    </row>
    <row r="148" spans="2:8" ht="16.5" customHeight="1">
      <c r="B148" s="273"/>
      <c r="C148" s="196" t="s">
        <v>138</v>
      </c>
      <c r="D148" s="196" t="s">
        <v>219</v>
      </c>
      <c r="E148" s="146" t="s">
        <v>220</v>
      </c>
      <c r="F148" s="146" t="s">
        <v>221</v>
      </c>
      <c r="G148" s="151"/>
      <c r="H148" s="171">
        <f>+SUM(H149:H154)</f>
        <v>3.4</v>
      </c>
    </row>
    <row r="149" spans="2:8" ht="24.75" customHeight="1">
      <c r="B149" s="152" t="s">
        <v>301</v>
      </c>
      <c r="C149" s="152">
        <v>2</v>
      </c>
      <c r="D149" s="153">
        <v>1.7</v>
      </c>
      <c r="E149" s="151"/>
      <c r="F149" s="154"/>
      <c r="G149" s="151"/>
      <c r="H149" s="151">
        <f>+D149*C149</f>
        <v>3.4</v>
      </c>
    </row>
    <row r="150" spans="2:8" ht="24.75" customHeight="1">
      <c r="B150" s="152"/>
      <c r="C150" s="152"/>
      <c r="D150" s="152"/>
      <c r="E150" s="151"/>
      <c r="F150" s="154"/>
      <c r="G150" s="151"/>
      <c r="H150" s="151"/>
    </row>
    <row r="151" spans="2:8" ht="24.75" customHeight="1">
      <c r="B151" s="152"/>
      <c r="C151" s="152"/>
      <c r="D151" s="152"/>
      <c r="E151" s="151"/>
      <c r="F151" s="154"/>
      <c r="G151" s="151"/>
      <c r="H151" s="151"/>
    </row>
    <row r="152" spans="2:8" ht="24.75" customHeight="1">
      <c r="B152" s="152"/>
      <c r="C152" s="152"/>
      <c r="D152" s="152"/>
      <c r="E152" s="151"/>
      <c r="F152" s="154"/>
      <c r="G152" s="151"/>
      <c r="H152" s="151"/>
    </row>
    <row r="153" spans="2:8" ht="24.75" customHeight="1">
      <c r="B153" s="152"/>
      <c r="C153" s="152"/>
      <c r="D153" s="152"/>
      <c r="E153" s="151"/>
      <c r="F153" s="154"/>
      <c r="G153" s="151"/>
      <c r="H153" s="151"/>
    </row>
    <row r="154" spans="2:8" ht="24.75" customHeight="1">
      <c r="B154" s="152"/>
      <c r="C154" s="152"/>
      <c r="D154" s="152"/>
      <c r="E154" s="151"/>
      <c r="F154" s="154"/>
      <c r="G154" s="151"/>
      <c r="H154" s="151"/>
    </row>
    <row r="155" spans="2:8" ht="24.75" customHeight="1">
      <c r="B155" s="155"/>
      <c r="C155" s="155"/>
      <c r="D155" s="156"/>
      <c r="E155" s="157"/>
      <c r="F155" s="158"/>
      <c r="G155" s="157"/>
      <c r="H155" s="157"/>
    </row>
    <row r="156" spans="2:8" ht="16.5" customHeight="1">
      <c r="B156" s="275" t="s">
        <v>222</v>
      </c>
      <c r="C156" s="276"/>
      <c r="D156" s="276"/>
      <c r="E156" s="276"/>
      <c r="F156" s="276"/>
      <c r="G156" s="276"/>
      <c r="H156" s="277"/>
    </row>
    <row r="157" spans="2:8" ht="16.5" customHeight="1">
      <c r="B157" s="159"/>
      <c r="C157" s="160"/>
      <c r="D157" s="160"/>
      <c r="E157" s="160"/>
      <c r="F157" s="160"/>
      <c r="G157" s="160"/>
      <c r="H157" s="161"/>
    </row>
    <row r="158" spans="2:8" ht="16.5" customHeight="1">
      <c r="B158" s="159"/>
      <c r="C158" s="160"/>
      <c r="D158" s="160"/>
      <c r="E158" s="160"/>
      <c r="F158" s="160"/>
      <c r="G158" s="160"/>
      <c r="H158" s="161"/>
    </row>
    <row r="159" spans="2:8" ht="16.5" customHeight="1">
      <c r="B159" s="159"/>
      <c r="C159" s="160"/>
      <c r="D159" s="160"/>
      <c r="E159" s="160"/>
      <c r="F159" s="160"/>
      <c r="G159" s="160"/>
      <c r="H159" s="161"/>
    </row>
    <row r="160" spans="2:8" ht="16.5" customHeight="1">
      <c r="B160" s="159"/>
      <c r="C160" s="160"/>
      <c r="D160" s="160"/>
      <c r="E160" s="160"/>
      <c r="F160" s="160"/>
      <c r="G160" s="160"/>
      <c r="H160" s="161"/>
    </row>
    <row r="161" spans="2:8" ht="16.5" customHeight="1">
      <c r="B161" s="162" t="s">
        <v>223</v>
      </c>
      <c r="C161" s="163"/>
      <c r="D161" s="164"/>
      <c r="E161" s="168"/>
      <c r="F161" s="169"/>
      <c r="G161" s="170"/>
      <c r="H161" s="170"/>
    </row>
    <row r="162" spans="2:8" ht="16.5" customHeight="1">
      <c r="B162" s="290" t="s">
        <v>224</v>
      </c>
      <c r="C162" s="291"/>
      <c r="D162" s="165"/>
      <c r="E162" s="292"/>
      <c r="F162" s="292"/>
      <c r="G162" s="292"/>
      <c r="H162" s="292"/>
    </row>
    <row r="163" spans="2:8" ht="16.5" customHeight="1">
      <c r="B163" s="293" t="s">
        <v>225</v>
      </c>
      <c r="C163" s="294"/>
      <c r="D163" s="166"/>
      <c r="E163" s="292"/>
      <c r="F163" s="292"/>
      <c r="G163" s="292"/>
      <c r="H163" s="292"/>
    </row>
    <row r="164" spans="2:8" ht="16.5" customHeight="1" thickBot="1">
      <c r="B164" s="192"/>
      <c r="C164" s="193"/>
      <c r="D164" s="166"/>
      <c r="E164" s="192"/>
      <c r="F164" s="192"/>
      <c r="G164" s="192"/>
      <c r="H164" s="192"/>
    </row>
    <row r="165" spans="2:8" ht="60" customHeight="1">
      <c r="B165" s="139" t="s">
        <v>209</v>
      </c>
      <c r="C165" s="278" t="s">
        <v>226</v>
      </c>
      <c r="D165" s="278"/>
      <c r="E165" s="278"/>
      <c r="F165" s="278"/>
      <c r="G165" s="279"/>
      <c r="H165" s="280"/>
    </row>
    <row r="166" spans="2:8" ht="24.75" customHeight="1">
      <c r="B166" s="140" t="s">
        <v>210</v>
      </c>
      <c r="C166" s="285" t="s">
        <v>224</v>
      </c>
      <c r="D166" s="285"/>
      <c r="E166" s="285"/>
      <c r="F166" s="285"/>
      <c r="G166" s="281"/>
      <c r="H166" s="282"/>
    </row>
    <row r="167" spans="2:8" ht="24.75" customHeight="1">
      <c r="B167" s="141" t="s">
        <v>244</v>
      </c>
      <c r="C167" s="272"/>
      <c r="D167" s="272"/>
      <c r="E167" s="272"/>
      <c r="F167" s="272"/>
      <c r="G167" s="283"/>
      <c r="H167" s="284"/>
    </row>
    <row r="168" spans="2:8" ht="24.75" customHeight="1">
      <c r="B168" s="286"/>
      <c r="C168" s="287"/>
      <c r="D168" s="287"/>
      <c r="E168" s="287"/>
      <c r="F168" s="287"/>
      <c r="G168" s="287"/>
      <c r="H168" s="288"/>
    </row>
    <row r="169" spans="2:8" ht="24.75" customHeight="1">
      <c r="B169" s="289" t="s">
        <v>243</v>
      </c>
      <c r="C169" s="289"/>
      <c r="D169" s="289"/>
      <c r="E169" s="289"/>
      <c r="F169" s="289"/>
      <c r="G169" s="289"/>
      <c r="H169" s="289"/>
    </row>
    <row r="170" spans="2:8" ht="24.75" customHeight="1">
      <c r="B170" s="265"/>
      <c r="C170" s="265"/>
      <c r="D170" s="265"/>
      <c r="E170" s="265"/>
      <c r="F170" s="265"/>
      <c r="G170" s="265"/>
      <c r="H170" s="265"/>
    </row>
    <row r="171" spans="2:8" ht="24.75" customHeight="1">
      <c r="B171" s="194" t="s">
        <v>212</v>
      </c>
      <c r="C171" s="171" t="s">
        <v>168</v>
      </c>
      <c r="D171" s="143" t="s">
        <v>242</v>
      </c>
      <c r="E171" s="144"/>
      <c r="F171" s="144"/>
      <c r="G171" s="144"/>
      <c r="H171" s="144"/>
    </row>
    <row r="172" spans="2:8" ht="24.75" customHeight="1">
      <c r="B172" s="265"/>
      <c r="C172" s="265"/>
      <c r="D172" s="265"/>
      <c r="E172" s="265"/>
      <c r="F172" s="265"/>
      <c r="G172" s="265"/>
      <c r="H172" s="265"/>
    </row>
    <row r="173" spans="2:8" ht="24.75" customHeight="1">
      <c r="B173" s="195" t="s">
        <v>213</v>
      </c>
      <c r="C173" s="146" t="s">
        <v>302</v>
      </c>
      <c r="D173" s="266" t="str">
        <f>+'BALANCE Nro 2'!B89</f>
        <v>SUMINISTRO E INSTALACION DE PUNTO HIDRAULICO 1/2". INCLUYE ACCESORIOS PARA SU CORRECTA INSTALACION</v>
      </c>
      <c r="E173" s="267" t="e">
        <v>#REF!</v>
      </c>
      <c r="F173" s="267" t="e">
        <v>#REF!</v>
      </c>
      <c r="G173" s="267" t="e">
        <v>#REF!</v>
      </c>
      <c r="H173" s="268" t="e">
        <v>#REF!</v>
      </c>
    </row>
    <row r="174" spans="2:8" ht="24.75" customHeight="1">
      <c r="B174" s="147" t="s">
        <v>214</v>
      </c>
      <c r="C174" s="146" t="str">
        <f>+'BALANCE Nro 2'!C89</f>
        <v>und</v>
      </c>
      <c r="D174" s="269" t="e">
        <v>#REF!</v>
      </c>
      <c r="E174" s="270" t="e">
        <v>#REF!</v>
      </c>
      <c r="F174" s="270" t="e">
        <v>#REF!</v>
      </c>
      <c r="G174" s="270" t="e">
        <v>#REF!</v>
      </c>
      <c r="H174" s="271" t="e">
        <v>#REF!</v>
      </c>
    </row>
    <row r="175" spans="2:8" ht="24.75" customHeight="1">
      <c r="B175" s="272" t="s">
        <v>215</v>
      </c>
      <c r="C175" s="274" t="s">
        <v>216</v>
      </c>
      <c r="D175" s="270"/>
      <c r="E175" s="270"/>
      <c r="F175" s="271"/>
      <c r="G175" s="148" t="s">
        <v>217</v>
      </c>
      <c r="H175" s="149" t="s">
        <v>218</v>
      </c>
    </row>
    <row r="176" spans="2:8" ht="24.75" customHeight="1">
      <c r="B176" s="273"/>
      <c r="C176" s="196" t="s">
        <v>138</v>
      </c>
      <c r="D176" s="196" t="s">
        <v>219</v>
      </c>
      <c r="E176" s="146" t="s">
        <v>220</v>
      </c>
      <c r="F176" s="146" t="s">
        <v>221</v>
      </c>
      <c r="G176" s="151"/>
      <c r="H176" s="171">
        <f>+SUM(H177:H182)</f>
        <v>9</v>
      </c>
    </row>
    <row r="177" spans="2:8" ht="24.75" customHeight="1">
      <c r="B177" s="152" t="s">
        <v>229</v>
      </c>
      <c r="C177" s="152">
        <v>9</v>
      </c>
      <c r="D177" s="153"/>
      <c r="E177" s="151"/>
      <c r="F177" s="154"/>
      <c r="G177" s="151"/>
      <c r="H177" s="151">
        <f>+C177</f>
        <v>9</v>
      </c>
    </row>
    <row r="178" spans="2:8" ht="24.75" customHeight="1">
      <c r="B178" s="152"/>
      <c r="C178" s="152"/>
      <c r="D178" s="152"/>
      <c r="E178" s="151"/>
      <c r="F178" s="154"/>
      <c r="G178" s="151"/>
      <c r="H178" s="151"/>
    </row>
    <row r="179" spans="2:8" ht="24.75" customHeight="1">
      <c r="B179" s="152"/>
      <c r="C179" s="152"/>
      <c r="D179" s="152"/>
      <c r="E179" s="151"/>
      <c r="F179" s="154"/>
      <c r="G179" s="151"/>
      <c r="H179" s="151"/>
    </row>
    <row r="180" spans="2:8" ht="24.75" customHeight="1">
      <c r="B180" s="152"/>
      <c r="C180" s="152"/>
      <c r="D180" s="152"/>
      <c r="E180" s="151"/>
      <c r="F180" s="154"/>
      <c r="G180" s="151"/>
      <c r="H180" s="151"/>
    </row>
    <row r="181" spans="2:8" ht="24.75" customHeight="1">
      <c r="B181" s="152"/>
      <c r="C181" s="152"/>
      <c r="D181" s="152"/>
      <c r="E181" s="151"/>
      <c r="F181" s="154"/>
      <c r="G181" s="151"/>
      <c r="H181" s="151"/>
    </row>
    <row r="182" spans="2:8" ht="24.75" customHeight="1">
      <c r="B182" s="152"/>
      <c r="C182" s="152"/>
      <c r="D182" s="152"/>
      <c r="E182" s="151"/>
      <c r="F182" s="154"/>
      <c r="G182" s="151"/>
      <c r="H182" s="151"/>
    </row>
    <row r="183" spans="2:8" ht="24.75" customHeight="1">
      <c r="B183" s="155"/>
      <c r="C183" s="155"/>
      <c r="D183" s="156"/>
      <c r="E183" s="157"/>
      <c r="F183" s="158"/>
      <c r="G183" s="157"/>
      <c r="H183" s="157"/>
    </row>
    <row r="184" spans="2:8" ht="24.75" customHeight="1">
      <c r="B184" s="275" t="s">
        <v>222</v>
      </c>
      <c r="C184" s="276"/>
      <c r="D184" s="276"/>
      <c r="E184" s="276"/>
      <c r="F184" s="276"/>
      <c r="G184" s="276"/>
      <c r="H184" s="277"/>
    </row>
    <row r="185" spans="2:8" ht="16.5" customHeight="1">
      <c r="B185" s="159"/>
      <c r="C185" s="160"/>
      <c r="D185" s="160"/>
      <c r="E185" s="160"/>
      <c r="F185" s="160"/>
      <c r="G185" s="160"/>
      <c r="H185" s="161"/>
    </row>
    <row r="186" spans="2:8" ht="16.5" customHeight="1">
      <c r="B186" s="159"/>
      <c r="C186" s="160"/>
      <c r="D186" s="160"/>
      <c r="E186" s="160"/>
      <c r="F186" s="160"/>
      <c r="G186" s="160"/>
      <c r="H186" s="161"/>
    </row>
    <row r="187" spans="2:8" ht="16.5" customHeight="1">
      <c r="B187" s="159"/>
      <c r="C187" s="160"/>
      <c r="D187" s="160"/>
      <c r="E187" s="160"/>
      <c r="F187" s="160"/>
      <c r="G187" s="160"/>
      <c r="H187" s="161"/>
    </row>
    <row r="188" spans="2:8" ht="16.5" customHeight="1">
      <c r="B188" s="159"/>
      <c r="C188" s="160"/>
      <c r="D188" s="160"/>
      <c r="E188" s="160"/>
      <c r="F188" s="160"/>
      <c r="G188" s="160"/>
      <c r="H188" s="161"/>
    </row>
    <row r="189" spans="2:8" ht="16.5" customHeight="1">
      <c r="B189" s="162" t="s">
        <v>223</v>
      </c>
      <c r="C189" s="163"/>
      <c r="D189" s="164"/>
      <c r="E189" s="168"/>
      <c r="F189" s="169"/>
      <c r="G189" s="170"/>
      <c r="H189" s="170"/>
    </row>
    <row r="190" spans="2:8" ht="16.5" customHeight="1">
      <c r="B190" s="290" t="s">
        <v>224</v>
      </c>
      <c r="C190" s="291"/>
      <c r="D190" s="165"/>
      <c r="E190" s="292"/>
      <c r="F190" s="292"/>
      <c r="G190" s="292"/>
      <c r="H190" s="292"/>
    </row>
    <row r="191" spans="2:8" ht="16.5" customHeight="1">
      <c r="B191" s="293" t="s">
        <v>225</v>
      </c>
      <c r="C191" s="294"/>
      <c r="D191" s="166"/>
      <c r="E191" s="292"/>
      <c r="F191" s="292"/>
      <c r="G191" s="292"/>
      <c r="H191" s="292"/>
    </row>
    <row r="192" spans="2:8" ht="16.5" customHeight="1" thickBot="1">
      <c r="B192" s="192"/>
      <c r="C192" s="193"/>
      <c r="D192" s="166"/>
      <c r="E192" s="192"/>
      <c r="F192" s="192"/>
      <c r="G192" s="192"/>
      <c r="H192" s="192"/>
    </row>
    <row r="193" spans="2:8" ht="60.75" customHeight="1">
      <c r="B193" s="139" t="s">
        <v>209</v>
      </c>
      <c r="C193" s="278" t="s">
        <v>226</v>
      </c>
      <c r="D193" s="278"/>
      <c r="E193" s="278"/>
      <c r="F193" s="278"/>
      <c r="G193" s="279"/>
      <c r="H193" s="280"/>
    </row>
    <row r="194" spans="2:8" ht="24" customHeight="1">
      <c r="B194" s="140" t="s">
        <v>210</v>
      </c>
      <c r="C194" s="285" t="s">
        <v>224</v>
      </c>
      <c r="D194" s="285"/>
      <c r="E194" s="285"/>
      <c r="F194" s="285"/>
      <c r="G194" s="281"/>
      <c r="H194" s="282"/>
    </row>
    <row r="195" spans="2:8" ht="24" customHeight="1">
      <c r="B195" s="141" t="s">
        <v>244</v>
      </c>
      <c r="C195" s="272"/>
      <c r="D195" s="272"/>
      <c r="E195" s="272"/>
      <c r="F195" s="272"/>
      <c r="G195" s="283"/>
      <c r="H195" s="284"/>
    </row>
    <row r="196" spans="2:8" ht="24" customHeight="1">
      <c r="B196" s="286"/>
      <c r="C196" s="287"/>
      <c r="D196" s="287"/>
      <c r="E196" s="287"/>
      <c r="F196" s="287"/>
      <c r="G196" s="287"/>
      <c r="H196" s="288"/>
    </row>
    <row r="197" spans="2:8" ht="24" customHeight="1">
      <c r="B197" s="289" t="s">
        <v>243</v>
      </c>
      <c r="C197" s="289"/>
      <c r="D197" s="289"/>
      <c r="E197" s="289"/>
      <c r="F197" s="289"/>
      <c r="G197" s="289"/>
      <c r="H197" s="289"/>
    </row>
    <row r="198" spans="2:8" ht="24" customHeight="1">
      <c r="B198" s="265"/>
      <c r="C198" s="265"/>
      <c r="D198" s="265"/>
      <c r="E198" s="265"/>
      <c r="F198" s="265"/>
      <c r="G198" s="265"/>
      <c r="H198" s="265"/>
    </row>
    <row r="199" spans="2:8" ht="24" customHeight="1">
      <c r="B199" s="194" t="s">
        <v>212</v>
      </c>
      <c r="C199" s="171" t="s">
        <v>168</v>
      </c>
      <c r="D199" s="143" t="s">
        <v>242</v>
      </c>
      <c r="E199" s="144"/>
      <c r="F199" s="144"/>
      <c r="G199" s="144"/>
      <c r="H199" s="144"/>
    </row>
    <row r="200" spans="2:8" ht="24" customHeight="1">
      <c r="B200" s="265"/>
      <c r="C200" s="265"/>
      <c r="D200" s="265"/>
      <c r="E200" s="265"/>
      <c r="F200" s="265"/>
      <c r="G200" s="265"/>
      <c r="H200" s="265"/>
    </row>
    <row r="201" spans="2:8" ht="24" customHeight="1">
      <c r="B201" s="195" t="s">
        <v>213</v>
      </c>
      <c r="C201" s="146" t="s">
        <v>303</v>
      </c>
      <c r="D201" s="266" t="str">
        <f>+'BALANCE Nro 2'!B90</f>
        <v>SUMIINISTRO E INSTALACION DE PUNTO SANITARIO DE 2".INCLUYE ACCESORIOS PARA SU CORRECTA INSTALACION</v>
      </c>
      <c r="E201" s="267" t="e">
        <v>#REF!</v>
      </c>
      <c r="F201" s="267" t="e">
        <v>#REF!</v>
      </c>
      <c r="G201" s="267" t="e">
        <v>#REF!</v>
      </c>
      <c r="H201" s="268" t="e">
        <v>#REF!</v>
      </c>
    </row>
    <row r="202" spans="2:8" ht="24" customHeight="1">
      <c r="B202" s="147" t="s">
        <v>214</v>
      </c>
      <c r="C202" s="146" t="str">
        <f>+C174</f>
        <v>und</v>
      </c>
      <c r="D202" s="269" t="e">
        <v>#REF!</v>
      </c>
      <c r="E202" s="270" t="e">
        <v>#REF!</v>
      </c>
      <c r="F202" s="270" t="e">
        <v>#REF!</v>
      </c>
      <c r="G202" s="270" t="e">
        <v>#REF!</v>
      </c>
      <c r="H202" s="271" t="e">
        <v>#REF!</v>
      </c>
    </row>
    <row r="203" spans="2:8" ht="24" customHeight="1">
      <c r="B203" s="272" t="s">
        <v>215</v>
      </c>
      <c r="C203" s="274" t="s">
        <v>216</v>
      </c>
      <c r="D203" s="270"/>
      <c r="E203" s="270"/>
      <c r="F203" s="271"/>
      <c r="G203" s="148" t="s">
        <v>217</v>
      </c>
      <c r="H203" s="149" t="s">
        <v>218</v>
      </c>
    </row>
    <row r="204" spans="2:8" ht="24" customHeight="1">
      <c r="B204" s="273"/>
      <c r="C204" s="196" t="s">
        <v>138</v>
      </c>
      <c r="D204" s="196" t="s">
        <v>219</v>
      </c>
      <c r="E204" s="146" t="s">
        <v>220</v>
      </c>
      <c r="F204" s="146" t="s">
        <v>221</v>
      </c>
      <c r="G204" s="151"/>
      <c r="H204" s="171">
        <f>+SUM(H205:H210)</f>
        <v>7</v>
      </c>
    </row>
    <row r="205" spans="2:8" ht="24" customHeight="1">
      <c r="B205" s="152" t="s">
        <v>229</v>
      </c>
      <c r="C205" s="152">
        <v>7</v>
      </c>
      <c r="D205" s="153"/>
      <c r="E205" s="151"/>
      <c r="F205" s="154"/>
      <c r="G205" s="151"/>
      <c r="H205" s="151">
        <f>+C205</f>
        <v>7</v>
      </c>
    </row>
    <row r="206" spans="2:8" ht="24" customHeight="1">
      <c r="B206" s="152"/>
      <c r="C206" s="152"/>
      <c r="D206" s="152"/>
      <c r="E206" s="151"/>
      <c r="F206" s="154"/>
      <c r="G206" s="151"/>
      <c r="H206" s="151"/>
    </row>
    <row r="207" spans="2:8" ht="24" customHeight="1">
      <c r="B207" s="152"/>
      <c r="C207" s="152"/>
      <c r="D207" s="152"/>
      <c r="E207" s="151"/>
      <c r="F207" s="154"/>
      <c r="G207" s="151"/>
      <c r="H207" s="151"/>
    </row>
    <row r="208" spans="2:8" ht="24" customHeight="1">
      <c r="B208" s="152"/>
      <c r="C208" s="152"/>
      <c r="D208" s="152"/>
      <c r="E208" s="151"/>
      <c r="F208" s="154"/>
      <c r="G208" s="151"/>
      <c r="H208" s="151"/>
    </row>
    <row r="209" spans="2:8" ht="24" customHeight="1">
      <c r="B209" s="152"/>
      <c r="C209" s="152"/>
      <c r="D209" s="152"/>
      <c r="E209" s="151"/>
      <c r="F209" s="154"/>
      <c r="G209" s="151"/>
      <c r="H209" s="151"/>
    </row>
    <row r="210" spans="2:8" ht="24" customHeight="1">
      <c r="B210" s="152"/>
      <c r="C210" s="152"/>
      <c r="D210" s="152"/>
      <c r="E210" s="151"/>
      <c r="F210" s="154"/>
      <c r="G210" s="151"/>
      <c r="H210" s="151"/>
    </row>
    <row r="211" spans="2:8" ht="24" customHeight="1">
      <c r="B211" s="155"/>
      <c r="C211" s="155"/>
      <c r="D211" s="156"/>
      <c r="E211" s="157"/>
      <c r="F211" s="158"/>
      <c r="G211" s="157"/>
      <c r="H211" s="157"/>
    </row>
    <row r="212" spans="2:8" ht="24" customHeight="1">
      <c r="B212" s="275" t="s">
        <v>222</v>
      </c>
      <c r="C212" s="276"/>
      <c r="D212" s="276"/>
      <c r="E212" s="276"/>
      <c r="F212" s="276"/>
      <c r="G212" s="276"/>
      <c r="H212" s="277"/>
    </row>
    <row r="213" spans="2:8" ht="16.5" customHeight="1">
      <c r="B213" s="159"/>
      <c r="C213" s="160"/>
      <c r="D213" s="160"/>
      <c r="E213" s="160"/>
      <c r="F213" s="160"/>
      <c r="G213" s="160"/>
      <c r="H213" s="161"/>
    </row>
    <row r="214" spans="2:8" ht="16.5" customHeight="1">
      <c r="B214" s="159"/>
      <c r="C214" s="160"/>
      <c r="D214" s="160"/>
      <c r="E214" s="160"/>
      <c r="F214" s="160"/>
      <c r="G214" s="160"/>
      <c r="H214" s="161"/>
    </row>
    <row r="215" spans="2:8" ht="16.5" customHeight="1">
      <c r="B215" s="159"/>
      <c r="C215" s="160"/>
      <c r="D215" s="160"/>
      <c r="E215" s="160"/>
      <c r="F215" s="160"/>
      <c r="G215" s="160"/>
      <c r="H215" s="161"/>
    </row>
    <row r="216" spans="2:8" ht="16.5" customHeight="1">
      <c r="B216" s="159"/>
      <c r="C216" s="160"/>
      <c r="D216" s="160"/>
      <c r="E216" s="160"/>
      <c r="F216" s="160"/>
      <c r="G216" s="160"/>
      <c r="H216" s="161"/>
    </row>
    <row r="217" spans="2:8" ht="16.5" customHeight="1">
      <c r="B217" s="162" t="s">
        <v>223</v>
      </c>
      <c r="C217" s="163"/>
      <c r="D217" s="164"/>
      <c r="E217" s="168"/>
      <c r="F217" s="169"/>
      <c r="G217" s="170"/>
      <c r="H217" s="170"/>
    </row>
    <row r="218" spans="2:8" ht="16.5" customHeight="1">
      <c r="B218" s="290" t="s">
        <v>224</v>
      </c>
      <c r="C218" s="291"/>
      <c r="D218" s="165"/>
      <c r="E218" s="292"/>
      <c r="F218" s="292"/>
      <c r="G218" s="292"/>
      <c r="H218" s="292"/>
    </row>
    <row r="219" spans="2:8" ht="16.5" customHeight="1">
      <c r="B219" s="293" t="s">
        <v>225</v>
      </c>
      <c r="C219" s="294"/>
      <c r="D219" s="166"/>
      <c r="E219" s="292"/>
      <c r="F219" s="292"/>
      <c r="G219" s="292"/>
      <c r="H219" s="292"/>
    </row>
    <row r="220" spans="2:8" ht="16.5" customHeight="1" thickBot="1">
      <c r="B220" s="192"/>
      <c r="C220" s="193"/>
      <c r="D220" s="166"/>
      <c r="E220" s="192"/>
      <c r="F220" s="192"/>
      <c r="G220" s="192"/>
      <c r="H220" s="192"/>
    </row>
    <row r="221" spans="2:8" ht="60" customHeight="1">
      <c r="B221" s="139" t="s">
        <v>209</v>
      </c>
      <c r="C221" s="278" t="s">
        <v>226</v>
      </c>
      <c r="D221" s="278"/>
      <c r="E221" s="278"/>
      <c r="F221" s="278"/>
      <c r="G221" s="279"/>
      <c r="H221" s="280"/>
    </row>
    <row r="222" spans="2:8" ht="24.75" customHeight="1">
      <c r="B222" s="140" t="s">
        <v>210</v>
      </c>
      <c r="C222" s="285" t="s">
        <v>224</v>
      </c>
      <c r="D222" s="285"/>
      <c r="E222" s="285"/>
      <c r="F222" s="285"/>
      <c r="G222" s="281"/>
      <c r="H222" s="282"/>
    </row>
    <row r="223" spans="2:8" ht="24.75" customHeight="1">
      <c r="B223" s="141" t="s">
        <v>244</v>
      </c>
      <c r="C223" s="272"/>
      <c r="D223" s="272"/>
      <c r="E223" s="272"/>
      <c r="F223" s="272"/>
      <c r="G223" s="283"/>
      <c r="H223" s="284"/>
    </row>
    <row r="224" spans="2:8" ht="24.75" customHeight="1">
      <c r="B224" s="286"/>
      <c r="C224" s="287"/>
      <c r="D224" s="287"/>
      <c r="E224" s="287"/>
      <c r="F224" s="287"/>
      <c r="G224" s="287"/>
      <c r="H224" s="288"/>
    </row>
    <row r="225" spans="2:8" ht="24.75" customHeight="1">
      <c r="B225" s="289" t="s">
        <v>243</v>
      </c>
      <c r="C225" s="289"/>
      <c r="D225" s="289"/>
      <c r="E225" s="289"/>
      <c r="F225" s="289"/>
      <c r="G225" s="289"/>
      <c r="H225" s="289"/>
    </row>
    <row r="226" spans="2:8" ht="24.75" customHeight="1">
      <c r="B226" s="265"/>
      <c r="C226" s="265"/>
      <c r="D226" s="265"/>
      <c r="E226" s="265"/>
      <c r="F226" s="265"/>
      <c r="G226" s="265"/>
      <c r="H226" s="265"/>
    </row>
    <row r="227" spans="2:8" ht="24.75" customHeight="1">
      <c r="B227" s="194" t="s">
        <v>212</v>
      </c>
      <c r="C227" s="171" t="s">
        <v>168</v>
      </c>
      <c r="D227" s="143" t="s">
        <v>242</v>
      </c>
      <c r="E227" s="144"/>
      <c r="F227" s="144"/>
      <c r="G227" s="144"/>
      <c r="H227" s="144"/>
    </row>
    <row r="228" spans="2:8" ht="24.75" customHeight="1">
      <c r="B228" s="265"/>
      <c r="C228" s="265"/>
      <c r="D228" s="265"/>
      <c r="E228" s="265"/>
      <c r="F228" s="265"/>
      <c r="G228" s="265"/>
      <c r="H228" s="265"/>
    </row>
    <row r="229" spans="2:8" ht="24.75" customHeight="1">
      <c r="B229" s="195" t="s">
        <v>213</v>
      </c>
      <c r="C229" s="146" t="s">
        <v>304</v>
      </c>
      <c r="D229" s="266" t="str">
        <f>+'BALANCE Nro 2'!B91</f>
        <v>SUMIINISTRO E INSTALACION DE PUNTO SANITARIO DE 4".INCLUYE ACCESORIOS PARA SU CORRECTA INSTALACION</v>
      </c>
      <c r="E229" s="267" t="e">
        <v>#REF!</v>
      </c>
      <c r="F229" s="267" t="e">
        <v>#REF!</v>
      </c>
      <c r="G229" s="267" t="e">
        <v>#REF!</v>
      </c>
      <c r="H229" s="268" t="e">
        <v>#REF!</v>
      </c>
    </row>
    <row r="230" spans="2:8" ht="24.75" customHeight="1">
      <c r="B230" s="147" t="s">
        <v>214</v>
      </c>
      <c r="C230" s="146" t="s">
        <v>28</v>
      </c>
      <c r="D230" s="269" t="e">
        <v>#REF!</v>
      </c>
      <c r="E230" s="270" t="e">
        <v>#REF!</v>
      </c>
      <c r="F230" s="270" t="e">
        <v>#REF!</v>
      </c>
      <c r="G230" s="270" t="e">
        <v>#REF!</v>
      </c>
      <c r="H230" s="271" t="e">
        <v>#REF!</v>
      </c>
    </row>
    <row r="231" spans="2:8" ht="24.75" customHeight="1">
      <c r="B231" s="272" t="s">
        <v>215</v>
      </c>
      <c r="C231" s="274" t="s">
        <v>216</v>
      </c>
      <c r="D231" s="270"/>
      <c r="E231" s="270"/>
      <c r="F231" s="271"/>
      <c r="G231" s="148" t="s">
        <v>217</v>
      </c>
      <c r="H231" s="149" t="s">
        <v>218</v>
      </c>
    </row>
    <row r="232" spans="2:8" ht="24.75" customHeight="1">
      <c r="B232" s="273"/>
      <c r="C232" s="196" t="s">
        <v>138</v>
      </c>
      <c r="D232" s="196" t="s">
        <v>219</v>
      </c>
      <c r="E232" s="146" t="s">
        <v>220</v>
      </c>
      <c r="F232" s="146" t="s">
        <v>221</v>
      </c>
      <c r="G232" s="151"/>
      <c r="H232" s="171">
        <f>+SUM(H233:H238)</f>
        <v>2</v>
      </c>
    </row>
    <row r="233" spans="2:8" ht="24.75" customHeight="1">
      <c r="B233" s="152" t="s">
        <v>229</v>
      </c>
      <c r="C233" s="152">
        <v>2</v>
      </c>
      <c r="D233" s="153"/>
      <c r="E233" s="151"/>
      <c r="F233" s="154"/>
      <c r="G233" s="151"/>
      <c r="H233" s="151">
        <v>2</v>
      </c>
    </row>
    <row r="234" spans="2:8" ht="24.75" customHeight="1">
      <c r="B234" s="152"/>
      <c r="C234" s="152"/>
      <c r="D234" s="152"/>
      <c r="E234" s="151"/>
      <c r="F234" s="154"/>
      <c r="G234" s="151"/>
      <c r="H234" s="151"/>
    </row>
    <row r="235" spans="2:8" ht="24.75" customHeight="1">
      <c r="B235" s="152"/>
      <c r="C235" s="152"/>
      <c r="D235" s="152"/>
      <c r="E235" s="151"/>
      <c r="F235" s="154"/>
      <c r="G235" s="151"/>
      <c r="H235" s="151"/>
    </row>
    <row r="236" spans="2:8" ht="24.75" customHeight="1">
      <c r="B236" s="152"/>
      <c r="C236" s="152"/>
      <c r="D236" s="152"/>
      <c r="E236" s="151"/>
      <c r="F236" s="154"/>
      <c r="G236" s="151"/>
      <c r="H236" s="151"/>
    </row>
    <row r="237" spans="2:8" ht="24.75" customHeight="1">
      <c r="B237" s="152"/>
      <c r="C237" s="152"/>
      <c r="D237" s="152"/>
      <c r="E237" s="151"/>
      <c r="F237" s="154"/>
      <c r="G237" s="151"/>
      <c r="H237" s="151"/>
    </row>
    <row r="238" spans="2:8" ht="24.75" customHeight="1">
      <c r="B238" s="152"/>
      <c r="C238" s="152"/>
      <c r="D238" s="152"/>
      <c r="E238" s="151"/>
      <c r="F238" s="154"/>
      <c r="G238" s="151"/>
      <c r="H238" s="151"/>
    </row>
    <row r="239" spans="2:8" ht="24.75" customHeight="1">
      <c r="B239" s="155"/>
      <c r="C239" s="155"/>
      <c r="D239" s="156"/>
      <c r="E239" s="157"/>
      <c r="F239" s="158"/>
      <c r="G239" s="157"/>
      <c r="H239" s="157"/>
    </row>
    <row r="240" spans="2:8" ht="24.75" customHeight="1">
      <c r="B240" s="275" t="s">
        <v>222</v>
      </c>
      <c r="C240" s="276"/>
      <c r="D240" s="276"/>
      <c r="E240" s="276"/>
      <c r="F240" s="276"/>
      <c r="G240" s="276"/>
      <c r="H240" s="277"/>
    </row>
    <row r="241" spans="2:8" ht="16.5" customHeight="1">
      <c r="B241" s="159"/>
      <c r="C241" s="160"/>
      <c r="D241" s="160"/>
      <c r="E241" s="160"/>
      <c r="F241" s="160"/>
      <c r="G241" s="160"/>
      <c r="H241" s="161"/>
    </row>
    <row r="242" spans="2:8" ht="16.5" customHeight="1">
      <c r="B242" s="159"/>
      <c r="C242" s="160"/>
      <c r="D242" s="160"/>
      <c r="E242" s="160"/>
      <c r="F242" s="160"/>
      <c r="G242" s="160"/>
      <c r="H242" s="161"/>
    </row>
    <row r="243" spans="2:8" ht="16.5" customHeight="1">
      <c r="B243" s="159"/>
      <c r="C243" s="160"/>
      <c r="D243" s="160"/>
      <c r="E243" s="160"/>
      <c r="F243" s="160"/>
      <c r="G243" s="160"/>
      <c r="H243" s="161"/>
    </row>
    <row r="244" spans="2:8" ht="16.5" customHeight="1">
      <c r="B244" s="159"/>
      <c r="C244" s="160"/>
      <c r="D244" s="160"/>
      <c r="E244" s="160"/>
      <c r="F244" s="160"/>
      <c r="G244" s="160"/>
      <c r="H244" s="161"/>
    </row>
    <row r="245" spans="2:8" ht="16.5" customHeight="1">
      <c r="B245" s="162" t="s">
        <v>223</v>
      </c>
      <c r="C245" s="163"/>
      <c r="D245" s="164"/>
      <c r="E245" s="168"/>
      <c r="F245" s="169"/>
      <c r="G245" s="170"/>
      <c r="H245" s="170"/>
    </row>
    <row r="246" spans="2:8" ht="16.5" customHeight="1">
      <c r="B246" s="290" t="s">
        <v>224</v>
      </c>
      <c r="C246" s="291"/>
      <c r="D246" s="165"/>
      <c r="E246" s="292"/>
      <c r="F246" s="292"/>
      <c r="G246" s="292"/>
      <c r="H246" s="292"/>
    </row>
    <row r="247" spans="2:8" ht="16.5" customHeight="1">
      <c r="B247" s="293" t="s">
        <v>225</v>
      </c>
      <c r="C247" s="294"/>
      <c r="D247" s="166"/>
      <c r="E247" s="292"/>
      <c r="F247" s="292"/>
      <c r="G247" s="292"/>
      <c r="H247" s="292"/>
    </row>
    <row r="248" spans="2:8" ht="16.5" customHeight="1" thickBot="1">
      <c r="B248" s="192"/>
      <c r="C248" s="193"/>
      <c r="D248" s="166"/>
      <c r="E248" s="192"/>
      <c r="F248" s="192"/>
      <c r="G248" s="192"/>
      <c r="H248" s="192"/>
    </row>
    <row r="249" spans="2:8" ht="60" customHeight="1">
      <c r="B249" s="139" t="s">
        <v>209</v>
      </c>
      <c r="C249" s="278" t="s">
        <v>226</v>
      </c>
      <c r="D249" s="278"/>
      <c r="E249" s="278"/>
      <c r="F249" s="278"/>
      <c r="G249" s="279"/>
      <c r="H249" s="280"/>
    </row>
    <row r="250" spans="2:8" ht="24.75" customHeight="1">
      <c r="B250" s="140" t="s">
        <v>210</v>
      </c>
      <c r="C250" s="285" t="s">
        <v>224</v>
      </c>
      <c r="D250" s="285"/>
      <c r="E250" s="285"/>
      <c r="F250" s="285"/>
      <c r="G250" s="281"/>
      <c r="H250" s="282"/>
    </row>
    <row r="251" spans="2:8" ht="24.75" customHeight="1">
      <c r="B251" s="141" t="s">
        <v>244</v>
      </c>
      <c r="C251" s="272"/>
      <c r="D251" s="272"/>
      <c r="E251" s="272"/>
      <c r="F251" s="272"/>
      <c r="G251" s="283"/>
      <c r="H251" s="284"/>
    </row>
    <row r="252" spans="2:8" ht="24.75" customHeight="1">
      <c r="B252" s="286"/>
      <c r="C252" s="287"/>
      <c r="D252" s="287"/>
      <c r="E252" s="287"/>
      <c r="F252" s="287"/>
      <c r="G252" s="287"/>
      <c r="H252" s="288"/>
    </row>
    <row r="253" spans="2:8" ht="24.75" customHeight="1">
      <c r="B253" s="289" t="s">
        <v>243</v>
      </c>
      <c r="C253" s="289"/>
      <c r="D253" s="289"/>
      <c r="E253" s="289"/>
      <c r="F253" s="289"/>
      <c r="G253" s="289"/>
      <c r="H253" s="289"/>
    </row>
    <row r="254" spans="2:8" ht="24.75" customHeight="1">
      <c r="B254" s="265"/>
      <c r="C254" s="265"/>
      <c r="D254" s="265"/>
      <c r="E254" s="265"/>
      <c r="F254" s="265"/>
      <c r="G254" s="265"/>
      <c r="H254" s="265"/>
    </row>
    <row r="255" spans="2:8" ht="24.75" customHeight="1">
      <c r="B255" s="194" t="s">
        <v>212</v>
      </c>
      <c r="C255" s="171" t="s">
        <v>168</v>
      </c>
      <c r="D255" s="143" t="s">
        <v>242</v>
      </c>
      <c r="E255" s="144"/>
      <c r="F255" s="144"/>
      <c r="G255" s="144"/>
      <c r="H255" s="144"/>
    </row>
    <row r="256" spans="2:8" ht="24.75" customHeight="1">
      <c r="B256" s="265"/>
      <c r="C256" s="265"/>
      <c r="D256" s="265"/>
      <c r="E256" s="265"/>
      <c r="F256" s="265"/>
      <c r="G256" s="265"/>
      <c r="H256" s="265"/>
    </row>
    <row r="257" spans="2:8" ht="24.75" customHeight="1">
      <c r="B257" s="195" t="s">
        <v>213</v>
      </c>
      <c r="C257" s="146" t="s">
        <v>305</v>
      </c>
      <c r="D257" s="266" t="str">
        <f>+'BALANCE Nro 2'!B92</f>
        <v>SUMINISTRO E INSTALACION DE TUBERIA DE PRESION DE 1/2"</v>
      </c>
      <c r="E257" s="267" t="e">
        <v>#REF!</v>
      </c>
      <c r="F257" s="267" t="e">
        <v>#REF!</v>
      </c>
      <c r="G257" s="267" t="e">
        <v>#REF!</v>
      </c>
      <c r="H257" s="268" t="e">
        <v>#REF!</v>
      </c>
    </row>
    <row r="258" spans="2:8" ht="24.75" customHeight="1">
      <c r="B258" s="147" t="s">
        <v>214</v>
      </c>
      <c r="C258" s="146" t="s">
        <v>150</v>
      </c>
      <c r="D258" s="269" t="e">
        <v>#REF!</v>
      </c>
      <c r="E258" s="270" t="e">
        <v>#REF!</v>
      </c>
      <c r="F258" s="270" t="e">
        <v>#REF!</v>
      </c>
      <c r="G258" s="270" t="e">
        <v>#REF!</v>
      </c>
      <c r="H258" s="271" t="e">
        <v>#REF!</v>
      </c>
    </row>
    <row r="259" spans="2:8" ht="24.75" customHeight="1">
      <c r="B259" s="272" t="s">
        <v>215</v>
      </c>
      <c r="C259" s="274" t="s">
        <v>216</v>
      </c>
      <c r="D259" s="270"/>
      <c r="E259" s="270"/>
      <c r="F259" s="271"/>
      <c r="G259" s="148" t="s">
        <v>217</v>
      </c>
      <c r="H259" s="149" t="s">
        <v>218</v>
      </c>
    </row>
    <row r="260" spans="2:8" ht="24.75" customHeight="1">
      <c r="B260" s="273"/>
      <c r="C260" s="196" t="s">
        <v>138</v>
      </c>
      <c r="D260" s="196" t="s">
        <v>219</v>
      </c>
      <c r="E260" s="146" t="s">
        <v>220</v>
      </c>
      <c r="F260" s="146" t="s">
        <v>221</v>
      </c>
      <c r="G260" s="151"/>
      <c r="H260" s="171">
        <f>+SUM(H261:H266)</f>
        <v>18</v>
      </c>
    </row>
    <row r="261" spans="2:8" ht="24.75" customHeight="1">
      <c r="B261" s="152" t="s">
        <v>229</v>
      </c>
      <c r="C261" s="152">
        <v>18</v>
      </c>
      <c r="D261" s="153"/>
      <c r="E261" s="151"/>
      <c r="F261" s="154"/>
      <c r="G261" s="151"/>
      <c r="H261" s="151">
        <f>+C261</f>
        <v>18</v>
      </c>
    </row>
    <row r="262" spans="2:8" ht="24.75" customHeight="1">
      <c r="B262" s="152"/>
      <c r="C262" s="152"/>
      <c r="D262" s="152"/>
      <c r="E262" s="151"/>
      <c r="F262" s="154"/>
      <c r="G262" s="151"/>
      <c r="H262" s="151"/>
    </row>
    <row r="263" spans="2:8" ht="24.75" customHeight="1">
      <c r="B263" s="152"/>
      <c r="C263" s="152"/>
      <c r="D263" s="152"/>
      <c r="E263" s="151"/>
      <c r="F263" s="154"/>
      <c r="G263" s="151"/>
      <c r="H263" s="151"/>
    </row>
    <row r="264" spans="2:8" ht="24.75" customHeight="1">
      <c r="B264" s="152"/>
      <c r="C264" s="152"/>
      <c r="D264" s="152"/>
      <c r="E264" s="151"/>
      <c r="F264" s="154"/>
      <c r="G264" s="151"/>
      <c r="H264" s="151"/>
    </row>
    <row r="265" spans="2:8" ht="24.75" customHeight="1">
      <c r="B265" s="152"/>
      <c r="C265" s="152"/>
      <c r="D265" s="152"/>
      <c r="E265" s="151"/>
      <c r="F265" s="154"/>
      <c r="G265" s="151"/>
      <c r="H265" s="151"/>
    </row>
    <row r="266" spans="2:8" ht="24.75" customHeight="1">
      <c r="B266" s="152"/>
      <c r="C266" s="152"/>
      <c r="D266" s="152"/>
      <c r="E266" s="151"/>
      <c r="F266" s="154"/>
      <c r="G266" s="151"/>
      <c r="H266" s="151"/>
    </row>
    <row r="267" spans="2:8" ht="24.75" customHeight="1">
      <c r="B267" s="155"/>
      <c r="C267" s="155"/>
      <c r="D267" s="156"/>
      <c r="E267" s="157"/>
      <c r="F267" s="158"/>
      <c r="G267" s="157"/>
      <c r="H267" s="157"/>
    </row>
    <row r="268" spans="2:8" ht="24.75" customHeight="1">
      <c r="B268" s="275" t="s">
        <v>222</v>
      </c>
      <c r="C268" s="276"/>
      <c r="D268" s="276"/>
      <c r="E268" s="276"/>
      <c r="F268" s="276"/>
      <c r="G268" s="276"/>
      <c r="H268" s="277"/>
    </row>
    <row r="269" spans="2:8" ht="16.5" customHeight="1">
      <c r="B269" s="159"/>
      <c r="C269" s="160"/>
      <c r="D269" s="160"/>
      <c r="E269" s="160"/>
      <c r="F269" s="160"/>
      <c r="G269" s="160"/>
      <c r="H269" s="161"/>
    </row>
    <row r="270" spans="2:8" ht="16.5" customHeight="1">
      <c r="B270" s="159"/>
      <c r="C270" s="160"/>
      <c r="D270" s="160"/>
      <c r="E270" s="160"/>
      <c r="F270" s="160"/>
      <c r="G270" s="160"/>
      <c r="H270" s="161"/>
    </row>
    <row r="271" spans="2:8" ht="16.5" customHeight="1">
      <c r="B271" s="159"/>
      <c r="C271" s="160"/>
      <c r="D271" s="160"/>
      <c r="E271" s="160"/>
      <c r="F271" s="160"/>
      <c r="G271" s="160"/>
      <c r="H271" s="161"/>
    </row>
    <row r="272" spans="2:8" ht="16.5" customHeight="1">
      <c r="B272" s="159"/>
      <c r="C272" s="160"/>
      <c r="D272" s="160"/>
      <c r="E272" s="160"/>
      <c r="F272" s="160"/>
      <c r="G272" s="160"/>
      <c r="H272" s="161"/>
    </row>
    <row r="273" spans="2:8" ht="16.5" customHeight="1">
      <c r="B273" s="162" t="s">
        <v>223</v>
      </c>
      <c r="C273" s="163"/>
      <c r="D273" s="164"/>
      <c r="E273" s="168"/>
      <c r="F273" s="169"/>
      <c r="G273" s="170"/>
      <c r="H273" s="170"/>
    </row>
    <row r="274" spans="2:8" ht="16.5" customHeight="1">
      <c r="B274" s="290" t="s">
        <v>224</v>
      </c>
      <c r="C274" s="291"/>
      <c r="D274" s="165"/>
      <c r="E274" s="292"/>
      <c r="F274" s="292"/>
      <c r="G274" s="292"/>
      <c r="H274" s="292"/>
    </row>
    <row r="275" spans="2:8" ht="16.5" customHeight="1">
      <c r="B275" s="293" t="s">
        <v>225</v>
      </c>
      <c r="C275" s="294"/>
      <c r="D275" s="166"/>
      <c r="E275" s="292"/>
      <c r="F275" s="292"/>
      <c r="G275" s="292"/>
      <c r="H275" s="292"/>
    </row>
    <row r="276" spans="2:8" ht="16.5" customHeight="1" thickBot="1">
      <c r="B276" s="192"/>
      <c r="C276" s="193"/>
      <c r="D276" s="166"/>
      <c r="E276" s="192"/>
      <c r="F276" s="192"/>
      <c r="G276" s="192"/>
      <c r="H276" s="192"/>
    </row>
    <row r="277" spans="2:8" ht="61.5" customHeight="1">
      <c r="B277" s="139" t="s">
        <v>209</v>
      </c>
      <c r="C277" s="278" t="s">
        <v>226</v>
      </c>
      <c r="D277" s="278"/>
      <c r="E277" s="278"/>
      <c r="F277" s="278"/>
      <c r="G277" s="279"/>
      <c r="H277" s="280"/>
    </row>
    <row r="278" spans="2:8" ht="24.75" customHeight="1">
      <c r="B278" s="140" t="s">
        <v>210</v>
      </c>
      <c r="C278" s="285" t="s">
        <v>224</v>
      </c>
      <c r="D278" s="285"/>
      <c r="E278" s="285"/>
      <c r="F278" s="285"/>
      <c r="G278" s="281"/>
      <c r="H278" s="282"/>
    </row>
    <row r="279" spans="2:8" ht="24.75" customHeight="1">
      <c r="B279" s="141" t="s">
        <v>244</v>
      </c>
      <c r="C279" s="272"/>
      <c r="D279" s="272"/>
      <c r="E279" s="272"/>
      <c r="F279" s="272"/>
      <c r="G279" s="283"/>
      <c r="H279" s="284"/>
    </row>
    <row r="280" spans="2:8" ht="24.75" customHeight="1">
      <c r="B280" s="286"/>
      <c r="C280" s="287"/>
      <c r="D280" s="287"/>
      <c r="E280" s="287"/>
      <c r="F280" s="287"/>
      <c r="G280" s="287"/>
      <c r="H280" s="288"/>
    </row>
    <row r="281" spans="2:8" ht="24.75" customHeight="1">
      <c r="B281" s="289" t="s">
        <v>243</v>
      </c>
      <c r="C281" s="289"/>
      <c r="D281" s="289"/>
      <c r="E281" s="289"/>
      <c r="F281" s="289"/>
      <c r="G281" s="289"/>
      <c r="H281" s="289"/>
    </row>
    <row r="282" spans="2:8" ht="24.75" customHeight="1">
      <c r="B282" s="265"/>
      <c r="C282" s="265"/>
      <c r="D282" s="265"/>
      <c r="E282" s="265"/>
      <c r="F282" s="265"/>
      <c r="G282" s="265"/>
      <c r="H282" s="265"/>
    </row>
    <row r="283" spans="2:8" ht="24.75" customHeight="1">
      <c r="B283" s="194" t="s">
        <v>212</v>
      </c>
      <c r="C283" s="171" t="s">
        <v>168</v>
      </c>
      <c r="D283" s="143" t="s">
        <v>242</v>
      </c>
      <c r="E283" s="144"/>
      <c r="F283" s="144"/>
      <c r="G283" s="144"/>
      <c r="H283" s="144"/>
    </row>
    <row r="284" spans="2:8" ht="24.75" customHeight="1">
      <c r="B284" s="265"/>
      <c r="C284" s="265"/>
      <c r="D284" s="265"/>
      <c r="E284" s="265"/>
      <c r="F284" s="265"/>
      <c r="G284" s="265"/>
      <c r="H284" s="265"/>
    </row>
    <row r="285" spans="2:8" ht="24.75" customHeight="1">
      <c r="B285" s="195" t="s">
        <v>213</v>
      </c>
      <c r="C285" s="146" t="s">
        <v>322</v>
      </c>
      <c r="D285" s="266" t="str">
        <f>+'BALANCE Nro 2'!B93</f>
        <v>SUMINISTRO E INSTALACION DE TUBERIA SANITARIA DE 2"</v>
      </c>
      <c r="E285" s="267" t="e">
        <v>#REF!</v>
      </c>
      <c r="F285" s="267" t="e">
        <v>#REF!</v>
      </c>
      <c r="G285" s="267" t="e">
        <v>#REF!</v>
      </c>
      <c r="H285" s="268" t="e">
        <v>#REF!</v>
      </c>
    </row>
    <row r="286" spans="2:8" ht="24.75" customHeight="1">
      <c r="B286" s="147" t="s">
        <v>214</v>
      </c>
      <c r="C286" s="146" t="str">
        <f>+C258</f>
        <v>ml</v>
      </c>
      <c r="D286" s="269" t="e">
        <v>#REF!</v>
      </c>
      <c r="E286" s="270" t="e">
        <v>#REF!</v>
      </c>
      <c r="F286" s="270" t="e">
        <v>#REF!</v>
      </c>
      <c r="G286" s="270" t="e">
        <v>#REF!</v>
      </c>
      <c r="H286" s="271" t="e">
        <v>#REF!</v>
      </c>
    </row>
    <row r="287" spans="2:8" ht="24.75" customHeight="1">
      <c r="B287" s="272" t="s">
        <v>215</v>
      </c>
      <c r="C287" s="274" t="s">
        <v>216</v>
      </c>
      <c r="D287" s="270"/>
      <c r="E287" s="270"/>
      <c r="F287" s="271"/>
      <c r="G287" s="148" t="s">
        <v>217</v>
      </c>
      <c r="H287" s="149" t="s">
        <v>218</v>
      </c>
    </row>
    <row r="288" spans="2:8" ht="24.75" customHeight="1">
      <c r="B288" s="273"/>
      <c r="C288" s="196" t="s">
        <v>138</v>
      </c>
      <c r="D288" s="196" t="s">
        <v>219</v>
      </c>
      <c r="E288" s="146" t="s">
        <v>220</v>
      </c>
      <c r="F288" s="146" t="s">
        <v>221</v>
      </c>
      <c r="G288" s="151"/>
      <c r="H288" s="171">
        <f>+SUM(H289:H294)</f>
        <v>12</v>
      </c>
    </row>
    <row r="289" spans="2:8" ht="24.75" customHeight="1">
      <c r="B289" s="152" t="s">
        <v>229</v>
      </c>
      <c r="C289" s="152">
        <v>12</v>
      </c>
      <c r="D289" s="153"/>
      <c r="E289" s="151"/>
      <c r="F289" s="154"/>
      <c r="G289" s="151"/>
      <c r="H289" s="151">
        <f>+C289</f>
        <v>12</v>
      </c>
    </row>
    <row r="290" spans="2:8" ht="24.75" customHeight="1">
      <c r="B290" s="152"/>
      <c r="C290" s="152"/>
      <c r="D290" s="152"/>
      <c r="E290" s="151"/>
      <c r="F290" s="154"/>
      <c r="G290" s="151"/>
      <c r="H290" s="151"/>
    </row>
    <row r="291" spans="2:8" ht="24.75" customHeight="1">
      <c r="B291" s="152"/>
      <c r="C291" s="152"/>
      <c r="D291" s="152"/>
      <c r="E291" s="151"/>
      <c r="F291" s="154"/>
      <c r="G291" s="151"/>
      <c r="H291" s="151"/>
    </row>
    <row r="292" spans="2:8" ht="24.75" customHeight="1">
      <c r="B292" s="152"/>
      <c r="C292" s="152"/>
      <c r="D292" s="152"/>
      <c r="E292" s="151"/>
      <c r="F292" s="154"/>
      <c r="G292" s="151"/>
      <c r="H292" s="151"/>
    </row>
    <row r="293" spans="2:8" ht="24.75" customHeight="1">
      <c r="B293" s="152"/>
      <c r="C293" s="152"/>
      <c r="D293" s="152"/>
      <c r="E293" s="151"/>
      <c r="F293" s="154"/>
      <c r="G293" s="151"/>
      <c r="H293" s="151"/>
    </row>
    <row r="294" spans="2:8" ht="24.75" customHeight="1">
      <c r="B294" s="152"/>
      <c r="C294" s="152"/>
      <c r="D294" s="152"/>
      <c r="E294" s="151"/>
      <c r="F294" s="154"/>
      <c r="G294" s="151"/>
      <c r="H294" s="151"/>
    </row>
    <row r="295" spans="2:8" ht="24.75" customHeight="1">
      <c r="B295" s="155"/>
      <c r="C295" s="155"/>
      <c r="D295" s="156"/>
      <c r="E295" s="157"/>
      <c r="F295" s="158"/>
      <c r="G295" s="157"/>
      <c r="H295" s="157"/>
    </row>
    <row r="296" spans="2:8" ht="24.75" customHeight="1">
      <c r="B296" s="275" t="s">
        <v>222</v>
      </c>
      <c r="C296" s="276"/>
      <c r="D296" s="276"/>
      <c r="E296" s="276"/>
      <c r="F296" s="276"/>
      <c r="G296" s="276"/>
      <c r="H296" s="277"/>
    </row>
    <row r="297" spans="2:8" ht="16.5" customHeight="1">
      <c r="B297" s="159"/>
      <c r="C297" s="160"/>
      <c r="D297" s="160"/>
      <c r="E297" s="160"/>
      <c r="F297" s="160"/>
      <c r="G297" s="160"/>
      <c r="H297" s="161"/>
    </row>
    <row r="298" spans="2:8" ht="16.5" customHeight="1">
      <c r="B298" s="159"/>
      <c r="C298" s="160"/>
      <c r="D298" s="160"/>
      <c r="E298" s="160"/>
      <c r="F298" s="160"/>
      <c r="G298" s="160"/>
      <c r="H298" s="161"/>
    </row>
    <row r="299" spans="2:8" ht="16.5" customHeight="1">
      <c r="B299" s="159"/>
      <c r="C299" s="160"/>
      <c r="D299" s="160"/>
      <c r="E299" s="160"/>
      <c r="F299" s="160"/>
      <c r="G299" s="160"/>
      <c r="H299" s="161"/>
    </row>
    <row r="300" spans="2:8" ht="16.5" customHeight="1">
      <c r="B300" s="159"/>
      <c r="C300" s="160"/>
      <c r="D300" s="160"/>
      <c r="E300" s="160"/>
      <c r="F300" s="160"/>
      <c r="G300" s="160"/>
      <c r="H300" s="161"/>
    </row>
    <row r="301" spans="2:8" ht="16.5" customHeight="1">
      <c r="B301" s="162" t="s">
        <v>223</v>
      </c>
      <c r="C301" s="163"/>
      <c r="D301" s="164"/>
      <c r="E301" s="168"/>
      <c r="F301" s="169"/>
      <c r="G301" s="170"/>
      <c r="H301" s="170"/>
    </row>
    <row r="302" spans="2:8" ht="16.5" customHeight="1">
      <c r="B302" s="290" t="s">
        <v>224</v>
      </c>
      <c r="C302" s="291"/>
      <c r="D302" s="165"/>
      <c r="E302" s="292"/>
      <c r="F302" s="292"/>
      <c r="G302" s="292"/>
      <c r="H302" s="292"/>
    </row>
    <row r="303" spans="2:8" ht="16.5" customHeight="1">
      <c r="B303" s="293" t="s">
        <v>225</v>
      </c>
      <c r="C303" s="294"/>
      <c r="D303" s="166"/>
      <c r="E303" s="292"/>
      <c r="F303" s="292"/>
      <c r="G303" s="292"/>
      <c r="H303" s="292"/>
    </row>
    <row r="304" spans="2:8" ht="16.5" customHeight="1" thickBot="1">
      <c r="B304" s="192"/>
      <c r="C304" s="193"/>
      <c r="D304" s="166"/>
      <c r="E304" s="192"/>
      <c r="F304" s="192"/>
      <c r="G304" s="192"/>
      <c r="H304" s="192"/>
    </row>
    <row r="305" spans="2:8" ht="60" customHeight="1">
      <c r="B305" s="139" t="s">
        <v>209</v>
      </c>
      <c r="C305" s="278" t="s">
        <v>226</v>
      </c>
      <c r="D305" s="278"/>
      <c r="E305" s="278"/>
      <c r="F305" s="278"/>
      <c r="G305" s="279"/>
      <c r="H305" s="280"/>
    </row>
    <row r="306" spans="2:8" ht="24.75" customHeight="1">
      <c r="B306" s="140" t="s">
        <v>210</v>
      </c>
      <c r="C306" s="285" t="s">
        <v>224</v>
      </c>
      <c r="D306" s="285"/>
      <c r="E306" s="285"/>
      <c r="F306" s="285"/>
      <c r="G306" s="281"/>
      <c r="H306" s="282"/>
    </row>
    <row r="307" spans="2:8" ht="24.75" customHeight="1">
      <c r="B307" s="141" t="s">
        <v>244</v>
      </c>
      <c r="C307" s="272"/>
      <c r="D307" s="272"/>
      <c r="E307" s="272"/>
      <c r="F307" s="272"/>
      <c r="G307" s="283"/>
      <c r="H307" s="284"/>
    </row>
    <row r="308" spans="2:8" ht="24.75" customHeight="1">
      <c r="B308" s="286"/>
      <c r="C308" s="287"/>
      <c r="D308" s="287"/>
      <c r="E308" s="287"/>
      <c r="F308" s="287"/>
      <c r="G308" s="287"/>
      <c r="H308" s="288"/>
    </row>
    <row r="309" spans="2:8" ht="24.75" customHeight="1">
      <c r="B309" s="289" t="s">
        <v>243</v>
      </c>
      <c r="C309" s="289"/>
      <c r="D309" s="289"/>
      <c r="E309" s="289"/>
      <c r="F309" s="289"/>
      <c r="G309" s="289"/>
      <c r="H309" s="289"/>
    </row>
    <row r="310" spans="2:8" ht="24.75" customHeight="1">
      <c r="B310" s="265"/>
      <c r="C310" s="265"/>
      <c r="D310" s="265"/>
      <c r="E310" s="265"/>
      <c r="F310" s="265"/>
      <c r="G310" s="265"/>
      <c r="H310" s="265"/>
    </row>
    <row r="311" spans="2:8" ht="24.75" customHeight="1">
      <c r="B311" s="194" t="s">
        <v>212</v>
      </c>
      <c r="C311" s="171" t="s">
        <v>168</v>
      </c>
      <c r="D311" s="143" t="s">
        <v>242</v>
      </c>
      <c r="E311" s="144"/>
      <c r="F311" s="144"/>
      <c r="G311" s="144"/>
      <c r="H311" s="144"/>
    </row>
    <row r="312" spans="2:8" ht="24.75" customHeight="1">
      <c r="B312" s="265"/>
      <c r="C312" s="265"/>
      <c r="D312" s="265"/>
      <c r="E312" s="265"/>
      <c r="F312" s="265"/>
      <c r="G312" s="265"/>
      <c r="H312" s="265"/>
    </row>
    <row r="313" spans="2:8" ht="24.75" customHeight="1">
      <c r="B313" s="195" t="s">
        <v>213</v>
      </c>
      <c r="C313" s="146" t="s">
        <v>323</v>
      </c>
      <c r="D313" s="266" t="str">
        <f>+'BALANCE Nro 2'!B94</f>
        <v>SUMINISTRO E INSTALACION DE TUBERIA SANITARIA DE 4"</v>
      </c>
      <c r="E313" s="267" t="e">
        <v>#REF!</v>
      </c>
      <c r="F313" s="267" t="e">
        <v>#REF!</v>
      </c>
      <c r="G313" s="267" t="e">
        <v>#REF!</v>
      </c>
      <c r="H313" s="268" t="e">
        <v>#REF!</v>
      </c>
    </row>
    <row r="314" spans="2:8" ht="24.75" customHeight="1">
      <c r="B314" s="147" t="s">
        <v>214</v>
      </c>
      <c r="C314" s="146" t="s">
        <v>28</v>
      </c>
      <c r="D314" s="269" t="e">
        <v>#REF!</v>
      </c>
      <c r="E314" s="270" t="e">
        <v>#REF!</v>
      </c>
      <c r="F314" s="270" t="e">
        <v>#REF!</v>
      </c>
      <c r="G314" s="270" t="e">
        <v>#REF!</v>
      </c>
      <c r="H314" s="271" t="e">
        <v>#REF!</v>
      </c>
    </row>
    <row r="315" spans="2:8" ht="24.75" customHeight="1">
      <c r="B315" s="272" t="s">
        <v>215</v>
      </c>
      <c r="C315" s="274" t="s">
        <v>216</v>
      </c>
      <c r="D315" s="270"/>
      <c r="E315" s="270"/>
      <c r="F315" s="271"/>
      <c r="G315" s="148" t="s">
        <v>217</v>
      </c>
      <c r="H315" s="149" t="s">
        <v>218</v>
      </c>
    </row>
    <row r="316" spans="2:8" ht="24.75" customHeight="1">
      <c r="B316" s="273"/>
      <c r="C316" s="196" t="s">
        <v>138</v>
      </c>
      <c r="D316" s="196" t="s">
        <v>219</v>
      </c>
      <c r="E316" s="146" t="s">
        <v>220</v>
      </c>
      <c r="F316" s="146" t="s">
        <v>221</v>
      </c>
      <c r="G316" s="151"/>
      <c r="H316" s="171">
        <f>+SUM(H317:H322)</f>
        <v>2</v>
      </c>
    </row>
    <row r="317" spans="2:8" ht="24.75" customHeight="1">
      <c r="B317" s="152" t="s">
        <v>229</v>
      </c>
      <c r="C317" s="152">
        <v>6</v>
      </c>
      <c r="D317" s="153"/>
      <c r="E317" s="151"/>
      <c r="F317" s="154"/>
      <c r="G317" s="151"/>
      <c r="H317" s="151">
        <v>2</v>
      </c>
    </row>
    <row r="318" spans="2:8" ht="24.75" customHeight="1">
      <c r="B318" s="152"/>
      <c r="C318" s="152"/>
      <c r="D318" s="152"/>
      <c r="E318" s="151"/>
      <c r="F318" s="154"/>
      <c r="G318" s="151"/>
      <c r="H318" s="151"/>
    </row>
    <row r="319" spans="2:8" ht="24.75" customHeight="1">
      <c r="B319" s="152"/>
      <c r="C319" s="152"/>
      <c r="D319" s="152"/>
      <c r="E319" s="151"/>
      <c r="F319" s="154"/>
      <c r="G319" s="151"/>
      <c r="H319" s="151"/>
    </row>
    <row r="320" spans="2:8" ht="24.75" customHeight="1">
      <c r="B320" s="152"/>
      <c r="C320" s="152"/>
      <c r="D320" s="152"/>
      <c r="E320" s="151"/>
      <c r="F320" s="154"/>
      <c r="G320" s="151"/>
      <c r="H320" s="151"/>
    </row>
    <row r="321" spans="2:8" ht="24.75" customHeight="1">
      <c r="B321" s="152"/>
      <c r="C321" s="152"/>
      <c r="D321" s="152"/>
      <c r="E321" s="151"/>
      <c r="F321" s="154"/>
      <c r="G321" s="151"/>
      <c r="H321" s="151"/>
    </row>
    <row r="322" spans="2:8" ht="24.75" customHeight="1">
      <c r="B322" s="152"/>
      <c r="C322" s="152"/>
      <c r="D322" s="152"/>
      <c r="E322" s="151"/>
      <c r="F322" s="154"/>
      <c r="G322" s="151"/>
      <c r="H322" s="151"/>
    </row>
    <row r="323" spans="2:8" ht="24.75" customHeight="1">
      <c r="B323" s="155"/>
      <c r="C323" s="155"/>
      <c r="D323" s="156"/>
      <c r="E323" s="157"/>
      <c r="F323" s="158"/>
      <c r="G323" s="157"/>
      <c r="H323" s="157"/>
    </row>
    <row r="324" spans="2:8" ht="24.75" customHeight="1">
      <c r="B324" s="275" t="s">
        <v>222</v>
      </c>
      <c r="C324" s="276"/>
      <c r="D324" s="276"/>
      <c r="E324" s="276"/>
      <c r="F324" s="276"/>
      <c r="G324" s="276"/>
      <c r="H324" s="277"/>
    </row>
    <row r="325" spans="2:8" ht="16.5" customHeight="1">
      <c r="B325" s="159"/>
      <c r="C325" s="160"/>
      <c r="D325" s="160"/>
      <c r="E325" s="160"/>
      <c r="F325" s="160"/>
      <c r="G325" s="160"/>
      <c r="H325" s="161"/>
    </row>
    <row r="326" spans="2:8" ht="16.5" customHeight="1">
      <c r="B326" s="159"/>
      <c r="C326" s="160"/>
      <c r="D326" s="160"/>
      <c r="E326" s="160"/>
      <c r="F326" s="160"/>
      <c r="G326" s="160"/>
      <c r="H326" s="161"/>
    </row>
    <row r="327" spans="2:8" ht="16.5" customHeight="1">
      <c r="B327" s="159"/>
      <c r="C327" s="160"/>
      <c r="D327" s="160"/>
      <c r="E327" s="160"/>
      <c r="F327" s="160"/>
      <c r="G327" s="160"/>
      <c r="H327" s="161"/>
    </row>
    <row r="328" spans="2:8" ht="16.5" customHeight="1">
      <c r="B328" s="159"/>
      <c r="C328" s="160"/>
      <c r="D328" s="160"/>
      <c r="E328" s="160"/>
      <c r="F328" s="160"/>
      <c r="G328" s="160"/>
      <c r="H328" s="161"/>
    </row>
    <row r="329" spans="2:8" ht="16.5" customHeight="1">
      <c r="B329" s="162" t="s">
        <v>223</v>
      </c>
      <c r="C329" s="163"/>
      <c r="D329" s="164"/>
      <c r="E329" s="168"/>
      <c r="F329" s="169"/>
      <c r="G329" s="170"/>
      <c r="H329" s="170"/>
    </row>
    <row r="330" spans="2:8" ht="16.5" customHeight="1">
      <c r="B330" s="290" t="s">
        <v>224</v>
      </c>
      <c r="C330" s="291"/>
      <c r="D330" s="165"/>
      <c r="E330" s="292"/>
      <c r="F330" s="292"/>
      <c r="G330" s="292"/>
      <c r="H330" s="292"/>
    </row>
    <row r="331" spans="2:8" ht="16.5" customHeight="1">
      <c r="B331" s="293" t="s">
        <v>225</v>
      </c>
      <c r="C331" s="294"/>
      <c r="D331" s="166"/>
      <c r="E331" s="292"/>
      <c r="F331" s="292"/>
      <c r="G331" s="292"/>
      <c r="H331" s="292"/>
    </row>
    <row r="332" spans="2:8" ht="16.5" customHeight="1" thickBot="1">
      <c r="B332" s="192"/>
      <c r="C332" s="193"/>
      <c r="D332" s="166"/>
      <c r="E332" s="192"/>
      <c r="F332" s="192"/>
      <c r="G332" s="192"/>
      <c r="H332" s="192"/>
    </row>
    <row r="333" spans="2:8" ht="60" customHeight="1">
      <c r="B333" s="139" t="s">
        <v>209</v>
      </c>
      <c r="C333" s="278" t="s">
        <v>226</v>
      </c>
      <c r="D333" s="278"/>
      <c r="E333" s="278"/>
      <c r="F333" s="278"/>
      <c r="G333" s="279"/>
      <c r="H333" s="280"/>
    </row>
    <row r="334" spans="2:8" ht="24.75" customHeight="1">
      <c r="B334" s="140" t="s">
        <v>210</v>
      </c>
      <c r="C334" s="285" t="s">
        <v>224</v>
      </c>
      <c r="D334" s="285"/>
      <c r="E334" s="285"/>
      <c r="F334" s="285"/>
      <c r="G334" s="281"/>
      <c r="H334" s="282"/>
    </row>
    <row r="335" spans="2:8" ht="24.75" customHeight="1">
      <c r="B335" s="141" t="s">
        <v>244</v>
      </c>
      <c r="C335" s="272"/>
      <c r="D335" s="272"/>
      <c r="E335" s="272"/>
      <c r="F335" s="272"/>
      <c r="G335" s="283"/>
      <c r="H335" s="284"/>
    </row>
    <row r="336" spans="2:8" ht="24.75" customHeight="1">
      <c r="B336" s="286"/>
      <c r="C336" s="287"/>
      <c r="D336" s="287"/>
      <c r="E336" s="287"/>
      <c r="F336" s="287"/>
      <c r="G336" s="287"/>
      <c r="H336" s="288"/>
    </row>
    <row r="337" spans="2:8" ht="24.75" customHeight="1">
      <c r="B337" s="289" t="s">
        <v>243</v>
      </c>
      <c r="C337" s="289"/>
      <c r="D337" s="289"/>
      <c r="E337" s="289"/>
      <c r="F337" s="289"/>
      <c r="G337" s="289"/>
      <c r="H337" s="289"/>
    </row>
    <row r="338" spans="2:8" ht="24.75" customHeight="1">
      <c r="B338" s="265"/>
      <c r="C338" s="265"/>
      <c r="D338" s="265"/>
      <c r="E338" s="265"/>
      <c r="F338" s="265"/>
      <c r="G338" s="265"/>
      <c r="H338" s="265"/>
    </row>
    <row r="339" spans="2:8" ht="24.75" customHeight="1">
      <c r="B339" s="211" t="s">
        <v>212</v>
      </c>
      <c r="C339" s="171" t="s">
        <v>168</v>
      </c>
      <c r="D339" s="143" t="s">
        <v>242</v>
      </c>
      <c r="E339" s="144"/>
      <c r="F339" s="144"/>
      <c r="G339" s="144"/>
      <c r="H339" s="144"/>
    </row>
    <row r="340" spans="2:8" ht="24.75" customHeight="1">
      <c r="B340" s="265"/>
      <c r="C340" s="265"/>
      <c r="D340" s="265"/>
      <c r="E340" s="265"/>
      <c r="F340" s="265"/>
      <c r="G340" s="265"/>
      <c r="H340" s="265"/>
    </row>
    <row r="341" spans="2:8" ht="24.75" customHeight="1">
      <c r="B341" s="212" t="s">
        <v>213</v>
      </c>
      <c r="C341" s="146" t="s">
        <v>324</v>
      </c>
      <c r="D341" s="266" t="str">
        <f>+'BALANCE Nro 2'!B95</f>
        <v xml:space="preserve">RECOSTRUCCION DE MARCOS PARA VENTANAS, INCLUYE ESTRUCTURA </v>
      </c>
      <c r="E341" s="267" t="e">
        <v>#REF!</v>
      </c>
      <c r="F341" s="267" t="e">
        <v>#REF!</v>
      </c>
      <c r="G341" s="267" t="e">
        <v>#REF!</v>
      </c>
      <c r="H341" s="268" t="e">
        <v>#REF!</v>
      </c>
    </row>
    <row r="342" spans="2:8" ht="24.75" customHeight="1">
      <c r="B342" s="147" t="s">
        <v>214</v>
      </c>
      <c r="C342" s="146" t="str">
        <f>+'BALANCE Nro 2'!C95</f>
        <v>m</v>
      </c>
      <c r="D342" s="269" t="e">
        <v>#REF!</v>
      </c>
      <c r="E342" s="270" t="e">
        <v>#REF!</v>
      </c>
      <c r="F342" s="270" t="e">
        <v>#REF!</v>
      </c>
      <c r="G342" s="270" t="e">
        <v>#REF!</v>
      </c>
      <c r="H342" s="271" t="e">
        <v>#REF!</v>
      </c>
    </row>
    <row r="343" spans="2:8" ht="24.75" customHeight="1">
      <c r="B343" s="272" t="s">
        <v>215</v>
      </c>
      <c r="C343" s="274" t="s">
        <v>216</v>
      </c>
      <c r="D343" s="270"/>
      <c r="E343" s="270"/>
      <c r="F343" s="271"/>
      <c r="G343" s="148" t="s">
        <v>217</v>
      </c>
      <c r="H343" s="149" t="s">
        <v>218</v>
      </c>
    </row>
    <row r="344" spans="2:8" ht="24.75" customHeight="1">
      <c r="B344" s="273"/>
      <c r="C344" s="213" t="s">
        <v>138</v>
      </c>
      <c r="D344" s="213" t="s">
        <v>219</v>
      </c>
      <c r="E344" s="146" t="s">
        <v>220</v>
      </c>
      <c r="F344" s="146" t="s">
        <v>221</v>
      </c>
      <c r="G344" s="151"/>
      <c r="H344" s="171">
        <f>+SUM(H345:H350)</f>
        <v>67.600000000000009</v>
      </c>
    </row>
    <row r="345" spans="2:8" ht="24.75" customHeight="1">
      <c r="B345" s="152" t="s">
        <v>352</v>
      </c>
      <c r="C345" s="152">
        <v>10</v>
      </c>
      <c r="D345" s="153">
        <f>1.18+1.18+2.2+2.2</f>
        <v>6.7600000000000007</v>
      </c>
      <c r="E345" s="151"/>
      <c r="F345" s="154"/>
      <c r="G345" s="151"/>
      <c r="H345" s="151">
        <f>+C345*D345</f>
        <v>67.600000000000009</v>
      </c>
    </row>
    <row r="346" spans="2:8" ht="24.75" customHeight="1">
      <c r="B346" s="152"/>
      <c r="C346" s="152"/>
      <c r="D346" s="152"/>
      <c r="E346" s="151"/>
      <c r="F346" s="154"/>
      <c r="G346" s="151"/>
      <c r="H346" s="151"/>
    </row>
    <row r="347" spans="2:8" ht="24.75" customHeight="1">
      <c r="B347" s="152"/>
      <c r="C347" s="152"/>
      <c r="D347" s="152"/>
      <c r="E347" s="151"/>
      <c r="F347" s="154"/>
      <c r="G347" s="151"/>
      <c r="H347" s="151"/>
    </row>
    <row r="348" spans="2:8" ht="24.75" customHeight="1">
      <c r="B348" s="152"/>
      <c r="C348" s="152"/>
      <c r="D348" s="152"/>
      <c r="E348" s="151"/>
      <c r="F348" s="154"/>
      <c r="G348" s="151"/>
      <c r="H348" s="151"/>
    </row>
    <row r="349" spans="2:8" ht="24.75" customHeight="1">
      <c r="B349" s="152"/>
      <c r="C349" s="152"/>
      <c r="D349" s="152"/>
      <c r="E349" s="151"/>
      <c r="F349" s="154"/>
      <c r="G349" s="151"/>
      <c r="H349" s="151"/>
    </row>
    <row r="350" spans="2:8" ht="24.75" customHeight="1">
      <c r="B350" s="152"/>
      <c r="C350" s="152"/>
      <c r="D350" s="152"/>
      <c r="E350" s="151"/>
      <c r="F350" s="154"/>
      <c r="G350" s="151"/>
      <c r="H350" s="151"/>
    </row>
    <row r="351" spans="2:8" ht="24.75" customHeight="1">
      <c r="B351" s="155"/>
      <c r="C351" s="155"/>
      <c r="D351" s="156"/>
      <c r="E351" s="157"/>
      <c r="F351" s="158"/>
      <c r="G351" s="157"/>
      <c r="H351" s="157"/>
    </row>
    <row r="352" spans="2:8" ht="24.75" customHeight="1">
      <c r="B352" s="275" t="s">
        <v>222</v>
      </c>
      <c r="C352" s="276"/>
      <c r="D352" s="276"/>
      <c r="E352" s="276"/>
      <c r="F352" s="276"/>
      <c r="G352" s="276"/>
      <c r="H352" s="277"/>
    </row>
    <row r="353" spans="2:8" ht="16.5" customHeight="1">
      <c r="B353" s="159"/>
      <c r="C353" s="160"/>
      <c r="D353" s="160"/>
      <c r="E353" s="160"/>
      <c r="F353" s="160"/>
      <c r="G353" s="160"/>
      <c r="H353" s="161"/>
    </row>
    <row r="354" spans="2:8" ht="16.5" customHeight="1">
      <c r="B354" s="159"/>
      <c r="C354" s="160"/>
      <c r="D354" s="160"/>
      <c r="E354" s="160"/>
      <c r="F354" s="160"/>
      <c r="G354" s="160"/>
      <c r="H354" s="161"/>
    </row>
    <row r="355" spans="2:8" ht="16.5" customHeight="1">
      <c r="B355" s="159"/>
      <c r="C355" s="160"/>
      <c r="D355" s="160"/>
      <c r="E355" s="160"/>
      <c r="F355" s="160"/>
      <c r="G355" s="160"/>
      <c r="H355" s="161"/>
    </row>
    <row r="356" spans="2:8" ht="16.5" customHeight="1">
      <c r="B356" s="159"/>
      <c r="C356" s="160"/>
      <c r="D356" s="160"/>
      <c r="E356" s="160"/>
      <c r="F356" s="160"/>
      <c r="G356" s="160"/>
      <c r="H356" s="161"/>
    </row>
    <row r="357" spans="2:8" ht="16.5" customHeight="1">
      <c r="B357" s="162" t="s">
        <v>223</v>
      </c>
      <c r="C357" s="163"/>
      <c r="D357" s="164"/>
      <c r="E357" s="168"/>
      <c r="F357" s="169"/>
      <c r="G357" s="170"/>
      <c r="H357" s="170"/>
    </row>
    <row r="358" spans="2:8" ht="16.5" customHeight="1">
      <c r="B358" s="290" t="s">
        <v>224</v>
      </c>
      <c r="C358" s="291"/>
      <c r="D358" s="165"/>
      <c r="E358" s="292"/>
      <c r="F358" s="292"/>
      <c r="G358" s="292"/>
      <c r="H358" s="292"/>
    </row>
    <row r="359" spans="2:8" ht="16.5" customHeight="1">
      <c r="B359" s="293" t="s">
        <v>225</v>
      </c>
      <c r="C359" s="294"/>
      <c r="D359" s="166"/>
      <c r="E359" s="292"/>
      <c r="F359" s="292"/>
      <c r="G359" s="292"/>
      <c r="H359" s="292"/>
    </row>
    <row r="360" spans="2:8" ht="16.5" customHeight="1" thickBot="1">
      <c r="B360" s="209"/>
      <c r="C360" s="210"/>
      <c r="D360" s="166"/>
      <c r="E360" s="209"/>
      <c r="F360" s="209"/>
      <c r="G360" s="209"/>
      <c r="H360" s="209"/>
    </row>
    <row r="361" spans="2:8" ht="61.5" customHeight="1">
      <c r="B361" s="139" t="s">
        <v>209</v>
      </c>
      <c r="C361" s="278" t="s">
        <v>226</v>
      </c>
      <c r="D361" s="278"/>
      <c r="E361" s="278"/>
      <c r="F361" s="278"/>
      <c r="G361" s="279"/>
      <c r="H361" s="280"/>
    </row>
    <row r="362" spans="2:8" ht="24.75" customHeight="1">
      <c r="B362" s="140" t="s">
        <v>210</v>
      </c>
      <c r="C362" s="285" t="s">
        <v>224</v>
      </c>
      <c r="D362" s="285"/>
      <c r="E362" s="285"/>
      <c r="F362" s="285"/>
      <c r="G362" s="281"/>
      <c r="H362" s="282"/>
    </row>
    <row r="363" spans="2:8" ht="24.75" customHeight="1">
      <c r="B363" s="141" t="s">
        <v>244</v>
      </c>
      <c r="C363" s="272"/>
      <c r="D363" s="272"/>
      <c r="E363" s="272"/>
      <c r="F363" s="272"/>
      <c r="G363" s="283"/>
      <c r="H363" s="284"/>
    </row>
    <row r="364" spans="2:8" ht="24.75" customHeight="1">
      <c r="B364" s="286"/>
      <c r="C364" s="287"/>
      <c r="D364" s="287"/>
      <c r="E364" s="287"/>
      <c r="F364" s="287"/>
      <c r="G364" s="287"/>
      <c r="H364" s="288"/>
    </row>
    <row r="365" spans="2:8" ht="24.75" customHeight="1">
      <c r="B365" s="289" t="s">
        <v>243</v>
      </c>
      <c r="C365" s="289"/>
      <c r="D365" s="289"/>
      <c r="E365" s="289"/>
      <c r="F365" s="289"/>
      <c r="G365" s="289"/>
      <c r="H365" s="289"/>
    </row>
    <row r="366" spans="2:8" ht="24.75" customHeight="1">
      <c r="B366" s="265"/>
      <c r="C366" s="265"/>
      <c r="D366" s="265"/>
      <c r="E366" s="265"/>
      <c r="F366" s="265"/>
      <c r="G366" s="265"/>
      <c r="H366" s="265"/>
    </row>
    <row r="367" spans="2:8" ht="24.75" customHeight="1">
      <c r="B367" s="211" t="s">
        <v>212</v>
      </c>
      <c r="C367" s="171" t="s">
        <v>168</v>
      </c>
      <c r="D367" s="143" t="s">
        <v>242</v>
      </c>
      <c r="E367" s="144"/>
      <c r="F367" s="144"/>
      <c r="G367" s="144"/>
      <c r="H367" s="144"/>
    </row>
    <row r="368" spans="2:8" ht="24.75" customHeight="1">
      <c r="B368" s="265"/>
      <c r="C368" s="265"/>
      <c r="D368" s="265"/>
      <c r="E368" s="265"/>
      <c r="F368" s="265"/>
      <c r="G368" s="265"/>
      <c r="H368" s="265"/>
    </row>
    <row r="369" spans="2:8" ht="24.75" customHeight="1">
      <c r="B369" s="212" t="s">
        <v>213</v>
      </c>
      <c r="C369" s="146" t="s">
        <v>347</v>
      </c>
      <c r="D369" s="266" t="str">
        <f>+'BALANCE Nro 2'!B96</f>
        <v xml:space="preserve">ESTUCO Y PINTURA PARA FILOS DE VANTANA </v>
      </c>
      <c r="E369" s="267" t="e">
        <v>#REF!</v>
      </c>
      <c r="F369" s="267" t="e">
        <v>#REF!</v>
      </c>
      <c r="G369" s="267" t="e">
        <v>#REF!</v>
      </c>
      <c r="H369" s="268" t="e">
        <v>#REF!</v>
      </c>
    </row>
    <row r="370" spans="2:8" ht="24.75" customHeight="1">
      <c r="B370" s="147" t="s">
        <v>214</v>
      </c>
      <c r="C370" s="146" t="str">
        <f>+'BALANCE Nro 2'!C96</f>
        <v>m</v>
      </c>
      <c r="D370" s="269" t="e">
        <v>#REF!</v>
      </c>
      <c r="E370" s="270" t="e">
        <v>#REF!</v>
      </c>
      <c r="F370" s="270" t="e">
        <v>#REF!</v>
      </c>
      <c r="G370" s="270" t="e">
        <v>#REF!</v>
      </c>
      <c r="H370" s="271" t="e">
        <v>#REF!</v>
      </c>
    </row>
    <row r="371" spans="2:8" ht="24.75" customHeight="1">
      <c r="B371" s="272" t="s">
        <v>215</v>
      </c>
      <c r="C371" s="274" t="s">
        <v>216</v>
      </c>
      <c r="D371" s="270"/>
      <c r="E371" s="270"/>
      <c r="F371" s="271"/>
      <c r="G371" s="148" t="s">
        <v>217</v>
      </c>
      <c r="H371" s="149" t="s">
        <v>218</v>
      </c>
    </row>
    <row r="372" spans="2:8" ht="24.75" customHeight="1">
      <c r="B372" s="273"/>
      <c r="C372" s="213" t="s">
        <v>138</v>
      </c>
      <c r="D372" s="213" t="s">
        <v>219</v>
      </c>
      <c r="E372" s="146" t="s">
        <v>220</v>
      </c>
      <c r="F372" s="146" t="s">
        <v>221</v>
      </c>
      <c r="G372" s="151"/>
      <c r="H372" s="171">
        <f>+SUM(H373:H378)</f>
        <v>67.600000000000009</v>
      </c>
    </row>
    <row r="373" spans="2:8" ht="24.75" customHeight="1">
      <c r="B373" s="152" t="s">
        <v>352</v>
      </c>
      <c r="C373" s="152">
        <v>10</v>
      </c>
      <c r="D373" s="153">
        <f>1.18+1.18+2.2+2.2</f>
        <v>6.7600000000000007</v>
      </c>
      <c r="E373" s="151"/>
      <c r="F373" s="154"/>
      <c r="G373" s="151"/>
      <c r="H373" s="151">
        <f>+C373*D373</f>
        <v>67.600000000000009</v>
      </c>
    </row>
    <row r="374" spans="2:8" ht="24.75" customHeight="1">
      <c r="B374" s="152"/>
      <c r="C374" s="152"/>
      <c r="D374" s="152"/>
      <c r="E374" s="151"/>
      <c r="F374" s="154"/>
      <c r="G374" s="151"/>
      <c r="H374" s="151"/>
    </row>
    <row r="375" spans="2:8" ht="24.75" customHeight="1">
      <c r="B375" s="152"/>
      <c r="C375" s="152"/>
      <c r="D375" s="152"/>
      <c r="E375" s="151"/>
      <c r="F375" s="154"/>
      <c r="G375" s="151"/>
      <c r="H375" s="151"/>
    </row>
    <row r="376" spans="2:8" ht="24.75" customHeight="1">
      <c r="B376" s="152"/>
      <c r="C376" s="152"/>
      <c r="D376" s="152"/>
      <c r="E376" s="151"/>
      <c r="F376" s="154"/>
      <c r="G376" s="151"/>
      <c r="H376" s="151"/>
    </row>
    <row r="377" spans="2:8" ht="24.75" customHeight="1">
      <c r="B377" s="152"/>
      <c r="C377" s="152"/>
      <c r="D377" s="152"/>
      <c r="E377" s="151"/>
      <c r="F377" s="154"/>
      <c r="G377" s="151"/>
      <c r="H377" s="151"/>
    </row>
    <row r="378" spans="2:8" ht="24.75" customHeight="1">
      <c r="B378" s="152"/>
      <c r="C378" s="152"/>
      <c r="D378" s="152"/>
      <c r="E378" s="151"/>
      <c r="F378" s="154"/>
      <c r="G378" s="151"/>
      <c r="H378" s="151"/>
    </row>
    <row r="379" spans="2:8" ht="24.75" customHeight="1">
      <c r="B379" s="155"/>
      <c r="C379" s="155"/>
      <c r="D379" s="156"/>
      <c r="E379" s="157"/>
      <c r="F379" s="158"/>
      <c r="G379" s="157"/>
      <c r="H379" s="157"/>
    </row>
    <row r="380" spans="2:8" ht="24.75" customHeight="1">
      <c r="B380" s="275" t="s">
        <v>222</v>
      </c>
      <c r="C380" s="276"/>
      <c r="D380" s="276"/>
      <c r="E380" s="276"/>
      <c r="F380" s="276"/>
      <c r="G380" s="276"/>
      <c r="H380" s="277"/>
    </row>
    <row r="381" spans="2:8" ht="16.5" customHeight="1">
      <c r="B381" s="159"/>
      <c r="C381" s="160"/>
      <c r="D381" s="160"/>
      <c r="E381" s="160"/>
      <c r="F381" s="160"/>
      <c r="G381" s="160"/>
      <c r="H381" s="161"/>
    </row>
    <row r="382" spans="2:8" ht="16.5" customHeight="1">
      <c r="B382" s="159"/>
      <c r="C382" s="160"/>
      <c r="D382" s="160"/>
      <c r="E382" s="160"/>
      <c r="F382" s="160"/>
      <c r="G382" s="160"/>
      <c r="H382" s="161"/>
    </row>
    <row r="383" spans="2:8" ht="16.5" customHeight="1">
      <c r="B383" s="159"/>
      <c r="C383" s="160"/>
      <c r="D383" s="160"/>
      <c r="E383" s="160"/>
      <c r="F383" s="160"/>
      <c r="G383" s="160"/>
      <c r="H383" s="161"/>
    </row>
    <row r="384" spans="2:8" ht="16.5" customHeight="1">
      <c r="B384" s="159"/>
      <c r="C384" s="160"/>
      <c r="D384" s="160"/>
      <c r="E384" s="160"/>
      <c r="F384" s="160"/>
      <c r="G384" s="160"/>
      <c r="H384" s="161"/>
    </row>
    <row r="385" spans="2:9" ht="16.5" customHeight="1">
      <c r="B385" s="162" t="s">
        <v>223</v>
      </c>
      <c r="C385" s="163"/>
      <c r="D385" s="164"/>
      <c r="E385" s="168"/>
      <c r="F385" s="169"/>
      <c r="G385" s="170"/>
      <c r="H385" s="170"/>
    </row>
    <row r="386" spans="2:9" ht="16.5" customHeight="1">
      <c r="B386" s="290" t="s">
        <v>224</v>
      </c>
      <c r="C386" s="291"/>
      <c r="D386" s="165"/>
      <c r="E386" s="292"/>
      <c r="F386" s="292"/>
      <c r="G386" s="292"/>
      <c r="H386" s="292"/>
    </row>
    <row r="387" spans="2:9" ht="16.5" customHeight="1">
      <c r="B387" s="293" t="s">
        <v>225</v>
      </c>
      <c r="C387" s="294"/>
      <c r="D387" s="166"/>
      <c r="E387" s="292"/>
      <c r="F387" s="292"/>
      <c r="G387" s="292"/>
      <c r="H387" s="292"/>
    </row>
    <row r="388" spans="2:9" ht="16.5" customHeight="1" thickBot="1">
      <c r="B388" s="209"/>
      <c r="C388" s="210"/>
      <c r="D388" s="166"/>
      <c r="E388" s="209"/>
      <c r="F388" s="209"/>
      <c r="G388" s="209"/>
      <c r="H388" s="209"/>
    </row>
    <row r="389" spans="2:9" ht="60.75" customHeight="1">
      <c r="B389" s="139" t="s">
        <v>209</v>
      </c>
      <c r="C389" s="278" t="s">
        <v>226</v>
      </c>
      <c r="D389" s="278"/>
      <c r="E389" s="278"/>
      <c r="F389" s="278"/>
      <c r="G389" s="279"/>
      <c r="H389" s="280"/>
    </row>
    <row r="390" spans="2:9" ht="21.75" customHeight="1">
      <c r="B390" s="140" t="s">
        <v>210</v>
      </c>
      <c r="C390" s="285" t="s">
        <v>224</v>
      </c>
      <c r="D390" s="285"/>
      <c r="E390" s="285"/>
      <c r="F390" s="285"/>
      <c r="G390" s="281"/>
      <c r="H390" s="282"/>
    </row>
    <row r="391" spans="2:9" ht="21.75" customHeight="1">
      <c r="B391" s="141" t="s">
        <v>244</v>
      </c>
      <c r="C391" s="272"/>
      <c r="D391" s="272"/>
      <c r="E391" s="272"/>
      <c r="F391" s="272"/>
      <c r="G391" s="283"/>
      <c r="H391" s="284"/>
    </row>
    <row r="392" spans="2:9" ht="21.75" customHeight="1">
      <c r="B392" s="286"/>
      <c r="C392" s="287"/>
      <c r="D392" s="287"/>
      <c r="E392" s="287"/>
      <c r="F392" s="287"/>
      <c r="G392" s="287"/>
      <c r="H392" s="288"/>
    </row>
    <row r="393" spans="2:9" ht="21.75" customHeight="1">
      <c r="B393" s="289" t="s">
        <v>243</v>
      </c>
      <c r="C393" s="289"/>
      <c r="D393" s="289"/>
      <c r="E393" s="289"/>
      <c r="F393" s="289"/>
      <c r="G393" s="289"/>
      <c r="H393" s="289"/>
    </row>
    <row r="394" spans="2:9" ht="21.75" customHeight="1">
      <c r="B394" s="265"/>
      <c r="C394" s="265"/>
      <c r="D394" s="265"/>
      <c r="E394" s="265"/>
      <c r="F394" s="265"/>
      <c r="G394" s="265"/>
      <c r="H394" s="265"/>
    </row>
    <row r="395" spans="2:9" ht="21.75" customHeight="1">
      <c r="B395" s="211" t="s">
        <v>212</v>
      </c>
      <c r="C395" s="171" t="s">
        <v>168</v>
      </c>
      <c r="D395" s="143" t="s">
        <v>242</v>
      </c>
      <c r="E395" s="144"/>
      <c r="F395" s="144"/>
      <c r="G395" s="144"/>
      <c r="H395" s="144"/>
    </row>
    <row r="396" spans="2:9" ht="21.75" customHeight="1">
      <c r="B396" s="265"/>
      <c r="C396" s="265"/>
      <c r="D396" s="265"/>
      <c r="E396" s="265"/>
      <c r="F396" s="265"/>
      <c r="G396" s="265"/>
      <c r="H396" s="265"/>
    </row>
    <row r="397" spans="2:9" ht="21.75" customHeight="1">
      <c r="B397" s="212" t="s">
        <v>213</v>
      </c>
      <c r="C397" s="146" t="str">
        <f>+'BALANCE Nro 2'!A97</f>
        <v>NP2.15</v>
      </c>
      <c r="D397" s="266" t="str">
        <f>+'BALANCE Nro 2'!B97</f>
        <v>LEVANTE DE MURO EN PANEL DE ETERBOARD 8MM INCLUYE ESTRUCTURA</v>
      </c>
      <c r="E397" s="267" t="e">
        <v>#REF!</v>
      </c>
      <c r="F397" s="267" t="e">
        <v>#REF!</v>
      </c>
      <c r="G397" s="267" t="e">
        <v>#REF!</v>
      </c>
      <c r="H397" s="268" t="e">
        <v>#REF!</v>
      </c>
    </row>
    <row r="398" spans="2:9" ht="21.75" customHeight="1">
      <c r="B398" s="147" t="s">
        <v>214</v>
      </c>
      <c r="C398" s="146" t="str">
        <f>+'BALANCE Nro 2'!C97</f>
        <v>m2</v>
      </c>
      <c r="D398" s="269" t="e">
        <v>#REF!</v>
      </c>
      <c r="E398" s="270" t="e">
        <v>#REF!</v>
      </c>
      <c r="F398" s="270" t="e">
        <v>#REF!</v>
      </c>
      <c r="G398" s="270" t="e">
        <v>#REF!</v>
      </c>
      <c r="H398" s="271" t="e">
        <v>#REF!</v>
      </c>
    </row>
    <row r="399" spans="2:9" ht="21.75" customHeight="1">
      <c r="B399" s="272" t="s">
        <v>215</v>
      </c>
      <c r="C399" s="274" t="s">
        <v>216</v>
      </c>
      <c r="D399" s="270"/>
      <c r="E399" s="270"/>
      <c r="F399" s="271"/>
      <c r="G399" s="148" t="s">
        <v>217</v>
      </c>
      <c r="H399" s="149" t="s">
        <v>218</v>
      </c>
    </row>
    <row r="400" spans="2:9" ht="21.75" customHeight="1">
      <c r="B400" s="273"/>
      <c r="C400" s="213" t="s">
        <v>138</v>
      </c>
      <c r="D400" s="213" t="s">
        <v>219</v>
      </c>
      <c r="E400" s="146" t="s">
        <v>220</v>
      </c>
      <c r="F400" s="146" t="s">
        <v>221</v>
      </c>
      <c r="G400" s="151"/>
      <c r="H400" s="171">
        <v>62.552713761162003</v>
      </c>
      <c r="I400" s="261">
        <v>62.552713761162003</v>
      </c>
    </row>
    <row r="401" spans="2:8" ht="21.75" customHeight="1">
      <c r="B401" s="152" t="s">
        <v>279</v>
      </c>
      <c r="C401" s="152">
        <v>1</v>
      </c>
      <c r="D401" s="153">
        <f>2.84+2.84+2.92+2.92</f>
        <v>11.52</v>
      </c>
      <c r="E401" s="151"/>
      <c r="F401" s="154">
        <v>2.1</v>
      </c>
      <c r="G401" s="151"/>
      <c r="H401" s="151">
        <f>+C401*D401*F401</f>
        <v>24.192</v>
      </c>
    </row>
    <row r="402" spans="2:8" ht="21.75" customHeight="1">
      <c r="B402" s="152" t="s">
        <v>280</v>
      </c>
      <c r="C402" s="152">
        <v>1</v>
      </c>
      <c r="D402" s="152">
        <v>11.74</v>
      </c>
      <c r="E402" s="151"/>
      <c r="F402" s="154">
        <v>2.1</v>
      </c>
      <c r="G402" s="151"/>
      <c r="H402" s="151">
        <f t="shared" ref="H402:H406" si="1">+C402*D402*F402</f>
        <v>24.654</v>
      </c>
    </row>
    <row r="403" spans="2:8" ht="21.75" customHeight="1">
      <c r="B403" s="152" t="s">
        <v>253</v>
      </c>
      <c r="C403" s="152">
        <v>1</v>
      </c>
      <c r="D403" s="152">
        <v>2.92</v>
      </c>
      <c r="E403" s="151">
        <v>2.84</v>
      </c>
      <c r="F403" s="154"/>
      <c r="G403" s="151"/>
      <c r="H403" s="151">
        <f>+C403*D403*E403</f>
        <v>8.2927999999999997</v>
      </c>
    </row>
    <row r="404" spans="2:8" ht="21.75" customHeight="1">
      <c r="B404" s="152" t="s">
        <v>281</v>
      </c>
      <c r="C404" s="152">
        <v>1</v>
      </c>
      <c r="D404" s="152">
        <v>2.92</v>
      </c>
      <c r="E404" s="151">
        <v>2.95</v>
      </c>
      <c r="F404" s="154"/>
      <c r="G404" s="151"/>
      <c r="H404" s="151">
        <f t="shared" ref="H404" si="2">+C404*D404*E404</f>
        <v>8.6140000000000008</v>
      </c>
    </row>
    <row r="405" spans="2:8" ht="21.75" customHeight="1">
      <c r="B405" s="152" t="s">
        <v>282</v>
      </c>
      <c r="C405" s="152">
        <v>-1</v>
      </c>
      <c r="D405" s="152">
        <v>0.8</v>
      </c>
      <c r="E405" s="151"/>
      <c r="F405" s="154">
        <v>2</v>
      </c>
      <c r="G405" s="151"/>
      <c r="H405" s="151">
        <f t="shared" si="1"/>
        <v>-1.6</v>
      </c>
    </row>
    <row r="406" spans="2:8" ht="21.75" customHeight="1">
      <c r="B406" s="152" t="s">
        <v>283</v>
      </c>
      <c r="C406" s="152">
        <v>-1</v>
      </c>
      <c r="D406" s="152">
        <v>0.8</v>
      </c>
      <c r="E406" s="151"/>
      <c r="F406" s="154">
        <v>2</v>
      </c>
      <c r="G406" s="151"/>
      <c r="H406" s="151">
        <f t="shared" si="1"/>
        <v>-1.6</v>
      </c>
    </row>
    <row r="407" spans="2:8" ht="21.75" customHeight="1">
      <c r="B407" s="155"/>
      <c r="C407" s="155"/>
      <c r="D407" s="156"/>
      <c r="E407" s="157"/>
      <c r="F407" s="158"/>
      <c r="G407" s="157"/>
      <c r="H407" s="157"/>
    </row>
    <row r="408" spans="2:8" ht="21.75" customHeight="1">
      <c r="B408" s="275" t="s">
        <v>222</v>
      </c>
      <c r="C408" s="276"/>
      <c r="D408" s="276"/>
      <c r="E408" s="276"/>
      <c r="F408" s="276"/>
      <c r="G408" s="276"/>
      <c r="H408" s="277"/>
    </row>
    <row r="409" spans="2:8" ht="16.5" customHeight="1">
      <c r="B409" s="159"/>
      <c r="C409" s="160"/>
      <c r="D409" s="160"/>
      <c r="E409" s="160"/>
      <c r="F409" s="160"/>
      <c r="G409" s="160"/>
      <c r="H409" s="161"/>
    </row>
    <row r="410" spans="2:8" ht="16.5" customHeight="1">
      <c r="B410" s="159"/>
      <c r="C410" s="160"/>
      <c r="D410" s="160"/>
      <c r="E410" s="160"/>
      <c r="F410" s="160"/>
      <c r="G410" s="160"/>
      <c r="H410" s="161"/>
    </row>
    <row r="411" spans="2:8" ht="16.5" customHeight="1">
      <c r="B411" s="159"/>
      <c r="C411" s="160"/>
      <c r="D411" s="160"/>
      <c r="E411" s="160"/>
      <c r="F411" s="160"/>
      <c r="G411" s="160"/>
      <c r="H411" s="161"/>
    </row>
    <row r="412" spans="2:8" ht="16.5" customHeight="1">
      <c r="B412" s="159"/>
      <c r="C412" s="160"/>
      <c r="D412" s="160"/>
      <c r="E412" s="160"/>
      <c r="F412" s="160"/>
      <c r="G412" s="160"/>
      <c r="H412" s="161"/>
    </row>
    <row r="413" spans="2:8" ht="16.5" customHeight="1">
      <c r="B413" s="162" t="s">
        <v>223</v>
      </c>
      <c r="C413" s="163"/>
      <c r="D413" s="164"/>
      <c r="E413" s="168"/>
      <c r="F413" s="169"/>
      <c r="G413" s="170"/>
      <c r="H413" s="170"/>
    </row>
    <row r="414" spans="2:8" ht="16.5" customHeight="1">
      <c r="B414" s="290" t="s">
        <v>224</v>
      </c>
      <c r="C414" s="291"/>
      <c r="D414" s="165"/>
      <c r="E414" s="292"/>
      <c r="F414" s="292"/>
      <c r="G414" s="292"/>
      <c r="H414" s="292"/>
    </row>
    <row r="415" spans="2:8" ht="16.5" customHeight="1">
      <c r="B415" s="293" t="s">
        <v>225</v>
      </c>
      <c r="C415" s="294"/>
      <c r="D415" s="166"/>
      <c r="E415" s="292"/>
      <c r="F415" s="292"/>
      <c r="G415" s="292"/>
      <c r="H415" s="292"/>
    </row>
    <row r="416" spans="2:8" ht="16.5" customHeight="1" thickBot="1">
      <c r="B416" s="209"/>
      <c r="C416" s="210"/>
      <c r="D416" s="166"/>
      <c r="E416" s="209"/>
      <c r="F416" s="209"/>
      <c r="G416" s="209"/>
      <c r="H416" s="209"/>
    </row>
    <row r="417" spans="2:8" ht="60.75" customHeight="1">
      <c r="B417" s="139" t="s">
        <v>209</v>
      </c>
      <c r="C417" s="278" t="s">
        <v>226</v>
      </c>
      <c r="D417" s="278"/>
      <c r="E417" s="278"/>
      <c r="F417" s="278"/>
      <c r="G417" s="279"/>
      <c r="H417" s="280"/>
    </row>
    <row r="418" spans="2:8" ht="21.75" customHeight="1">
      <c r="B418" s="140" t="s">
        <v>210</v>
      </c>
      <c r="C418" s="285" t="s">
        <v>224</v>
      </c>
      <c r="D418" s="285"/>
      <c r="E418" s="285"/>
      <c r="F418" s="285"/>
      <c r="G418" s="281"/>
      <c r="H418" s="282"/>
    </row>
    <row r="419" spans="2:8" ht="21.75" customHeight="1">
      <c r="B419" s="141" t="s">
        <v>244</v>
      </c>
      <c r="C419" s="272"/>
      <c r="D419" s="272"/>
      <c r="E419" s="272"/>
      <c r="F419" s="272"/>
      <c r="G419" s="283"/>
      <c r="H419" s="284"/>
    </row>
    <row r="420" spans="2:8" ht="21.75" customHeight="1">
      <c r="B420" s="286"/>
      <c r="C420" s="287"/>
      <c r="D420" s="287"/>
      <c r="E420" s="287"/>
      <c r="F420" s="287"/>
      <c r="G420" s="287"/>
      <c r="H420" s="288"/>
    </row>
    <row r="421" spans="2:8" ht="21.75" customHeight="1">
      <c r="B421" s="289" t="s">
        <v>243</v>
      </c>
      <c r="C421" s="289"/>
      <c r="D421" s="289"/>
      <c r="E421" s="289"/>
      <c r="F421" s="289"/>
      <c r="G421" s="289"/>
      <c r="H421" s="289"/>
    </row>
    <row r="422" spans="2:8" ht="21.75" customHeight="1">
      <c r="B422" s="265"/>
      <c r="C422" s="265"/>
      <c r="D422" s="265"/>
      <c r="E422" s="265"/>
      <c r="F422" s="265"/>
      <c r="G422" s="265"/>
      <c r="H422" s="265"/>
    </row>
    <row r="423" spans="2:8" ht="21.75" customHeight="1">
      <c r="B423" s="246" t="s">
        <v>212</v>
      </c>
      <c r="C423" s="171" t="s">
        <v>168</v>
      </c>
      <c r="D423" s="143" t="s">
        <v>242</v>
      </c>
      <c r="E423" s="144"/>
      <c r="F423" s="144"/>
      <c r="G423" s="144"/>
      <c r="H423" s="144"/>
    </row>
    <row r="424" spans="2:8" ht="21.75" customHeight="1">
      <c r="B424" s="265"/>
      <c r="C424" s="265"/>
      <c r="D424" s="265"/>
      <c r="E424" s="265"/>
      <c r="F424" s="265"/>
      <c r="G424" s="265"/>
      <c r="H424" s="265"/>
    </row>
    <row r="425" spans="2:8" ht="21.75" customHeight="1">
      <c r="B425" s="247" t="s">
        <v>213</v>
      </c>
      <c r="C425" s="146" t="s">
        <v>367</v>
      </c>
      <c r="D425" s="266" t="str">
        <f>+'BALANCE Nro 2'!B98</f>
        <v>SUMINISTRO E INSTALACION DE ESPEJO FLOTANTE KRISTAL</v>
      </c>
      <c r="E425" s="267" t="e">
        <v>#REF!</v>
      </c>
      <c r="F425" s="267" t="e">
        <v>#REF!</v>
      </c>
      <c r="G425" s="267" t="e">
        <v>#REF!</v>
      </c>
      <c r="H425" s="268" t="e">
        <v>#REF!</v>
      </c>
    </row>
    <row r="426" spans="2:8" ht="21.75" customHeight="1">
      <c r="B426" s="147" t="s">
        <v>214</v>
      </c>
      <c r="C426" s="146" t="s">
        <v>22</v>
      </c>
      <c r="D426" s="269" t="e">
        <v>#REF!</v>
      </c>
      <c r="E426" s="270" t="e">
        <v>#REF!</v>
      </c>
      <c r="F426" s="270" t="e">
        <v>#REF!</v>
      </c>
      <c r="G426" s="270" t="e">
        <v>#REF!</v>
      </c>
      <c r="H426" s="271" t="e">
        <v>#REF!</v>
      </c>
    </row>
    <row r="427" spans="2:8" ht="21.75" customHeight="1">
      <c r="B427" s="272" t="s">
        <v>215</v>
      </c>
      <c r="C427" s="274" t="s">
        <v>216</v>
      </c>
      <c r="D427" s="270"/>
      <c r="E427" s="270"/>
      <c r="F427" s="271"/>
      <c r="G427" s="148" t="s">
        <v>217</v>
      </c>
      <c r="H427" s="149" t="s">
        <v>218</v>
      </c>
    </row>
    <row r="428" spans="2:8" ht="21.75" customHeight="1">
      <c r="B428" s="273"/>
      <c r="C428" s="248" t="s">
        <v>138</v>
      </c>
      <c r="D428" s="248" t="s">
        <v>219</v>
      </c>
      <c r="E428" s="146" t="s">
        <v>220</v>
      </c>
      <c r="F428" s="146" t="s">
        <v>221</v>
      </c>
      <c r="G428" s="151"/>
      <c r="H428" s="171">
        <f>+SUM(H429:H434)</f>
        <v>8.3999999999999986</v>
      </c>
    </row>
    <row r="429" spans="2:8" ht="21.75" customHeight="1">
      <c r="B429" s="152" t="s">
        <v>230</v>
      </c>
      <c r="C429" s="152">
        <v>1</v>
      </c>
      <c r="D429" s="153">
        <v>5.6</v>
      </c>
      <c r="E429" s="151"/>
      <c r="F429" s="154">
        <v>1.5</v>
      </c>
      <c r="G429" s="151"/>
      <c r="H429" s="151">
        <f>+C429*D429*F429</f>
        <v>8.3999999999999986</v>
      </c>
    </row>
    <row r="430" spans="2:8" ht="21.75" customHeight="1">
      <c r="B430" s="152"/>
      <c r="C430" s="152"/>
      <c r="D430" s="152"/>
      <c r="E430" s="151"/>
      <c r="F430" s="154"/>
      <c r="G430" s="151"/>
      <c r="H430" s="151"/>
    </row>
    <row r="431" spans="2:8" ht="21.75" customHeight="1">
      <c r="B431" s="152"/>
      <c r="C431" s="152"/>
      <c r="D431" s="152"/>
      <c r="E431" s="151"/>
      <c r="F431" s="154"/>
      <c r="G431" s="151"/>
      <c r="H431" s="151"/>
    </row>
    <row r="432" spans="2:8" ht="21.75" customHeight="1">
      <c r="B432" s="152"/>
      <c r="C432" s="152"/>
      <c r="D432" s="152"/>
      <c r="E432" s="151"/>
      <c r="F432" s="154"/>
      <c r="G432" s="151"/>
      <c r="H432" s="151"/>
    </row>
    <row r="433" spans="2:8" ht="21.75" customHeight="1">
      <c r="B433" s="152"/>
      <c r="C433" s="152"/>
      <c r="D433" s="152"/>
      <c r="E433" s="151"/>
      <c r="F433" s="154"/>
      <c r="G433" s="151"/>
      <c r="H433" s="151"/>
    </row>
    <row r="434" spans="2:8" ht="21.75" customHeight="1">
      <c r="B434" s="152"/>
      <c r="C434" s="152"/>
      <c r="D434" s="152"/>
      <c r="E434" s="151"/>
      <c r="F434" s="154"/>
      <c r="G434" s="151"/>
      <c r="H434" s="151"/>
    </row>
    <row r="435" spans="2:8" ht="21.75" customHeight="1">
      <c r="B435" s="155"/>
      <c r="C435" s="155"/>
      <c r="D435" s="156"/>
      <c r="E435" s="157"/>
      <c r="F435" s="158"/>
      <c r="G435" s="157"/>
      <c r="H435" s="157"/>
    </row>
    <row r="436" spans="2:8" ht="21.75" customHeight="1">
      <c r="B436" s="275" t="s">
        <v>222</v>
      </c>
      <c r="C436" s="276"/>
      <c r="D436" s="276"/>
      <c r="E436" s="276"/>
      <c r="F436" s="276"/>
      <c r="G436" s="276"/>
      <c r="H436" s="277"/>
    </row>
    <row r="437" spans="2:8" ht="16.5" customHeight="1">
      <c r="B437" s="159"/>
      <c r="C437" s="160"/>
      <c r="D437" s="160"/>
      <c r="E437" s="160"/>
      <c r="F437" s="160"/>
      <c r="G437" s="160"/>
      <c r="H437" s="161"/>
    </row>
    <row r="438" spans="2:8" ht="16.5" customHeight="1">
      <c r="B438" s="159"/>
      <c r="C438" s="160"/>
      <c r="D438" s="160"/>
      <c r="E438" s="160"/>
      <c r="F438" s="160"/>
      <c r="G438" s="160"/>
      <c r="H438" s="161"/>
    </row>
    <row r="439" spans="2:8" ht="16.5" customHeight="1">
      <c r="B439" s="159"/>
      <c r="C439" s="160"/>
      <c r="D439" s="160"/>
      <c r="E439" s="160"/>
      <c r="F439" s="160"/>
      <c r="G439" s="160"/>
      <c r="H439" s="161"/>
    </row>
    <row r="440" spans="2:8" ht="16.5" customHeight="1">
      <c r="B440" s="159"/>
      <c r="C440" s="160"/>
      <c r="D440" s="160"/>
      <c r="E440" s="160"/>
      <c r="F440" s="160"/>
      <c r="G440" s="160"/>
      <c r="H440" s="161"/>
    </row>
    <row r="441" spans="2:8" ht="16.5" customHeight="1">
      <c r="B441" s="162" t="s">
        <v>223</v>
      </c>
      <c r="C441" s="163"/>
      <c r="D441" s="164"/>
      <c r="E441" s="168"/>
      <c r="F441" s="169"/>
      <c r="G441" s="170"/>
      <c r="H441" s="170"/>
    </row>
    <row r="442" spans="2:8" ht="16.5" customHeight="1">
      <c r="B442" s="290" t="s">
        <v>224</v>
      </c>
      <c r="C442" s="291"/>
      <c r="D442" s="165"/>
      <c r="E442" s="292"/>
      <c r="F442" s="292"/>
      <c r="G442" s="292"/>
      <c r="H442" s="292"/>
    </row>
    <row r="443" spans="2:8" ht="16.5" customHeight="1">
      <c r="B443" s="293" t="s">
        <v>225</v>
      </c>
      <c r="C443" s="294"/>
      <c r="D443" s="166"/>
      <c r="E443" s="292"/>
      <c r="F443" s="292"/>
      <c r="G443" s="292"/>
      <c r="H443" s="292"/>
    </row>
    <row r="444" spans="2:8" ht="16.5" customHeight="1">
      <c r="B444" s="244"/>
      <c r="C444" s="245"/>
      <c r="D444" s="166"/>
      <c r="E444" s="244"/>
      <c r="F444" s="244"/>
      <c r="G444" s="244"/>
      <c r="H444" s="244"/>
    </row>
  </sheetData>
  <mergeCells count="256">
    <mergeCell ref="B427:B428"/>
    <mergeCell ref="C427:F427"/>
    <mergeCell ref="B436:H436"/>
    <mergeCell ref="B442:C442"/>
    <mergeCell ref="E442:H442"/>
    <mergeCell ref="B443:C443"/>
    <mergeCell ref="E443:H443"/>
    <mergeCell ref="C417:F417"/>
    <mergeCell ref="G417:H419"/>
    <mergeCell ref="C418:F418"/>
    <mergeCell ref="C419:F419"/>
    <mergeCell ref="B420:H420"/>
    <mergeCell ref="B421:H421"/>
    <mergeCell ref="B422:H422"/>
    <mergeCell ref="B424:H424"/>
    <mergeCell ref="D425:H426"/>
    <mergeCell ref="B396:H396"/>
    <mergeCell ref="D397:H398"/>
    <mergeCell ref="B399:B400"/>
    <mergeCell ref="C399:F399"/>
    <mergeCell ref="B408:H408"/>
    <mergeCell ref="B414:C414"/>
    <mergeCell ref="E414:H414"/>
    <mergeCell ref="B415:C415"/>
    <mergeCell ref="E415:H415"/>
    <mergeCell ref="B387:C387"/>
    <mergeCell ref="E387:H387"/>
    <mergeCell ref="C389:F389"/>
    <mergeCell ref="G389:H391"/>
    <mergeCell ref="C390:F390"/>
    <mergeCell ref="C391:F391"/>
    <mergeCell ref="B392:H392"/>
    <mergeCell ref="B393:H393"/>
    <mergeCell ref="B394:H394"/>
    <mergeCell ref="B364:H364"/>
    <mergeCell ref="B365:H365"/>
    <mergeCell ref="B366:H366"/>
    <mergeCell ref="B368:H368"/>
    <mergeCell ref="D369:H370"/>
    <mergeCell ref="B371:B372"/>
    <mergeCell ref="C371:F371"/>
    <mergeCell ref="B380:H380"/>
    <mergeCell ref="B386:C386"/>
    <mergeCell ref="E386:H386"/>
    <mergeCell ref="B343:B344"/>
    <mergeCell ref="C343:F343"/>
    <mergeCell ref="B352:H352"/>
    <mergeCell ref="B358:C358"/>
    <mergeCell ref="E358:H358"/>
    <mergeCell ref="B359:C359"/>
    <mergeCell ref="E359:H359"/>
    <mergeCell ref="C361:F361"/>
    <mergeCell ref="G361:H363"/>
    <mergeCell ref="C362:F362"/>
    <mergeCell ref="C363:F363"/>
    <mergeCell ref="C333:F333"/>
    <mergeCell ref="G333:H335"/>
    <mergeCell ref="C334:F334"/>
    <mergeCell ref="C335:F335"/>
    <mergeCell ref="B336:H336"/>
    <mergeCell ref="B337:H337"/>
    <mergeCell ref="B338:H338"/>
    <mergeCell ref="B340:H340"/>
    <mergeCell ref="D341:H342"/>
    <mergeCell ref="B6:H6"/>
    <mergeCell ref="B8:H8"/>
    <mergeCell ref="D9:H10"/>
    <mergeCell ref="B11:B12"/>
    <mergeCell ref="C11:F11"/>
    <mergeCell ref="B20:H20"/>
    <mergeCell ref="C1:F1"/>
    <mergeCell ref="G1:H3"/>
    <mergeCell ref="C2:F2"/>
    <mergeCell ref="C3:F3"/>
    <mergeCell ref="B4:H4"/>
    <mergeCell ref="B5:H5"/>
    <mergeCell ref="B32:H32"/>
    <mergeCell ref="B33:H33"/>
    <mergeCell ref="B34:H34"/>
    <mergeCell ref="B36:H36"/>
    <mergeCell ref="D37:H38"/>
    <mergeCell ref="B39:B40"/>
    <mergeCell ref="C39:F39"/>
    <mergeCell ref="B26:C26"/>
    <mergeCell ref="E26:H26"/>
    <mergeCell ref="B27:C27"/>
    <mergeCell ref="E28:H28"/>
    <mergeCell ref="C29:F29"/>
    <mergeCell ref="G29:H31"/>
    <mergeCell ref="C30:F30"/>
    <mergeCell ref="C31:F31"/>
    <mergeCell ref="B59:H59"/>
    <mergeCell ref="B60:H60"/>
    <mergeCell ref="B61:H61"/>
    <mergeCell ref="B63:H63"/>
    <mergeCell ref="D64:H65"/>
    <mergeCell ref="B66:B67"/>
    <mergeCell ref="C66:F66"/>
    <mergeCell ref="B47:H47"/>
    <mergeCell ref="B53:C53"/>
    <mergeCell ref="E53:H53"/>
    <mergeCell ref="B54:C54"/>
    <mergeCell ref="E55:H55"/>
    <mergeCell ref="C56:F56"/>
    <mergeCell ref="G56:H58"/>
    <mergeCell ref="C57:F57"/>
    <mergeCell ref="C58:F58"/>
    <mergeCell ref="B87:H87"/>
    <mergeCell ref="B88:H88"/>
    <mergeCell ref="B89:H89"/>
    <mergeCell ref="B91:H91"/>
    <mergeCell ref="D92:H93"/>
    <mergeCell ref="B94:B95"/>
    <mergeCell ref="C94:F94"/>
    <mergeCell ref="B75:H75"/>
    <mergeCell ref="B81:C81"/>
    <mergeCell ref="E81:H81"/>
    <mergeCell ref="B82:C82"/>
    <mergeCell ref="E82:H82"/>
    <mergeCell ref="C84:F84"/>
    <mergeCell ref="G84:H86"/>
    <mergeCell ref="C85:F85"/>
    <mergeCell ref="C86:F86"/>
    <mergeCell ref="B100:H100"/>
    <mergeCell ref="B106:C106"/>
    <mergeCell ref="E106:H106"/>
    <mergeCell ref="B107:C107"/>
    <mergeCell ref="E107:H107"/>
    <mergeCell ref="C109:F109"/>
    <mergeCell ref="G109:H111"/>
    <mergeCell ref="C110:F110"/>
    <mergeCell ref="C111:F111"/>
    <mergeCell ref="B128:H128"/>
    <mergeCell ref="B134:C134"/>
    <mergeCell ref="E134:H134"/>
    <mergeCell ref="B135:C135"/>
    <mergeCell ref="E135:H135"/>
    <mergeCell ref="B112:H112"/>
    <mergeCell ref="B113:H113"/>
    <mergeCell ref="B114:H114"/>
    <mergeCell ref="B116:H116"/>
    <mergeCell ref="D117:H118"/>
    <mergeCell ref="B119:B120"/>
    <mergeCell ref="C119:F119"/>
    <mergeCell ref="B141:H141"/>
    <mergeCell ref="B142:H142"/>
    <mergeCell ref="B144:H144"/>
    <mergeCell ref="D145:H146"/>
    <mergeCell ref="B147:B148"/>
    <mergeCell ref="C147:F147"/>
    <mergeCell ref="B169:H169"/>
    <mergeCell ref="C137:F137"/>
    <mergeCell ref="G137:H139"/>
    <mergeCell ref="C138:F138"/>
    <mergeCell ref="C139:F139"/>
    <mergeCell ref="B140:H140"/>
    <mergeCell ref="B156:H156"/>
    <mergeCell ref="B168:H168"/>
    <mergeCell ref="B170:H170"/>
    <mergeCell ref="B172:H172"/>
    <mergeCell ref="D173:H174"/>
    <mergeCell ref="B175:B176"/>
    <mergeCell ref="C175:F175"/>
    <mergeCell ref="B162:C162"/>
    <mergeCell ref="E162:H162"/>
    <mergeCell ref="B163:C163"/>
    <mergeCell ref="E163:H163"/>
    <mergeCell ref="C165:F165"/>
    <mergeCell ref="G165:H167"/>
    <mergeCell ref="C166:F166"/>
    <mergeCell ref="C167:F167"/>
    <mergeCell ref="B196:H196"/>
    <mergeCell ref="B197:H197"/>
    <mergeCell ref="B198:H198"/>
    <mergeCell ref="B200:H200"/>
    <mergeCell ref="D201:H202"/>
    <mergeCell ref="B203:B204"/>
    <mergeCell ref="C203:F203"/>
    <mergeCell ref="B184:H184"/>
    <mergeCell ref="B190:C190"/>
    <mergeCell ref="E190:H190"/>
    <mergeCell ref="B191:C191"/>
    <mergeCell ref="E191:H191"/>
    <mergeCell ref="C193:F193"/>
    <mergeCell ref="G193:H195"/>
    <mergeCell ref="C194:F194"/>
    <mergeCell ref="C195:F195"/>
    <mergeCell ref="B224:H224"/>
    <mergeCell ref="B225:H225"/>
    <mergeCell ref="B226:H226"/>
    <mergeCell ref="B228:H228"/>
    <mergeCell ref="D229:H230"/>
    <mergeCell ref="B231:B232"/>
    <mergeCell ref="C231:F231"/>
    <mergeCell ref="B212:H212"/>
    <mergeCell ref="B218:C218"/>
    <mergeCell ref="E218:H218"/>
    <mergeCell ref="B219:C219"/>
    <mergeCell ref="E219:H219"/>
    <mergeCell ref="C221:F221"/>
    <mergeCell ref="G221:H223"/>
    <mergeCell ref="C222:F222"/>
    <mergeCell ref="C223:F223"/>
    <mergeCell ref="B252:H252"/>
    <mergeCell ref="B253:H253"/>
    <mergeCell ref="B254:H254"/>
    <mergeCell ref="B256:H256"/>
    <mergeCell ref="D257:H258"/>
    <mergeCell ref="B259:B260"/>
    <mergeCell ref="C259:F259"/>
    <mergeCell ref="B240:H240"/>
    <mergeCell ref="B246:C246"/>
    <mergeCell ref="E246:H246"/>
    <mergeCell ref="B247:C247"/>
    <mergeCell ref="E247:H247"/>
    <mergeCell ref="C249:F249"/>
    <mergeCell ref="G249:H251"/>
    <mergeCell ref="C250:F250"/>
    <mergeCell ref="C251:F251"/>
    <mergeCell ref="B280:H280"/>
    <mergeCell ref="B281:H281"/>
    <mergeCell ref="B282:H282"/>
    <mergeCell ref="B284:H284"/>
    <mergeCell ref="D285:H286"/>
    <mergeCell ref="B287:B288"/>
    <mergeCell ref="C287:F287"/>
    <mergeCell ref="B268:H268"/>
    <mergeCell ref="B274:C274"/>
    <mergeCell ref="E274:H274"/>
    <mergeCell ref="B275:C275"/>
    <mergeCell ref="E275:H275"/>
    <mergeCell ref="C277:F277"/>
    <mergeCell ref="G277:H279"/>
    <mergeCell ref="C278:F278"/>
    <mergeCell ref="C279:F279"/>
    <mergeCell ref="B296:H296"/>
    <mergeCell ref="B302:C302"/>
    <mergeCell ref="E302:H302"/>
    <mergeCell ref="B303:C303"/>
    <mergeCell ref="E303:H303"/>
    <mergeCell ref="C305:F305"/>
    <mergeCell ref="G305:H307"/>
    <mergeCell ref="C306:F306"/>
    <mergeCell ref="C307:F307"/>
    <mergeCell ref="B324:H324"/>
    <mergeCell ref="B330:C330"/>
    <mergeCell ref="E330:H330"/>
    <mergeCell ref="B331:C331"/>
    <mergeCell ref="E331:H331"/>
    <mergeCell ref="B308:H308"/>
    <mergeCell ref="B309:H309"/>
    <mergeCell ref="B310:H310"/>
    <mergeCell ref="B312:H312"/>
    <mergeCell ref="D313:H314"/>
    <mergeCell ref="B315:B316"/>
    <mergeCell ref="C315:F315"/>
  </mergeCells>
  <printOptions horizontalCentered="1"/>
  <pageMargins left="0.6998031496062993" right="0.6998031496062993" top="0.73868110236220463" bottom="0.73868110236220463" header="0.3110236220472441" footer="0.3110236220472441"/>
  <pageSetup scale="71" fitToHeight="0" orientation="portrait" r:id="rId1"/>
  <headerFooter alignWithMargins="0"/>
  <rowBreaks count="15" manualBreakCount="15">
    <brk id="28" min="1" max="7" man="1"/>
    <brk id="55" min="1" max="7" man="1"/>
    <brk id="83" min="1" max="7" man="1"/>
    <brk id="108" min="1" max="7" man="1"/>
    <brk id="136" min="1" max="7" man="1"/>
    <brk id="164" min="1" max="7" man="1"/>
    <brk id="192" min="1" max="7" man="1"/>
    <brk id="220" min="1" max="7" man="1"/>
    <brk id="248" min="1" max="7" man="1"/>
    <brk id="276" min="1" max="7" man="1"/>
    <brk id="304" min="1" max="7" man="1"/>
    <brk id="332" min="1" max="7" man="1"/>
    <brk id="360" min="1" max="7" man="1"/>
    <brk id="388" min="1" max="7" man="1"/>
    <brk id="416" min="1" max="7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116"/>
  <sheetViews>
    <sheetView tabSelected="1" topLeftCell="A94" zoomScale="85" zoomScaleNormal="85" workbookViewId="0">
      <selection sqref="A1:F6"/>
    </sheetView>
  </sheetViews>
  <sheetFormatPr baseColWidth="10" defaultColWidth="11.42578125" defaultRowHeight="14.25"/>
  <cols>
    <col min="1" max="1" width="13.28515625" style="1" customWidth="1"/>
    <col min="2" max="2" width="61.42578125" style="1" customWidth="1"/>
    <col min="3" max="3" width="11.7109375" style="11" customWidth="1"/>
    <col min="4" max="4" width="8.140625" style="11" customWidth="1"/>
    <col min="5" max="5" width="19" style="14" bestFit="1" customWidth="1"/>
    <col min="6" max="6" width="17.28515625" style="14" customWidth="1"/>
    <col min="7" max="7" width="13.7109375" style="97" customWidth="1"/>
    <col min="8" max="8" width="11.5703125" style="97" bestFit="1" customWidth="1"/>
    <col min="9" max="9" width="15.5703125" style="97" customWidth="1"/>
    <col min="10" max="10" width="15.5703125" style="98" customWidth="1"/>
    <col min="11" max="11" width="11.42578125" style="99"/>
    <col min="12" max="12" width="17" style="97" customWidth="1"/>
    <col min="13" max="13" width="7.85546875" style="1" customWidth="1"/>
    <col min="14" max="15" width="11.42578125" style="1"/>
    <col min="16" max="16" width="14.5703125" style="1" bestFit="1" customWidth="1"/>
    <col min="17" max="16384" width="11.42578125" style="1"/>
  </cols>
  <sheetData>
    <row r="1" spans="1:12" ht="14.25" customHeight="1">
      <c r="A1" s="309"/>
      <c r="B1" s="310"/>
      <c r="C1" s="310"/>
      <c r="D1" s="310"/>
      <c r="E1" s="310"/>
      <c r="F1" s="311"/>
      <c r="G1" s="319" t="s">
        <v>241</v>
      </c>
      <c r="H1" s="319"/>
      <c r="I1" s="319"/>
      <c r="J1" s="319"/>
      <c r="K1" s="320" t="s">
        <v>371</v>
      </c>
      <c r="L1" s="321"/>
    </row>
    <row r="2" spans="1:12" ht="14.25" customHeight="1">
      <c r="A2" s="312"/>
      <c r="B2" s="313"/>
      <c r="C2" s="313"/>
      <c r="D2" s="313"/>
      <c r="E2" s="313"/>
      <c r="F2" s="314"/>
      <c r="G2" s="319"/>
      <c r="H2" s="319"/>
      <c r="I2" s="319"/>
      <c r="J2" s="319"/>
      <c r="K2" s="322"/>
      <c r="L2" s="323"/>
    </row>
    <row r="3" spans="1:12" ht="14.25" customHeight="1">
      <c r="A3" s="312"/>
      <c r="B3" s="313"/>
      <c r="C3" s="313"/>
      <c r="D3" s="313"/>
      <c r="E3" s="313"/>
      <c r="F3" s="314"/>
      <c r="G3" s="319"/>
      <c r="H3" s="319"/>
      <c r="I3" s="319"/>
      <c r="J3" s="319"/>
      <c r="K3" s="324"/>
      <c r="L3" s="325"/>
    </row>
    <row r="4" spans="1:12" ht="14.25" customHeight="1">
      <c r="A4" s="312"/>
      <c r="B4" s="313"/>
      <c r="C4" s="313"/>
      <c r="D4" s="313"/>
      <c r="E4" s="313"/>
      <c r="F4" s="314"/>
      <c r="G4" s="318" t="s">
        <v>1</v>
      </c>
      <c r="H4" s="318"/>
      <c r="I4" s="318"/>
      <c r="J4" s="318"/>
      <c r="K4" s="318"/>
      <c r="L4" s="318"/>
    </row>
    <row r="5" spans="1:12" ht="26.25" customHeight="1">
      <c r="A5" s="312"/>
      <c r="B5" s="313"/>
      <c r="C5" s="313"/>
      <c r="D5" s="313"/>
      <c r="E5" s="313"/>
      <c r="F5" s="314"/>
      <c r="G5" s="319"/>
      <c r="H5" s="319"/>
      <c r="I5" s="319"/>
      <c r="J5" s="319"/>
      <c r="K5" s="319"/>
      <c r="L5" s="319"/>
    </row>
    <row r="6" spans="1:12" ht="14.25" customHeight="1">
      <c r="A6" s="315"/>
      <c r="B6" s="316"/>
      <c r="C6" s="316"/>
      <c r="D6" s="316"/>
      <c r="E6" s="316"/>
      <c r="F6" s="317"/>
      <c r="G6" s="319"/>
      <c r="H6" s="319"/>
      <c r="I6" s="319"/>
      <c r="J6" s="319"/>
      <c r="K6" s="319"/>
      <c r="L6" s="319"/>
    </row>
    <row r="7" spans="1:12" ht="19.5" customHeight="1">
      <c r="A7" s="303" t="s">
        <v>61</v>
      </c>
      <c r="B7" s="326" t="s">
        <v>240</v>
      </c>
      <c r="C7" s="326"/>
      <c r="D7" s="326"/>
      <c r="E7" s="326"/>
      <c r="F7" s="326"/>
      <c r="G7" s="326" t="s">
        <v>153</v>
      </c>
      <c r="H7" s="326"/>
      <c r="I7" s="326"/>
      <c r="J7" s="326"/>
      <c r="K7" s="326"/>
      <c r="L7" s="326"/>
    </row>
    <row r="8" spans="1:12" ht="19.5" customHeight="1">
      <c r="A8" s="303"/>
      <c r="B8" s="303" t="s">
        <v>30</v>
      </c>
      <c r="C8" s="303" t="s">
        <v>122</v>
      </c>
      <c r="D8" s="305" t="s">
        <v>123</v>
      </c>
      <c r="E8" s="306" t="s">
        <v>64</v>
      </c>
      <c r="F8" s="307" t="s">
        <v>65</v>
      </c>
      <c r="G8" s="303" t="s">
        <v>154</v>
      </c>
      <c r="H8" s="303"/>
      <c r="I8" s="303" t="s">
        <v>155</v>
      </c>
      <c r="J8" s="303"/>
      <c r="K8" s="327" t="s">
        <v>205</v>
      </c>
      <c r="L8" s="308" t="s">
        <v>156</v>
      </c>
    </row>
    <row r="9" spans="1:12" ht="19.5" customHeight="1">
      <c r="A9" s="303"/>
      <c r="B9" s="303"/>
      <c r="C9" s="303"/>
      <c r="D9" s="305"/>
      <c r="E9" s="306"/>
      <c r="F9" s="307"/>
      <c r="G9" s="100" t="s">
        <v>157</v>
      </c>
      <c r="H9" s="100" t="s">
        <v>158</v>
      </c>
      <c r="I9" s="101" t="s">
        <v>203</v>
      </c>
      <c r="J9" s="102" t="s">
        <v>204</v>
      </c>
      <c r="K9" s="327"/>
      <c r="L9" s="308"/>
    </row>
    <row r="10" spans="1:12" ht="15.75">
      <c r="A10" s="304" t="s">
        <v>66</v>
      </c>
      <c r="B10" s="304"/>
      <c r="C10" s="304"/>
      <c r="D10" s="304"/>
      <c r="E10" s="304"/>
      <c r="F10" s="304"/>
      <c r="G10" s="304"/>
      <c r="H10" s="304"/>
      <c r="I10" s="304"/>
      <c r="J10" s="304"/>
      <c r="K10" s="304"/>
      <c r="L10" s="304"/>
    </row>
    <row r="11" spans="1:12" s="10" customFormat="1" ht="15.75">
      <c r="A11" s="103">
        <v>1</v>
      </c>
      <c r="B11" s="302" t="s">
        <v>163</v>
      </c>
      <c r="C11" s="302"/>
      <c r="D11" s="302"/>
      <c r="E11" s="302"/>
      <c r="F11" s="104">
        <f>+SUM(F12:F23)</f>
        <v>2587390.2399999998</v>
      </c>
      <c r="G11" s="105"/>
      <c r="H11" s="105"/>
      <c r="I11" s="104">
        <f t="shared" ref="I11:J11" si="0">+SUM(I12:I23)</f>
        <v>243811.39199999996</v>
      </c>
      <c r="J11" s="104">
        <f t="shared" si="0"/>
        <v>432985.41343999997</v>
      </c>
      <c r="K11" s="106"/>
      <c r="L11" s="104">
        <f>+SUM(L12:L23)</f>
        <v>2776564.26144</v>
      </c>
    </row>
    <row r="12" spans="1:12" ht="15.75">
      <c r="A12" s="107">
        <f>A11+0.01</f>
        <v>1.01</v>
      </c>
      <c r="B12" s="108" t="s">
        <v>67</v>
      </c>
      <c r="C12" s="109" t="s">
        <v>19</v>
      </c>
      <c r="D12" s="128">
        <v>4.21</v>
      </c>
      <c r="E12" s="110">
        <v>2640</v>
      </c>
      <c r="F12" s="110">
        <f>+D12*E12</f>
        <v>11114.4</v>
      </c>
      <c r="G12" s="128">
        <f>+IF(D12&gt;K12,D12-K12,0)</f>
        <v>0</v>
      </c>
      <c r="H12" s="107">
        <f>+IF(D12&gt;K12,0,K12-D12)</f>
        <v>37.79</v>
      </c>
      <c r="I12" s="111">
        <f>+G12*E12</f>
        <v>0</v>
      </c>
      <c r="J12" s="112">
        <f>+H12*E12</f>
        <v>99765.599999999991</v>
      </c>
      <c r="K12" s="113">
        <f>+'CANT CAP 1'!H12</f>
        <v>42</v>
      </c>
      <c r="L12" s="111">
        <f t="shared" ref="L12:L50" si="1">+K12*E12</f>
        <v>110880</v>
      </c>
    </row>
    <row r="13" spans="1:12" ht="15.75">
      <c r="A13" s="107">
        <f>A12+0.01</f>
        <v>1.02</v>
      </c>
      <c r="B13" s="108" t="s">
        <v>68</v>
      </c>
      <c r="C13" s="109" t="s">
        <v>22</v>
      </c>
      <c r="D13" s="128">
        <v>152</v>
      </c>
      <c r="E13" s="110">
        <v>5280</v>
      </c>
      <c r="F13" s="110">
        <f t="shared" ref="F13:F50" si="2">+D13*E13</f>
        <v>802560</v>
      </c>
      <c r="G13" s="107">
        <f t="shared" ref="G13:G60" si="3">+IF(D13&gt;K13,D13-K13,0)</f>
        <v>5.6435999999999922</v>
      </c>
      <c r="H13" s="107">
        <f t="shared" ref="H13:H60" si="4">+IF(D13&gt;K13,0,K13-D13)</f>
        <v>0</v>
      </c>
      <c r="I13" s="111">
        <f t="shared" ref="I13:I23" si="5">+G13*E13</f>
        <v>29798.207999999959</v>
      </c>
      <c r="J13" s="112">
        <f t="shared" ref="J13:J23" si="6">+H13*E13</f>
        <v>0</v>
      </c>
      <c r="K13" s="113">
        <f>+'CANT CAP 1'!H40</f>
        <v>146.35640000000001</v>
      </c>
      <c r="L13" s="111">
        <f t="shared" si="1"/>
        <v>772761.79200000002</v>
      </c>
    </row>
    <row r="14" spans="1:12" ht="15.75">
      <c r="A14" s="107">
        <f t="shared" ref="A14:A23" si="7">A13+0.01</f>
        <v>1.03</v>
      </c>
      <c r="B14" s="115" t="s">
        <v>69</v>
      </c>
      <c r="C14" s="109" t="s">
        <v>28</v>
      </c>
      <c r="D14" s="190">
        <v>7</v>
      </c>
      <c r="E14" s="110">
        <v>33600</v>
      </c>
      <c r="F14" s="110">
        <f t="shared" si="2"/>
        <v>235200</v>
      </c>
      <c r="G14" s="107">
        <f t="shared" si="3"/>
        <v>0</v>
      </c>
      <c r="H14" s="107">
        <f t="shared" si="4"/>
        <v>0</v>
      </c>
      <c r="I14" s="111">
        <f t="shared" si="5"/>
        <v>0</v>
      </c>
      <c r="J14" s="112">
        <f t="shared" si="6"/>
        <v>0</v>
      </c>
      <c r="K14" s="113">
        <f>+'CANT CAP 1'!H68</f>
        <v>7</v>
      </c>
      <c r="L14" s="111">
        <f t="shared" si="1"/>
        <v>235200</v>
      </c>
    </row>
    <row r="15" spans="1:12" ht="15.75">
      <c r="A15" s="107">
        <f t="shared" si="7"/>
        <v>1.04</v>
      </c>
      <c r="B15" s="115" t="s">
        <v>70</v>
      </c>
      <c r="C15" s="109" t="s">
        <v>28</v>
      </c>
      <c r="D15" s="190">
        <v>9</v>
      </c>
      <c r="E15" s="110">
        <v>24000</v>
      </c>
      <c r="F15" s="110">
        <f t="shared" si="2"/>
        <v>216000</v>
      </c>
      <c r="G15" s="107">
        <f t="shared" si="3"/>
        <v>0</v>
      </c>
      <c r="H15" s="107">
        <f t="shared" si="4"/>
        <v>0</v>
      </c>
      <c r="I15" s="111">
        <f t="shared" si="5"/>
        <v>0</v>
      </c>
      <c r="J15" s="112">
        <f t="shared" si="6"/>
        <v>0</v>
      </c>
      <c r="K15" s="113">
        <f>+'CANT CAP 1'!H96</f>
        <v>9</v>
      </c>
      <c r="L15" s="111">
        <f t="shared" si="1"/>
        <v>216000</v>
      </c>
    </row>
    <row r="16" spans="1:12" ht="15.75">
      <c r="A16" s="107">
        <f t="shared" si="7"/>
        <v>1.05</v>
      </c>
      <c r="B16" s="115" t="s">
        <v>71</v>
      </c>
      <c r="C16" s="109" t="s">
        <v>28</v>
      </c>
      <c r="D16" s="190">
        <v>12</v>
      </c>
      <c r="E16" s="110">
        <v>26400</v>
      </c>
      <c r="F16" s="110">
        <f t="shared" si="2"/>
        <v>316800</v>
      </c>
      <c r="G16" s="107">
        <f t="shared" si="3"/>
        <v>2</v>
      </c>
      <c r="H16" s="107">
        <f t="shared" si="4"/>
        <v>0</v>
      </c>
      <c r="I16" s="111">
        <f t="shared" si="5"/>
        <v>52800</v>
      </c>
      <c r="J16" s="112">
        <f t="shared" si="6"/>
        <v>0</v>
      </c>
      <c r="K16" s="113">
        <f>+'CANT CAP 1'!H124</f>
        <v>10</v>
      </c>
      <c r="L16" s="111">
        <f t="shared" si="1"/>
        <v>264000</v>
      </c>
    </row>
    <row r="17" spans="1:12" ht="15.75">
      <c r="A17" s="107">
        <f t="shared" si="7"/>
        <v>1.06</v>
      </c>
      <c r="B17" s="116" t="s">
        <v>72</v>
      </c>
      <c r="C17" s="109" t="s">
        <v>22</v>
      </c>
      <c r="D17" s="173">
        <v>0.5</v>
      </c>
      <c r="E17" s="110">
        <v>13200</v>
      </c>
      <c r="F17" s="110">
        <f t="shared" si="2"/>
        <v>6600</v>
      </c>
      <c r="G17" s="107">
        <f t="shared" si="3"/>
        <v>0</v>
      </c>
      <c r="H17" s="107">
        <f t="shared" si="4"/>
        <v>17.046800000000001</v>
      </c>
      <c r="I17" s="111">
        <f t="shared" si="5"/>
        <v>0</v>
      </c>
      <c r="J17" s="112">
        <f t="shared" si="6"/>
        <v>225017.76</v>
      </c>
      <c r="K17" s="113">
        <f>+'CANT CAP 1'!H152</f>
        <v>17.546800000000001</v>
      </c>
      <c r="L17" s="111">
        <f t="shared" si="1"/>
        <v>231617.76</v>
      </c>
    </row>
    <row r="18" spans="1:12" ht="15.75">
      <c r="A18" s="107">
        <f t="shared" si="7"/>
        <v>1.07</v>
      </c>
      <c r="B18" s="116" t="s">
        <v>73</v>
      </c>
      <c r="C18" s="109" t="s">
        <v>22</v>
      </c>
      <c r="D18" s="173">
        <v>89.91</v>
      </c>
      <c r="E18" s="110">
        <v>7920</v>
      </c>
      <c r="F18" s="110">
        <f t="shared" si="2"/>
        <v>712087.2</v>
      </c>
      <c r="G18" s="107">
        <f t="shared" si="3"/>
        <v>18.0732</v>
      </c>
      <c r="H18" s="107">
        <f t="shared" si="4"/>
        <v>0</v>
      </c>
      <c r="I18" s="111">
        <f t="shared" si="5"/>
        <v>143139.74400000001</v>
      </c>
      <c r="J18" s="112">
        <f t="shared" si="6"/>
        <v>0</v>
      </c>
      <c r="K18" s="113">
        <f>+'CANT CAP 1'!H180</f>
        <v>71.836799999999997</v>
      </c>
      <c r="L18" s="111">
        <f t="shared" si="1"/>
        <v>568947.45600000001</v>
      </c>
    </row>
    <row r="19" spans="1:12" ht="15.75">
      <c r="A19" s="107">
        <f t="shared" si="7"/>
        <v>1.08</v>
      </c>
      <c r="B19" s="116" t="s">
        <v>74</v>
      </c>
      <c r="C19" s="109" t="s">
        <v>19</v>
      </c>
      <c r="D19" s="173">
        <v>61.54</v>
      </c>
      <c r="E19" s="110">
        <v>2880</v>
      </c>
      <c r="F19" s="110">
        <f t="shared" si="2"/>
        <v>177235.20000000001</v>
      </c>
      <c r="G19" s="107">
        <f t="shared" si="3"/>
        <v>0</v>
      </c>
      <c r="H19" s="107">
        <f t="shared" si="4"/>
        <v>1.4600000000000009</v>
      </c>
      <c r="I19" s="111">
        <f t="shared" si="5"/>
        <v>0</v>
      </c>
      <c r="J19" s="112">
        <f t="shared" si="6"/>
        <v>4204.8000000000029</v>
      </c>
      <c r="K19" s="113">
        <f>+'CANT CAP 1'!H212</f>
        <v>63</v>
      </c>
      <c r="L19" s="111">
        <f t="shared" si="1"/>
        <v>181440</v>
      </c>
    </row>
    <row r="20" spans="1:12" ht="15.75">
      <c r="A20" s="107">
        <f t="shared" si="7"/>
        <v>1.0900000000000001</v>
      </c>
      <c r="B20" s="116" t="s">
        <v>75</v>
      </c>
      <c r="C20" s="109" t="s">
        <v>19</v>
      </c>
      <c r="D20" s="173">
        <v>0</v>
      </c>
      <c r="E20" s="110">
        <v>34800</v>
      </c>
      <c r="F20" s="110">
        <f t="shared" si="2"/>
        <v>0</v>
      </c>
      <c r="G20" s="107">
        <f t="shared" si="3"/>
        <v>0</v>
      </c>
      <c r="H20" s="107">
        <f t="shared" si="4"/>
        <v>0</v>
      </c>
      <c r="I20" s="111">
        <f t="shared" si="5"/>
        <v>0</v>
      </c>
      <c r="J20" s="112">
        <f t="shared" si="6"/>
        <v>0</v>
      </c>
      <c r="K20" s="113">
        <v>0</v>
      </c>
      <c r="L20" s="111">
        <f t="shared" si="1"/>
        <v>0</v>
      </c>
    </row>
    <row r="21" spans="1:12" ht="15.75">
      <c r="A21" s="107">
        <f t="shared" si="7"/>
        <v>1.1000000000000001</v>
      </c>
      <c r="B21" s="116" t="s">
        <v>76</v>
      </c>
      <c r="C21" s="109" t="s">
        <v>25</v>
      </c>
      <c r="D21" s="173">
        <v>2.9</v>
      </c>
      <c r="E21" s="110">
        <v>18800</v>
      </c>
      <c r="F21" s="110">
        <f t="shared" si="2"/>
        <v>54520</v>
      </c>
      <c r="G21" s="107">
        <f t="shared" si="3"/>
        <v>0</v>
      </c>
      <c r="H21" s="107">
        <f t="shared" si="4"/>
        <v>5.5317688</v>
      </c>
      <c r="I21" s="111">
        <f t="shared" si="5"/>
        <v>0</v>
      </c>
      <c r="J21" s="112">
        <f t="shared" si="6"/>
        <v>103997.25344</v>
      </c>
      <c r="K21" s="113">
        <f>+'CANT CAP 1'!H239</f>
        <v>8.4317688000000004</v>
      </c>
      <c r="L21" s="111">
        <f t="shared" si="1"/>
        <v>158517.25344</v>
      </c>
    </row>
    <row r="22" spans="1:12" ht="15.75">
      <c r="A22" s="107">
        <f t="shared" si="7"/>
        <v>1.1100000000000001</v>
      </c>
      <c r="B22" s="116" t="s">
        <v>77</v>
      </c>
      <c r="C22" s="109" t="s">
        <v>22</v>
      </c>
      <c r="D22" s="173">
        <v>6.8460000000000001</v>
      </c>
      <c r="E22" s="110">
        <v>2640</v>
      </c>
      <c r="F22" s="110">
        <f t="shared" si="2"/>
        <v>18073.439999999999</v>
      </c>
      <c r="G22" s="107">
        <f t="shared" si="3"/>
        <v>6.8460000000000001</v>
      </c>
      <c r="H22" s="107">
        <f t="shared" si="4"/>
        <v>0</v>
      </c>
      <c r="I22" s="111">
        <f t="shared" si="5"/>
        <v>18073.439999999999</v>
      </c>
      <c r="J22" s="112">
        <f t="shared" si="6"/>
        <v>0</v>
      </c>
      <c r="K22" s="113">
        <v>0</v>
      </c>
      <c r="L22" s="111">
        <f t="shared" si="1"/>
        <v>0</v>
      </c>
    </row>
    <row r="23" spans="1:12" ht="15.75">
      <c r="A23" s="107">
        <f t="shared" si="7"/>
        <v>1.1200000000000001</v>
      </c>
      <c r="B23" s="116" t="s">
        <v>151</v>
      </c>
      <c r="C23" s="109" t="s">
        <v>19</v>
      </c>
      <c r="D23" s="173">
        <v>10</v>
      </c>
      <c r="E23" s="110">
        <v>3720</v>
      </c>
      <c r="F23" s="110">
        <f t="shared" si="2"/>
        <v>37200</v>
      </c>
      <c r="G23" s="107">
        <f t="shared" si="3"/>
        <v>0</v>
      </c>
      <c r="H23" s="107">
        <f t="shared" si="4"/>
        <v>0</v>
      </c>
      <c r="I23" s="111">
        <f t="shared" si="5"/>
        <v>0</v>
      </c>
      <c r="J23" s="112">
        <f t="shared" si="6"/>
        <v>0</v>
      </c>
      <c r="K23" s="113">
        <v>10</v>
      </c>
      <c r="L23" s="111">
        <f t="shared" si="1"/>
        <v>37200</v>
      </c>
    </row>
    <row r="24" spans="1:12" ht="15.75">
      <c r="A24" s="103">
        <v>2</v>
      </c>
      <c r="B24" s="174" t="s">
        <v>166</v>
      </c>
      <c r="C24" s="174"/>
      <c r="D24" s="191"/>
      <c r="E24" s="174"/>
      <c r="F24" s="104">
        <f>+SUM(F25:F32)</f>
        <v>40815149.233999997</v>
      </c>
      <c r="G24" s="105"/>
      <c r="H24" s="105"/>
      <c r="I24" s="104">
        <f t="shared" ref="I24:J24" si="8">+SUM(I25:I32)</f>
        <v>10042245.923648801</v>
      </c>
      <c r="J24" s="104">
        <f t="shared" si="8"/>
        <v>2878370.3936000005</v>
      </c>
      <c r="K24" s="130"/>
      <c r="L24" s="104">
        <f>+SUM(L25:L32)</f>
        <v>33651273.70395121</v>
      </c>
    </row>
    <row r="25" spans="1:12" ht="15.75">
      <c r="A25" s="117">
        <f>+A24+0.01</f>
        <v>2.0099999999999998</v>
      </c>
      <c r="B25" s="115" t="s">
        <v>78</v>
      </c>
      <c r="C25" s="109" t="s">
        <v>22</v>
      </c>
      <c r="D25" s="117">
        <v>0</v>
      </c>
      <c r="E25" s="118">
        <v>298375</v>
      </c>
      <c r="F25" s="110">
        <f t="shared" si="2"/>
        <v>0</v>
      </c>
      <c r="G25" s="107">
        <f t="shared" si="3"/>
        <v>0</v>
      </c>
      <c r="H25" s="107">
        <f t="shared" si="4"/>
        <v>0</v>
      </c>
      <c r="I25" s="111">
        <f t="shared" ref="I25:I32" si="9">+G25*E25</f>
        <v>0</v>
      </c>
      <c r="J25" s="112">
        <f t="shared" ref="J25:J32" si="10">+H25*E25</f>
        <v>0</v>
      </c>
      <c r="K25" s="113">
        <v>0</v>
      </c>
      <c r="L25" s="111">
        <f t="shared" si="1"/>
        <v>0</v>
      </c>
    </row>
    <row r="26" spans="1:12" ht="15.75">
      <c r="A26" s="117">
        <f t="shared" ref="A26:A32" si="11">+A25+0.01</f>
        <v>2.0199999999999996</v>
      </c>
      <c r="B26" s="115" t="s">
        <v>79</v>
      </c>
      <c r="C26" s="109" t="s">
        <v>22</v>
      </c>
      <c r="D26" s="128">
        <v>6.85</v>
      </c>
      <c r="E26" s="110">
        <v>75302</v>
      </c>
      <c r="F26" s="110">
        <f t="shared" si="2"/>
        <v>515818.69999999995</v>
      </c>
      <c r="G26" s="107">
        <f t="shared" si="3"/>
        <v>0</v>
      </c>
      <c r="H26" s="107">
        <f t="shared" si="4"/>
        <v>16.1768</v>
      </c>
      <c r="I26" s="111">
        <f t="shared" si="9"/>
        <v>0</v>
      </c>
      <c r="J26" s="112">
        <f t="shared" si="10"/>
        <v>1218145.3936000001</v>
      </c>
      <c r="K26" s="113">
        <f>+'CANT CAP 2'!H12</f>
        <v>23.026800000000001</v>
      </c>
      <c r="L26" s="111">
        <f t="shared" si="1"/>
        <v>1733964.0936</v>
      </c>
    </row>
    <row r="27" spans="1:12" ht="15.75">
      <c r="A27" s="117">
        <f t="shared" si="11"/>
        <v>2.0299999999999994</v>
      </c>
      <c r="B27" s="90" t="s">
        <v>80</v>
      </c>
      <c r="C27" s="109" t="s">
        <v>22</v>
      </c>
      <c r="D27" s="117">
        <v>12.24</v>
      </c>
      <c r="E27" s="119">
        <v>1185875</v>
      </c>
      <c r="F27" s="110">
        <f t="shared" si="2"/>
        <v>14515110</v>
      </c>
      <c r="G27" s="107">
        <f t="shared" si="3"/>
        <v>0</v>
      </c>
      <c r="H27" s="107">
        <f t="shared" si="4"/>
        <v>1.4000000000000004</v>
      </c>
      <c r="I27" s="111">
        <f t="shared" si="9"/>
        <v>0</v>
      </c>
      <c r="J27" s="112">
        <f t="shared" si="10"/>
        <v>1660225.0000000005</v>
      </c>
      <c r="K27" s="113">
        <f>+'CANT CAP 2'!H40</f>
        <v>13.64</v>
      </c>
      <c r="L27" s="111">
        <f t="shared" si="1"/>
        <v>16175335</v>
      </c>
    </row>
    <row r="28" spans="1:12" ht="16.5" customHeight="1">
      <c r="A28" s="117">
        <f t="shared" si="11"/>
        <v>2.0399999999999991</v>
      </c>
      <c r="B28" s="115" t="s">
        <v>81</v>
      </c>
      <c r="C28" s="109" t="s">
        <v>19</v>
      </c>
      <c r="D28" s="128">
        <v>0</v>
      </c>
      <c r="E28" s="110">
        <v>93994</v>
      </c>
      <c r="F28" s="110">
        <f t="shared" si="2"/>
        <v>0</v>
      </c>
      <c r="G28" s="107">
        <f t="shared" si="3"/>
        <v>0</v>
      </c>
      <c r="H28" s="107">
        <f t="shared" si="4"/>
        <v>0</v>
      </c>
      <c r="I28" s="111">
        <f t="shared" si="9"/>
        <v>0</v>
      </c>
      <c r="J28" s="112">
        <f t="shared" si="10"/>
        <v>0</v>
      </c>
      <c r="K28" s="113">
        <v>0</v>
      </c>
      <c r="L28" s="111">
        <f t="shared" si="1"/>
        <v>0</v>
      </c>
    </row>
    <row r="29" spans="1:12" ht="15.75">
      <c r="A29" s="117">
        <f t="shared" si="11"/>
        <v>2.0499999999999989</v>
      </c>
      <c r="B29" s="115" t="s">
        <v>82</v>
      </c>
      <c r="C29" s="109" t="s">
        <v>22</v>
      </c>
      <c r="D29" s="128">
        <v>152</v>
      </c>
      <c r="E29" s="110">
        <v>59193.258000000002</v>
      </c>
      <c r="F29" s="110">
        <f t="shared" si="2"/>
        <v>8997375.216</v>
      </c>
      <c r="G29" s="107">
        <f t="shared" si="3"/>
        <v>5.6435999999999922</v>
      </c>
      <c r="H29" s="107">
        <f t="shared" si="4"/>
        <v>0</v>
      </c>
      <c r="I29" s="111">
        <f t="shared" si="9"/>
        <v>334063.07084879954</v>
      </c>
      <c r="J29" s="112">
        <f t="shared" si="10"/>
        <v>0</v>
      </c>
      <c r="K29" s="113">
        <f>+'CANT CAP 2'!H67</f>
        <v>146.35640000000001</v>
      </c>
      <c r="L29" s="111">
        <f t="shared" si="1"/>
        <v>8663312.1451511998</v>
      </c>
    </row>
    <row r="30" spans="1:12" ht="15.75">
      <c r="A30" s="117">
        <f t="shared" si="11"/>
        <v>2.0599999999999987</v>
      </c>
      <c r="B30" s="115" t="s">
        <v>83</v>
      </c>
      <c r="C30" s="109" t="s">
        <v>22</v>
      </c>
      <c r="D30" s="128">
        <v>381.12000000000006</v>
      </c>
      <c r="E30" s="110">
        <v>12286</v>
      </c>
      <c r="F30" s="110">
        <f t="shared" si="2"/>
        <v>4682440.32</v>
      </c>
      <c r="G30" s="107">
        <f t="shared" si="3"/>
        <v>309.0080000000001</v>
      </c>
      <c r="H30" s="107">
        <f t="shared" si="4"/>
        <v>0</v>
      </c>
      <c r="I30" s="111">
        <f t="shared" si="9"/>
        <v>3796472.2880000011</v>
      </c>
      <c r="J30" s="112">
        <f t="shared" si="10"/>
        <v>0</v>
      </c>
      <c r="K30" s="113">
        <f>+'CANT CAP 2'!H95</f>
        <v>72.111999999999981</v>
      </c>
      <c r="L30" s="111">
        <f t="shared" si="1"/>
        <v>885968.03199999977</v>
      </c>
    </row>
    <row r="31" spans="1:12" ht="15.75">
      <c r="A31" s="117">
        <f t="shared" si="11"/>
        <v>2.0699999999999985</v>
      </c>
      <c r="B31" s="115" t="s">
        <v>84</v>
      </c>
      <c r="C31" s="109" t="s">
        <v>22</v>
      </c>
      <c r="D31" s="128">
        <v>96.756</v>
      </c>
      <c r="E31" s="110">
        <v>83935.5</v>
      </c>
      <c r="F31" s="110">
        <f t="shared" si="2"/>
        <v>8121263.2379999999</v>
      </c>
      <c r="G31" s="107">
        <f t="shared" si="3"/>
        <v>34.203199999999988</v>
      </c>
      <c r="H31" s="107">
        <f t="shared" si="4"/>
        <v>0</v>
      </c>
      <c r="I31" s="111">
        <f t="shared" si="9"/>
        <v>2870862.693599999</v>
      </c>
      <c r="J31" s="112">
        <f t="shared" si="10"/>
        <v>0</v>
      </c>
      <c r="K31" s="113">
        <f>+'CANT CAP 2'!H131</f>
        <v>62.552800000000012</v>
      </c>
      <c r="L31" s="111">
        <f t="shared" si="1"/>
        <v>5250400.5444000009</v>
      </c>
    </row>
    <row r="32" spans="1:12" ht="15.75">
      <c r="A32" s="117">
        <f t="shared" si="11"/>
        <v>2.0799999999999983</v>
      </c>
      <c r="B32" s="115" t="s">
        <v>85</v>
      </c>
      <c r="C32" s="109" t="s">
        <v>22</v>
      </c>
      <c r="D32" s="128">
        <v>312</v>
      </c>
      <c r="E32" s="120">
        <v>12766.48</v>
      </c>
      <c r="F32" s="110">
        <f t="shared" si="2"/>
        <v>3983141.76</v>
      </c>
      <c r="G32" s="107">
        <f t="shared" si="3"/>
        <v>238.19</v>
      </c>
      <c r="H32" s="107">
        <f t="shared" si="4"/>
        <v>0</v>
      </c>
      <c r="I32" s="111">
        <f t="shared" si="9"/>
        <v>3040847.8711999999</v>
      </c>
      <c r="J32" s="112">
        <f t="shared" si="10"/>
        <v>0</v>
      </c>
      <c r="K32" s="113">
        <f>+'CANT CAP 2'!H159</f>
        <v>73.81</v>
      </c>
      <c r="L32" s="111">
        <f t="shared" si="1"/>
        <v>942293.88879999996</v>
      </c>
    </row>
    <row r="33" spans="1:12" ht="15.75">
      <c r="A33" s="103">
        <v>3</v>
      </c>
      <c r="B33" s="182" t="s">
        <v>161</v>
      </c>
      <c r="C33" s="183"/>
      <c r="D33" s="189"/>
      <c r="E33" s="184"/>
      <c r="F33" s="104">
        <f>+SUM(F34:F40)</f>
        <v>1181616</v>
      </c>
      <c r="G33" s="105"/>
      <c r="H33" s="105"/>
      <c r="I33" s="104">
        <f t="shared" ref="I33:J33" si="12">+SUM(I34:I40)</f>
        <v>73851</v>
      </c>
      <c r="J33" s="104">
        <f t="shared" si="12"/>
        <v>0</v>
      </c>
      <c r="K33" s="130"/>
      <c r="L33" s="104">
        <f>+SUM(L34:L40)</f>
        <v>1107765</v>
      </c>
    </row>
    <row r="34" spans="1:12" ht="47.25">
      <c r="A34" s="107">
        <f>A33+0.01</f>
        <v>3.01</v>
      </c>
      <c r="B34" s="115" t="s">
        <v>86</v>
      </c>
      <c r="C34" s="109" t="s">
        <v>28</v>
      </c>
      <c r="D34" s="128">
        <v>16</v>
      </c>
      <c r="E34" s="110">
        <v>73851</v>
      </c>
      <c r="F34" s="110">
        <f t="shared" si="2"/>
        <v>1181616</v>
      </c>
      <c r="G34" s="107">
        <f t="shared" si="3"/>
        <v>1</v>
      </c>
      <c r="H34" s="107">
        <f t="shared" si="4"/>
        <v>0</v>
      </c>
      <c r="I34" s="111">
        <f t="shared" ref="I34:I40" si="13">+G34*E34</f>
        <v>73851</v>
      </c>
      <c r="J34" s="112">
        <f t="shared" ref="J34:J40" si="14">+H34*E34</f>
        <v>0</v>
      </c>
      <c r="K34" s="113">
        <f>+'CANT CAP 3'!H12</f>
        <v>15</v>
      </c>
      <c r="L34" s="111">
        <f t="shared" si="1"/>
        <v>1107765</v>
      </c>
    </row>
    <row r="35" spans="1:12" ht="47.25">
      <c r="A35" s="107">
        <f t="shared" ref="A35:A40" si="15">A34+0.01</f>
        <v>3.0199999999999996</v>
      </c>
      <c r="B35" s="115" t="s">
        <v>87</v>
      </c>
      <c r="C35" s="109" t="s">
        <v>28</v>
      </c>
      <c r="D35" s="128">
        <v>0</v>
      </c>
      <c r="E35" s="110">
        <v>86591</v>
      </c>
      <c r="F35" s="110">
        <f t="shared" si="2"/>
        <v>0</v>
      </c>
      <c r="G35" s="107">
        <f t="shared" si="3"/>
        <v>0</v>
      </c>
      <c r="H35" s="107">
        <f t="shared" si="4"/>
        <v>0</v>
      </c>
      <c r="I35" s="111">
        <f t="shared" si="13"/>
        <v>0</v>
      </c>
      <c r="J35" s="112">
        <f t="shared" si="14"/>
        <v>0</v>
      </c>
      <c r="K35" s="113">
        <v>0</v>
      </c>
      <c r="L35" s="111">
        <f t="shared" si="1"/>
        <v>0</v>
      </c>
    </row>
    <row r="36" spans="1:12" ht="47.25">
      <c r="A36" s="107">
        <f t="shared" si="15"/>
        <v>3.0299999999999994</v>
      </c>
      <c r="B36" s="115" t="s">
        <v>88</v>
      </c>
      <c r="C36" s="109" t="s">
        <v>28</v>
      </c>
      <c r="D36" s="128">
        <v>0</v>
      </c>
      <c r="E36" s="110">
        <v>71941</v>
      </c>
      <c r="F36" s="110">
        <f t="shared" si="2"/>
        <v>0</v>
      </c>
      <c r="G36" s="107">
        <f t="shared" si="3"/>
        <v>0</v>
      </c>
      <c r="H36" s="107">
        <f t="shared" si="4"/>
        <v>0</v>
      </c>
      <c r="I36" s="111">
        <f t="shared" si="13"/>
        <v>0</v>
      </c>
      <c r="J36" s="112">
        <f t="shared" si="14"/>
        <v>0</v>
      </c>
      <c r="K36" s="113">
        <v>0</v>
      </c>
      <c r="L36" s="111">
        <f t="shared" si="1"/>
        <v>0</v>
      </c>
    </row>
    <row r="37" spans="1:12" ht="15.75">
      <c r="A37" s="107">
        <f t="shared" si="15"/>
        <v>3.0399999999999991</v>
      </c>
      <c r="B37" s="115" t="s">
        <v>89</v>
      </c>
      <c r="C37" s="109" t="s">
        <v>28</v>
      </c>
      <c r="D37" s="128">
        <v>0</v>
      </c>
      <c r="E37" s="110">
        <v>40919.1</v>
      </c>
      <c r="F37" s="110">
        <f t="shared" si="2"/>
        <v>0</v>
      </c>
      <c r="G37" s="107">
        <f t="shared" si="3"/>
        <v>0</v>
      </c>
      <c r="H37" s="107">
        <f t="shared" si="4"/>
        <v>0</v>
      </c>
      <c r="I37" s="111">
        <f t="shared" si="13"/>
        <v>0</v>
      </c>
      <c r="J37" s="112">
        <f t="shared" si="14"/>
        <v>0</v>
      </c>
      <c r="K37" s="113">
        <v>0</v>
      </c>
      <c r="L37" s="111">
        <f t="shared" si="1"/>
        <v>0</v>
      </c>
    </row>
    <row r="38" spans="1:12" ht="15.75">
      <c r="A38" s="107">
        <f t="shared" si="15"/>
        <v>3.0499999999999989</v>
      </c>
      <c r="B38" s="115" t="s">
        <v>90</v>
      </c>
      <c r="C38" s="109" t="s">
        <v>28</v>
      </c>
      <c r="D38" s="128">
        <v>0</v>
      </c>
      <c r="E38" s="110">
        <v>104034</v>
      </c>
      <c r="F38" s="110">
        <f t="shared" si="2"/>
        <v>0</v>
      </c>
      <c r="G38" s="107">
        <f t="shared" si="3"/>
        <v>0</v>
      </c>
      <c r="H38" s="107">
        <f t="shared" si="4"/>
        <v>0</v>
      </c>
      <c r="I38" s="111">
        <f t="shared" si="13"/>
        <v>0</v>
      </c>
      <c r="J38" s="112">
        <f t="shared" si="14"/>
        <v>0</v>
      </c>
      <c r="K38" s="113">
        <v>0</v>
      </c>
      <c r="L38" s="111">
        <f t="shared" si="1"/>
        <v>0</v>
      </c>
    </row>
    <row r="39" spans="1:12" ht="15.75">
      <c r="A39" s="107">
        <f t="shared" si="15"/>
        <v>3.0599999999999987</v>
      </c>
      <c r="B39" s="115" t="s">
        <v>91</v>
      </c>
      <c r="C39" s="109" t="s">
        <v>19</v>
      </c>
      <c r="D39" s="117">
        <v>0</v>
      </c>
      <c r="E39" s="121">
        <v>15619</v>
      </c>
      <c r="F39" s="110">
        <f t="shared" si="2"/>
        <v>0</v>
      </c>
      <c r="G39" s="107">
        <f t="shared" si="3"/>
        <v>0</v>
      </c>
      <c r="H39" s="107">
        <f t="shared" si="4"/>
        <v>0</v>
      </c>
      <c r="I39" s="111">
        <f t="shared" si="13"/>
        <v>0</v>
      </c>
      <c r="J39" s="112">
        <f t="shared" si="14"/>
        <v>0</v>
      </c>
      <c r="K39" s="113">
        <v>0</v>
      </c>
      <c r="L39" s="111">
        <f t="shared" si="1"/>
        <v>0</v>
      </c>
    </row>
    <row r="40" spans="1:12" ht="15.75">
      <c r="A40" s="107">
        <f t="shared" si="15"/>
        <v>3.0699999999999985</v>
      </c>
      <c r="B40" s="115" t="s">
        <v>92</v>
      </c>
      <c r="C40" s="109" t="s">
        <v>28</v>
      </c>
      <c r="D40" s="117">
        <v>0</v>
      </c>
      <c r="E40" s="121">
        <v>98794</v>
      </c>
      <c r="F40" s="110">
        <f t="shared" si="2"/>
        <v>0</v>
      </c>
      <c r="G40" s="107">
        <f t="shared" si="3"/>
        <v>0</v>
      </c>
      <c r="H40" s="107">
        <f t="shared" si="4"/>
        <v>0</v>
      </c>
      <c r="I40" s="111">
        <f t="shared" si="13"/>
        <v>0</v>
      </c>
      <c r="J40" s="112">
        <f t="shared" si="14"/>
        <v>0</v>
      </c>
      <c r="K40" s="113">
        <v>0</v>
      </c>
      <c r="L40" s="111">
        <f t="shared" si="1"/>
        <v>0</v>
      </c>
    </row>
    <row r="41" spans="1:12" ht="15.75">
      <c r="A41" s="103">
        <v>4</v>
      </c>
      <c r="B41" s="182" t="s">
        <v>165</v>
      </c>
      <c r="C41" s="183"/>
      <c r="D41" s="189"/>
      <c r="E41" s="184"/>
      <c r="F41" s="104">
        <f>+SUM(F42:F44)</f>
        <v>0</v>
      </c>
      <c r="G41" s="105"/>
      <c r="H41" s="105"/>
      <c r="I41" s="104">
        <f t="shared" ref="I41:J41" si="16">+SUM(I42:I44)</f>
        <v>0</v>
      </c>
      <c r="J41" s="104">
        <f t="shared" si="16"/>
        <v>0</v>
      </c>
      <c r="K41" s="130"/>
      <c r="L41" s="104">
        <f>+SUM(L42:L44)</f>
        <v>0</v>
      </c>
    </row>
    <row r="42" spans="1:12" ht="12" customHeight="1">
      <c r="A42" s="107">
        <f>A41+0.01</f>
        <v>4.01</v>
      </c>
      <c r="B42" s="122" t="s">
        <v>93</v>
      </c>
      <c r="C42" s="109" t="s">
        <v>22</v>
      </c>
      <c r="D42" s="128">
        <v>0</v>
      </c>
      <c r="E42" s="123">
        <v>213552</v>
      </c>
      <c r="F42" s="110">
        <f t="shared" si="2"/>
        <v>0</v>
      </c>
      <c r="G42" s="107">
        <f t="shared" si="3"/>
        <v>0</v>
      </c>
      <c r="H42" s="107">
        <f t="shared" si="4"/>
        <v>0</v>
      </c>
      <c r="I42" s="111">
        <f t="shared" ref="I42:I44" si="17">+G42*E42</f>
        <v>0</v>
      </c>
      <c r="J42" s="112">
        <f t="shared" ref="J42:J44" si="18">+H42*E42</f>
        <v>0</v>
      </c>
      <c r="K42" s="113">
        <v>0</v>
      </c>
      <c r="L42" s="111">
        <f t="shared" si="1"/>
        <v>0</v>
      </c>
    </row>
    <row r="43" spans="1:12" ht="15.75">
      <c r="A43" s="107">
        <f t="shared" ref="A43:A44" si="19">A42+0.01</f>
        <v>4.0199999999999996</v>
      </c>
      <c r="B43" s="122" t="s">
        <v>94</v>
      </c>
      <c r="C43" s="109" t="s">
        <v>22</v>
      </c>
      <c r="D43" s="128">
        <v>0</v>
      </c>
      <c r="E43" s="124">
        <v>190583</v>
      </c>
      <c r="F43" s="110">
        <f t="shared" si="2"/>
        <v>0</v>
      </c>
      <c r="G43" s="107">
        <f t="shared" si="3"/>
        <v>0</v>
      </c>
      <c r="H43" s="107">
        <f t="shared" si="4"/>
        <v>0</v>
      </c>
      <c r="I43" s="111">
        <f t="shared" si="17"/>
        <v>0</v>
      </c>
      <c r="J43" s="112">
        <f t="shared" si="18"/>
        <v>0</v>
      </c>
      <c r="K43" s="113">
        <v>0</v>
      </c>
      <c r="L43" s="111">
        <f t="shared" si="1"/>
        <v>0</v>
      </c>
    </row>
    <row r="44" spans="1:12" ht="15.75">
      <c r="A44" s="107">
        <f t="shared" si="19"/>
        <v>4.0299999999999994</v>
      </c>
      <c r="B44" s="122" t="s">
        <v>95</v>
      </c>
      <c r="C44" s="109" t="s">
        <v>22</v>
      </c>
      <c r="D44" s="128">
        <v>0</v>
      </c>
      <c r="E44" s="123">
        <v>110437</v>
      </c>
      <c r="F44" s="110">
        <f t="shared" si="2"/>
        <v>0</v>
      </c>
      <c r="G44" s="107">
        <f t="shared" si="3"/>
        <v>0</v>
      </c>
      <c r="H44" s="107">
        <f t="shared" si="4"/>
        <v>0</v>
      </c>
      <c r="I44" s="111">
        <f t="shared" si="17"/>
        <v>0</v>
      </c>
      <c r="J44" s="112">
        <f t="shared" si="18"/>
        <v>0</v>
      </c>
      <c r="K44" s="113">
        <v>0</v>
      </c>
      <c r="L44" s="111">
        <f t="shared" si="1"/>
        <v>0</v>
      </c>
    </row>
    <row r="45" spans="1:12" ht="15.75">
      <c r="A45" s="103">
        <v>5</v>
      </c>
      <c r="B45" s="182" t="s">
        <v>164</v>
      </c>
      <c r="C45" s="183"/>
      <c r="D45" s="189"/>
      <c r="E45" s="184"/>
      <c r="F45" s="104">
        <f>+SUM(F46:F50)</f>
        <v>1943095</v>
      </c>
      <c r="G45" s="105"/>
      <c r="H45" s="105"/>
      <c r="I45" s="104">
        <f t="shared" ref="I45:J45" si="20">+SUM(I46:I50)</f>
        <v>475116</v>
      </c>
      <c r="J45" s="104">
        <f t="shared" si="20"/>
        <v>0</v>
      </c>
      <c r="K45" s="130"/>
      <c r="L45" s="104">
        <f>+SUM(L46:L50)</f>
        <v>1467979</v>
      </c>
    </row>
    <row r="46" spans="1:12" ht="15.75">
      <c r="A46" s="107">
        <f t="shared" ref="A46:A50" si="21">A45+0.01</f>
        <v>5.01</v>
      </c>
      <c r="B46" s="115" t="s">
        <v>96</v>
      </c>
      <c r="C46" s="109" t="s">
        <v>28</v>
      </c>
      <c r="D46" s="128">
        <v>4</v>
      </c>
      <c r="E46" s="110">
        <v>189105</v>
      </c>
      <c r="F46" s="110">
        <f t="shared" si="2"/>
        <v>756420</v>
      </c>
      <c r="G46" s="107">
        <f t="shared" si="3"/>
        <v>0</v>
      </c>
      <c r="H46" s="107">
        <f t="shared" si="4"/>
        <v>0</v>
      </c>
      <c r="I46" s="111">
        <f t="shared" ref="I46:I50" si="22">+G46*E46</f>
        <v>0</v>
      </c>
      <c r="J46" s="112">
        <f t="shared" ref="J46:J50" si="23">+H46*E46</f>
        <v>0</v>
      </c>
      <c r="K46" s="113">
        <f>+'CANT CAP 5'!H12</f>
        <v>4</v>
      </c>
      <c r="L46" s="111">
        <f t="shared" si="1"/>
        <v>756420</v>
      </c>
    </row>
    <row r="47" spans="1:12" ht="15.75">
      <c r="A47" s="107">
        <f t="shared" si="21"/>
        <v>5.0199999999999996</v>
      </c>
      <c r="B47" s="115" t="s">
        <v>97</v>
      </c>
      <c r="C47" s="109" t="s">
        <v>28</v>
      </c>
      <c r="D47" s="128">
        <v>4</v>
      </c>
      <c r="E47" s="110">
        <v>149105</v>
      </c>
      <c r="F47" s="110">
        <f t="shared" si="2"/>
        <v>596420</v>
      </c>
      <c r="G47" s="107">
        <f t="shared" si="3"/>
        <v>0</v>
      </c>
      <c r="H47" s="107">
        <f t="shared" si="4"/>
        <v>0</v>
      </c>
      <c r="I47" s="111">
        <f t="shared" si="22"/>
        <v>0</v>
      </c>
      <c r="J47" s="112">
        <f t="shared" si="23"/>
        <v>0</v>
      </c>
      <c r="K47" s="113">
        <f>+'CANT CAP 5'!H40</f>
        <v>4</v>
      </c>
      <c r="L47" s="111">
        <f t="shared" si="1"/>
        <v>596420</v>
      </c>
    </row>
    <row r="48" spans="1:12" ht="30.75" customHeight="1">
      <c r="A48" s="107">
        <f t="shared" si="21"/>
        <v>5.0299999999999994</v>
      </c>
      <c r="B48" s="115" t="s">
        <v>98</v>
      </c>
      <c r="C48" s="109" t="s">
        <v>22</v>
      </c>
      <c r="D48" s="128">
        <v>0</v>
      </c>
      <c r="E48" s="110">
        <v>79186</v>
      </c>
      <c r="F48" s="110">
        <f t="shared" si="2"/>
        <v>0</v>
      </c>
      <c r="G48" s="107">
        <f t="shared" si="3"/>
        <v>0</v>
      </c>
      <c r="H48" s="107">
        <f t="shared" si="4"/>
        <v>0</v>
      </c>
      <c r="I48" s="111">
        <f t="shared" si="22"/>
        <v>0</v>
      </c>
      <c r="J48" s="112">
        <f t="shared" si="23"/>
        <v>0</v>
      </c>
      <c r="K48" s="113">
        <v>0</v>
      </c>
      <c r="L48" s="111">
        <f t="shared" si="1"/>
        <v>0</v>
      </c>
    </row>
    <row r="49" spans="1:12" ht="30.75" customHeight="1">
      <c r="A49" s="107">
        <f t="shared" si="21"/>
        <v>5.0399999999999991</v>
      </c>
      <c r="B49" s="115" t="s">
        <v>99</v>
      </c>
      <c r="C49" s="109" t="s">
        <v>22</v>
      </c>
      <c r="D49" s="128">
        <v>6</v>
      </c>
      <c r="E49" s="110">
        <v>79186</v>
      </c>
      <c r="F49" s="110">
        <f t="shared" si="2"/>
        <v>475116</v>
      </c>
      <c r="G49" s="107">
        <f t="shared" si="3"/>
        <v>6</v>
      </c>
      <c r="H49" s="107">
        <f t="shared" si="4"/>
        <v>0</v>
      </c>
      <c r="I49" s="111">
        <f t="shared" si="22"/>
        <v>475116</v>
      </c>
      <c r="J49" s="112">
        <f t="shared" si="23"/>
        <v>0</v>
      </c>
      <c r="K49" s="113">
        <v>0</v>
      </c>
      <c r="L49" s="111">
        <f t="shared" si="1"/>
        <v>0</v>
      </c>
    </row>
    <row r="50" spans="1:12" ht="30.75" customHeight="1">
      <c r="A50" s="107">
        <f t="shared" si="21"/>
        <v>5.0499999999999989</v>
      </c>
      <c r="B50" s="115" t="s">
        <v>100</v>
      </c>
      <c r="C50" s="109" t="s">
        <v>28</v>
      </c>
      <c r="D50" s="128">
        <v>2</v>
      </c>
      <c r="E50" s="110">
        <v>57569.5</v>
      </c>
      <c r="F50" s="110">
        <f t="shared" si="2"/>
        <v>115139</v>
      </c>
      <c r="G50" s="107">
        <f t="shared" si="3"/>
        <v>0</v>
      </c>
      <c r="H50" s="107">
        <f t="shared" si="4"/>
        <v>0</v>
      </c>
      <c r="I50" s="111">
        <f t="shared" si="22"/>
        <v>0</v>
      </c>
      <c r="J50" s="112">
        <f t="shared" si="23"/>
        <v>0</v>
      </c>
      <c r="K50" s="113">
        <f>+'CANT CAP 5'!H67</f>
        <v>2</v>
      </c>
      <c r="L50" s="111">
        <f t="shared" si="1"/>
        <v>115139</v>
      </c>
    </row>
    <row r="51" spans="1:12" ht="15.75">
      <c r="B51" s="202"/>
      <c r="C51" s="202"/>
      <c r="D51" s="202"/>
      <c r="E51" s="202" t="s">
        <v>101</v>
      </c>
      <c r="G51" s="202"/>
      <c r="H51" s="202"/>
      <c r="I51" s="202"/>
      <c r="J51" s="202"/>
      <c r="K51" s="202"/>
      <c r="L51" s="202"/>
    </row>
    <row r="52" spans="1:12" ht="15.75">
      <c r="A52" s="103">
        <v>6</v>
      </c>
      <c r="B52" s="182" t="s">
        <v>163</v>
      </c>
      <c r="C52" s="183"/>
      <c r="D52" s="183"/>
      <c r="E52" s="184"/>
      <c r="F52" s="104">
        <f>+SUM(F53:F54)</f>
        <v>134352</v>
      </c>
      <c r="G52" s="105"/>
      <c r="H52" s="105"/>
      <c r="I52" s="104">
        <f t="shared" ref="I52:J52" si="24">+SUM(I53:I54)</f>
        <v>25513.920000000009</v>
      </c>
      <c r="J52" s="104">
        <f t="shared" si="24"/>
        <v>0</v>
      </c>
      <c r="K52" s="106"/>
      <c r="L52" s="104">
        <f>+SUM(L53:L54)</f>
        <v>108838.07999999999</v>
      </c>
    </row>
    <row r="53" spans="1:12" ht="15.75">
      <c r="A53" s="107">
        <f>+A52+0.01</f>
        <v>6.01</v>
      </c>
      <c r="B53" s="116" t="s">
        <v>102</v>
      </c>
      <c r="C53" s="109" t="s">
        <v>22</v>
      </c>
      <c r="D53" s="173">
        <v>18.66</v>
      </c>
      <c r="E53" s="110">
        <v>7200</v>
      </c>
      <c r="F53" s="110">
        <f t="shared" ref="F53:F54" si="25">+D53*E53</f>
        <v>134352</v>
      </c>
      <c r="G53" s="107">
        <f t="shared" si="3"/>
        <v>3.5436000000000014</v>
      </c>
      <c r="H53" s="107">
        <f t="shared" si="4"/>
        <v>0</v>
      </c>
      <c r="I53" s="111">
        <f t="shared" ref="I53:I54" si="26">+G53*E53</f>
        <v>25513.920000000009</v>
      </c>
      <c r="J53" s="112">
        <f t="shared" ref="J53:J54" si="27">+H53*E53</f>
        <v>0</v>
      </c>
      <c r="K53" s="113">
        <f>+'CANT CAP 6'!H12</f>
        <v>15.116399999999999</v>
      </c>
      <c r="L53" s="111">
        <f t="shared" ref="L53:L54" si="28">+K53*E53</f>
        <v>108838.07999999999</v>
      </c>
    </row>
    <row r="54" spans="1:12" ht="15.75">
      <c r="A54" s="107">
        <f t="shared" ref="A54" si="29">+A53+0.01</f>
        <v>6.02</v>
      </c>
      <c r="B54" s="115" t="s">
        <v>103</v>
      </c>
      <c r="C54" s="109" t="s">
        <v>28</v>
      </c>
      <c r="D54" s="117">
        <v>0</v>
      </c>
      <c r="E54" s="125">
        <v>6102</v>
      </c>
      <c r="F54" s="110">
        <f t="shared" si="25"/>
        <v>0</v>
      </c>
      <c r="G54" s="107">
        <f t="shared" si="3"/>
        <v>0</v>
      </c>
      <c r="H54" s="107">
        <f t="shared" si="4"/>
        <v>0</v>
      </c>
      <c r="I54" s="111">
        <f t="shared" si="26"/>
        <v>0</v>
      </c>
      <c r="J54" s="112">
        <f t="shared" si="27"/>
        <v>0</v>
      </c>
      <c r="K54" s="113">
        <v>0</v>
      </c>
      <c r="L54" s="111">
        <f t="shared" si="28"/>
        <v>0</v>
      </c>
    </row>
    <row r="55" spans="1:12" ht="15.75">
      <c r="A55" s="103">
        <v>7</v>
      </c>
      <c r="B55" s="185" t="s">
        <v>162</v>
      </c>
      <c r="C55" s="186"/>
      <c r="D55" s="188"/>
      <c r="E55" s="187"/>
      <c r="F55" s="104">
        <f>+SUM(F56:F58)</f>
        <v>1287510</v>
      </c>
      <c r="G55" s="105"/>
      <c r="H55" s="105"/>
      <c r="I55" s="104">
        <f t="shared" ref="I55:J55" si="30">+SUM(I56:I58)</f>
        <v>1287510</v>
      </c>
      <c r="J55" s="104">
        <f t="shared" si="30"/>
        <v>0</v>
      </c>
      <c r="K55" s="130"/>
      <c r="L55" s="104">
        <f>+SUM(L56:L58)</f>
        <v>0</v>
      </c>
    </row>
    <row r="56" spans="1:12" ht="15.75">
      <c r="A56" s="107">
        <f t="shared" ref="A56:A58" si="31">A55+0.01</f>
        <v>7.01</v>
      </c>
      <c r="B56" s="115" t="s">
        <v>104</v>
      </c>
      <c r="C56" s="109" t="s">
        <v>22</v>
      </c>
      <c r="D56" s="117">
        <v>30</v>
      </c>
      <c r="E56" s="121">
        <v>42917</v>
      </c>
      <c r="F56" s="110">
        <f t="shared" ref="F56:F58" si="32">+D56*E56</f>
        <v>1287510</v>
      </c>
      <c r="G56" s="107">
        <f t="shared" si="3"/>
        <v>30</v>
      </c>
      <c r="H56" s="107">
        <f t="shared" si="4"/>
        <v>0</v>
      </c>
      <c r="I56" s="111">
        <f t="shared" ref="I56:I58" si="33">+G56*E56</f>
        <v>1287510</v>
      </c>
      <c r="J56" s="112">
        <f t="shared" ref="J56:J58" si="34">+H56*E56</f>
        <v>0</v>
      </c>
      <c r="K56" s="113">
        <v>0</v>
      </c>
      <c r="L56" s="111">
        <f t="shared" ref="L56:L73" si="35">+K56*E56</f>
        <v>0</v>
      </c>
    </row>
    <row r="57" spans="1:12" ht="15.75">
      <c r="A57" s="107">
        <f t="shared" si="31"/>
        <v>7.02</v>
      </c>
      <c r="B57" s="115" t="s">
        <v>105</v>
      </c>
      <c r="C57" s="109" t="s">
        <v>22</v>
      </c>
      <c r="D57" s="117">
        <v>0</v>
      </c>
      <c r="E57" s="121">
        <v>68217</v>
      </c>
      <c r="F57" s="110">
        <f t="shared" si="32"/>
        <v>0</v>
      </c>
      <c r="G57" s="107">
        <f t="shared" si="3"/>
        <v>0</v>
      </c>
      <c r="H57" s="107">
        <f t="shared" si="4"/>
        <v>0</v>
      </c>
      <c r="I57" s="111">
        <f t="shared" si="33"/>
        <v>0</v>
      </c>
      <c r="J57" s="112">
        <f t="shared" si="34"/>
        <v>0</v>
      </c>
      <c r="K57" s="113">
        <v>0</v>
      </c>
      <c r="L57" s="111">
        <f t="shared" si="35"/>
        <v>0</v>
      </c>
    </row>
    <row r="58" spans="1:12" ht="15.75">
      <c r="A58" s="107">
        <f t="shared" si="31"/>
        <v>7.0299999999999994</v>
      </c>
      <c r="B58" s="115" t="s">
        <v>106</v>
      </c>
      <c r="C58" s="109" t="s">
        <v>22</v>
      </c>
      <c r="D58" s="128">
        <v>0</v>
      </c>
      <c r="E58" s="123">
        <v>218200</v>
      </c>
      <c r="F58" s="110">
        <f t="shared" si="32"/>
        <v>0</v>
      </c>
      <c r="G58" s="107">
        <f t="shared" si="3"/>
        <v>0</v>
      </c>
      <c r="H58" s="107">
        <f t="shared" si="4"/>
        <v>0</v>
      </c>
      <c r="I58" s="111">
        <f t="shared" si="33"/>
        <v>0</v>
      </c>
      <c r="J58" s="112">
        <f t="shared" si="34"/>
        <v>0</v>
      </c>
      <c r="K58" s="113">
        <v>0</v>
      </c>
      <c r="L58" s="111">
        <f t="shared" si="35"/>
        <v>0</v>
      </c>
    </row>
    <row r="59" spans="1:12" ht="15.75">
      <c r="A59" s="103">
        <v>8</v>
      </c>
      <c r="B59" s="182" t="s">
        <v>161</v>
      </c>
      <c r="C59" s="183"/>
      <c r="D59" s="189"/>
      <c r="E59" s="184"/>
      <c r="F59" s="104">
        <f>+SUM(F60)</f>
        <v>0</v>
      </c>
      <c r="G59" s="105"/>
      <c r="H59" s="105"/>
      <c r="I59" s="104">
        <f t="shared" ref="I59:J59" si="36">+SUM(I60:I60)</f>
        <v>0</v>
      </c>
      <c r="J59" s="104">
        <f t="shared" si="36"/>
        <v>0</v>
      </c>
      <c r="K59" s="130"/>
      <c r="L59" s="104">
        <f>+SUM(L60:L60)</f>
        <v>0</v>
      </c>
    </row>
    <row r="60" spans="1:12" ht="15.75">
      <c r="A60" s="107">
        <f>A59+0.01</f>
        <v>8.01</v>
      </c>
      <c r="B60" s="126" t="s">
        <v>107</v>
      </c>
      <c r="C60" s="109" t="s">
        <v>28</v>
      </c>
      <c r="D60" s="128">
        <v>0</v>
      </c>
      <c r="E60" s="110">
        <v>369198</v>
      </c>
      <c r="F60" s="110">
        <f t="shared" ref="F60" si="37">+D60*E60</f>
        <v>0</v>
      </c>
      <c r="G60" s="107">
        <f t="shared" si="3"/>
        <v>0</v>
      </c>
      <c r="H60" s="107">
        <f t="shared" si="4"/>
        <v>0</v>
      </c>
      <c r="I60" s="111">
        <f t="shared" ref="I60" si="38">+G60*E60</f>
        <v>0</v>
      </c>
      <c r="J60" s="112">
        <f t="shared" ref="J60" si="39">+H60*E60</f>
        <v>0</v>
      </c>
      <c r="K60" s="113">
        <v>0</v>
      </c>
      <c r="L60" s="111">
        <f t="shared" si="35"/>
        <v>0</v>
      </c>
    </row>
    <row r="61" spans="1:12" ht="15.75">
      <c r="A61" s="103" t="s">
        <v>159</v>
      </c>
      <c r="B61" s="182" t="s">
        <v>160</v>
      </c>
      <c r="C61" s="183"/>
      <c r="D61" s="189"/>
      <c r="E61" s="184"/>
      <c r="F61" s="104">
        <f>+SUM(F62:F81)</f>
        <v>74317096.623638988</v>
      </c>
      <c r="G61" s="105"/>
      <c r="H61" s="105"/>
      <c r="I61" s="104">
        <f>+SUM(I62:I81)</f>
        <v>15397362.6</v>
      </c>
      <c r="J61" s="104">
        <f>+SUM(J62:J81)</f>
        <v>1547106</v>
      </c>
      <c r="K61" s="130"/>
      <c r="L61" s="104">
        <f>+SUM(L62:L81)</f>
        <v>60466840.023638994</v>
      </c>
    </row>
    <row r="62" spans="1:12" ht="31.5">
      <c r="A62" s="107" t="s">
        <v>167</v>
      </c>
      <c r="B62" s="126" t="s">
        <v>235</v>
      </c>
      <c r="C62" s="109" t="s">
        <v>22</v>
      </c>
      <c r="D62" s="128">
        <v>7.56</v>
      </c>
      <c r="E62" s="129">
        <v>1290875</v>
      </c>
      <c r="F62" s="110">
        <f t="shared" ref="F62:F81" si="40">+D62*E62</f>
        <v>9759015</v>
      </c>
      <c r="G62" s="107">
        <f t="shared" ref="G62:G74" si="41">+IF(D62&gt;K62,D62-K62,0)</f>
        <v>0</v>
      </c>
      <c r="H62" s="107">
        <f t="shared" ref="H62:H74" si="42">+IF(D62&gt;K62,0,K62-D62)</f>
        <v>0</v>
      </c>
      <c r="I62" s="111">
        <f t="shared" ref="I62:I81" si="43">+G62*E62</f>
        <v>0</v>
      </c>
      <c r="J62" s="112">
        <f t="shared" ref="J62:J81" si="44">+H62*E62</f>
        <v>0</v>
      </c>
      <c r="K62" s="113">
        <f>+'CANT CAP NP'!H12</f>
        <v>7.56</v>
      </c>
      <c r="L62" s="111">
        <f t="shared" si="35"/>
        <v>9759015</v>
      </c>
    </row>
    <row r="63" spans="1:12" ht="31.5">
      <c r="A63" s="107" t="s">
        <v>168</v>
      </c>
      <c r="B63" s="126" t="s">
        <v>182</v>
      </c>
      <c r="C63" s="109" t="s">
        <v>28</v>
      </c>
      <c r="D63" s="128">
        <v>16</v>
      </c>
      <c r="E63" s="110">
        <v>75694</v>
      </c>
      <c r="F63" s="110">
        <f t="shared" si="40"/>
        <v>1211104</v>
      </c>
      <c r="G63" s="107">
        <f t="shared" si="41"/>
        <v>0</v>
      </c>
      <c r="H63" s="107">
        <f t="shared" si="42"/>
        <v>0</v>
      </c>
      <c r="I63" s="111">
        <f t="shared" si="43"/>
        <v>0</v>
      </c>
      <c r="J63" s="112">
        <f t="shared" si="44"/>
        <v>0</v>
      </c>
      <c r="K63" s="113">
        <f>+'CANT CAP NP'!H40</f>
        <v>16</v>
      </c>
      <c r="L63" s="111">
        <f t="shared" si="35"/>
        <v>1211104</v>
      </c>
    </row>
    <row r="64" spans="1:12" ht="31.5">
      <c r="A64" s="107" t="s">
        <v>169</v>
      </c>
      <c r="B64" s="126" t="s">
        <v>183</v>
      </c>
      <c r="C64" s="109" t="s">
        <v>28</v>
      </c>
      <c r="D64" s="128">
        <v>24</v>
      </c>
      <c r="E64" s="110">
        <v>84194</v>
      </c>
      <c r="F64" s="110">
        <f t="shared" si="40"/>
        <v>2020656</v>
      </c>
      <c r="G64" s="107">
        <f t="shared" si="41"/>
        <v>0</v>
      </c>
      <c r="H64" s="107">
        <f t="shared" si="42"/>
        <v>9</v>
      </c>
      <c r="I64" s="111">
        <f t="shared" si="43"/>
        <v>0</v>
      </c>
      <c r="J64" s="112">
        <f t="shared" si="44"/>
        <v>757746</v>
      </c>
      <c r="K64" s="113">
        <f>+'CANT CAP NP'!H68</f>
        <v>33</v>
      </c>
      <c r="L64" s="111">
        <f t="shared" si="35"/>
        <v>2778402</v>
      </c>
    </row>
    <row r="65" spans="1:12" ht="31.5">
      <c r="A65" s="107" t="s">
        <v>170</v>
      </c>
      <c r="B65" s="126" t="s">
        <v>208</v>
      </c>
      <c r="C65" s="109" t="s">
        <v>19</v>
      </c>
      <c r="D65" s="128">
        <v>30</v>
      </c>
      <c r="E65" s="110">
        <v>17859</v>
      </c>
      <c r="F65" s="110">
        <f t="shared" si="40"/>
        <v>535770</v>
      </c>
      <c r="G65" s="107">
        <f t="shared" si="41"/>
        <v>0</v>
      </c>
      <c r="H65" s="107">
        <f t="shared" si="42"/>
        <v>0</v>
      </c>
      <c r="I65" s="111">
        <f t="shared" si="43"/>
        <v>0</v>
      </c>
      <c r="J65" s="112">
        <f t="shared" si="44"/>
        <v>0</v>
      </c>
      <c r="K65" s="113">
        <f>+'CANT CAP NP'!H96</f>
        <v>30</v>
      </c>
      <c r="L65" s="111">
        <f t="shared" si="35"/>
        <v>535770</v>
      </c>
    </row>
    <row r="66" spans="1:12" ht="47.25">
      <c r="A66" s="107" t="s">
        <v>171</v>
      </c>
      <c r="B66" s="115" t="s">
        <v>185</v>
      </c>
      <c r="C66" s="109" t="s">
        <v>28</v>
      </c>
      <c r="D66" s="128">
        <v>2</v>
      </c>
      <c r="E66" s="110">
        <v>85194</v>
      </c>
      <c r="F66" s="110">
        <f t="shared" si="40"/>
        <v>170388</v>
      </c>
      <c r="G66" s="107">
        <f t="shared" si="41"/>
        <v>2</v>
      </c>
      <c r="H66" s="107">
        <f t="shared" si="42"/>
        <v>0</v>
      </c>
      <c r="I66" s="111">
        <f t="shared" si="43"/>
        <v>170388</v>
      </c>
      <c r="J66" s="112">
        <f t="shared" si="44"/>
        <v>0</v>
      </c>
      <c r="K66" s="113">
        <v>0</v>
      </c>
      <c r="L66" s="111">
        <f t="shared" si="35"/>
        <v>0</v>
      </c>
    </row>
    <row r="67" spans="1:12" ht="47.25">
      <c r="A67" s="107" t="s">
        <v>172</v>
      </c>
      <c r="B67" s="115" t="s">
        <v>186</v>
      </c>
      <c r="C67" s="109" t="s">
        <v>28</v>
      </c>
      <c r="D67" s="128">
        <v>2</v>
      </c>
      <c r="E67" s="110">
        <v>76194</v>
      </c>
      <c r="F67" s="110">
        <f t="shared" si="40"/>
        <v>152388</v>
      </c>
      <c r="G67" s="107">
        <f t="shared" si="41"/>
        <v>0</v>
      </c>
      <c r="H67" s="107">
        <f t="shared" si="42"/>
        <v>0</v>
      </c>
      <c r="I67" s="111">
        <f t="shared" si="43"/>
        <v>0</v>
      </c>
      <c r="J67" s="112">
        <f t="shared" si="44"/>
        <v>0</v>
      </c>
      <c r="K67" s="113">
        <f>+'CANT CAP NP'!H124</f>
        <v>2</v>
      </c>
      <c r="L67" s="111">
        <f t="shared" si="35"/>
        <v>152388</v>
      </c>
    </row>
    <row r="68" spans="1:12" ht="47.25">
      <c r="A68" s="107" t="s">
        <v>173</v>
      </c>
      <c r="B68" s="126" t="s">
        <v>189</v>
      </c>
      <c r="C68" s="109" t="s">
        <v>19</v>
      </c>
      <c r="D68" s="128">
        <v>150</v>
      </c>
      <c r="E68" s="110">
        <v>24559</v>
      </c>
      <c r="F68" s="110">
        <f t="shared" si="40"/>
        <v>3683850</v>
      </c>
      <c r="G68" s="107">
        <f t="shared" si="41"/>
        <v>0</v>
      </c>
      <c r="H68" s="107">
        <f t="shared" si="42"/>
        <v>30</v>
      </c>
      <c r="I68" s="111">
        <f t="shared" si="43"/>
        <v>0</v>
      </c>
      <c r="J68" s="112">
        <f t="shared" si="44"/>
        <v>736770</v>
      </c>
      <c r="K68" s="113">
        <f>+'CANT CAP NP'!H152</f>
        <v>180</v>
      </c>
      <c r="L68" s="111">
        <f t="shared" si="35"/>
        <v>4420620</v>
      </c>
    </row>
    <row r="69" spans="1:12" ht="15.75">
      <c r="A69" s="107" t="s">
        <v>174</v>
      </c>
      <c r="B69" s="126" t="s">
        <v>187</v>
      </c>
      <c r="C69" s="109" t="s">
        <v>28</v>
      </c>
      <c r="D69" s="128">
        <v>40</v>
      </c>
      <c r="E69" s="110">
        <v>5259</v>
      </c>
      <c r="F69" s="110">
        <f t="shared" si="40"/>
        <v>210360</v>
      </c>
      <c r="G69" s="107">
        <f t="shared" si="41"/>
        <v>0</v>
      </c>
      <c r="H69" s="107">
        <f t="shared" si="42"/>
        <v>10</v>
      </c>
      <c r="I69" s="111">
        <f t="shared" si="43"/>
        <v>0</v>
      </c>
      <c r="J69" s="112">
        <f t="shared" si="44"/>
        <v>52590</v>
      </c>
      <c r="K69" s="113">
        <f>+'CANT CAP NP'!H180</f>
        <v>50</v>
      </c>
      <c r="L69" s="111">
        <f t="shared" si="35"/>
        <v>262950</v>
      </c>
    </row>
    <row r="70" spans="1:12" ht="15.75">
      <c r="A70" s="107" t="s">
        <v>175</v>
      </c>
      <c r="B70" s="126" t="s">
        <v>188</v>
      </c>
      <c r="C70" s="109" t="s">
        <v>28</v>
      </c>
      <c r="D70" s="128">
        <v>57</v>
      </c>
      <c r="E70" s="110">
        <v>9773</v>
      </c>
      <c r="F70" s="110">
        <f t="shared" si="40"/>
        <v>557061</v>
      </c>
      <c r="G70" s="107">
        <f t="shared" si="41"/>
        <v>5</v>
      </c>
      <c r="H70" s="107">
        <f t="shared" si="42"/>
        <v>0</v>
      </c>
      <c r="I70" s="111">
        <f t="shared" si="43"/>
        <v>48865</v>
      </c>
      <c r="J70" s="112">
        <f t="shared" si="44"/>
        <v>0</v>
      </c>
      <c r="K70" s="113">
        <f>+'CANT CAP NP'!H208</f>
        <v>52</v>
      </c>
      <c r="L70" s="111">
        <f t="shared" si="35"/>
        <v>508196</v>
      </c>
    </row>
    <row r="71" spans="1:12" ht="47.25">
      <c r="A71" s="107" t="s">
        <v>176</v>
      </c>
      <c r="B71" s="126" t="s">
        <v>190</v>
      </c>
      <c r="C71" s="109" t="s">
        <v>28</v>
      </c>
      <c r="D71" s="128">
        <v>2</v>
      </c>
      <c r="E71" s="110">
        <v>68329</v>
      </c>
      <c r="F71" s="110">
        <f t="shared" si="40"/>
        <v>136658</v>
      </c>
      <c r="G71" s="107">
        <f t="shared" si="41"/>
        <v>0</v>
      </c>
      <c r="H71" s="107">
        <f t="shared" si="42"/>
        <v>0</v>
      </c>
      <c r="I71" s="111">
        <f t="shared" si="43"/>
        <v>0</v>
      </c>
      <c r="J71" s="112">
        <f t="shared" si="44"/>
        <v>0</v>
      </c>
      <c r="K71" s="113">
        <f>+'CANT CAP NP'!H236</f>
        <v>2</v>
      </c>
      <c r="L71" s="111">
        <f t="shared" si="35"/>
        <v>136658</v>
      </c>
    </row>
    <row r="72" spans="1:12" ht="50.25" customHeight="1">
      <c r="A72" s="107" t="s">
        <v>177</v>
      </c>
      <c r="B72" s="126" t="s">
        <v>191</v>
      </c>
      <c r="C72" s="109" t="s">
        <v>28</v>
      </c>
      <c r="D72" s="128">
        <v>1</v>
      </c>
      <c r="E72" s="110">
        <v>527729</v>
      </c>
      <c r="F72" s="110">
        <f t="shared" si="40"/>
        <v>527729</v>
      </c>
      <c r="G72" s="107">
        <f t="shared" si="41"/>
        <v>0</v>
      </c>
      <c r="H72" s="107">
        <f t="shared" si="42"/>
        <v>0</v>
      </c>
      <c r="I72" s="111">
        <f t="shared" si="43"/>
        <v>0</v>
      </c>
      <c r="J72" s="112">
        <f t="shared" si="44"/>
        <v>0</v>
      </c>
      <c r="K72" s="113">
        <f>+'CANT CAP NP'!H264</f>
        <v>1</v>
      </c>
      <c r="L72" s="111">
        <f t="shared" si="35"/>
        <v>527729</v>
      </c>
    </row>
    <row r="73" spans="1:12" ht="47.25">
      <c r="A73" s="107" t="s">
        <v>178</v>
      </c>
      <c r="B73" s="126" t="s">
        <v>192</v>
      </c>
      <c r="C73" s="109" t="s">
        <v>28</v>
      </c>
      <c r="D73" s="128">
        <v>1</v>
      </c>
      <c r="E73" s="110">
        <v>2885930</v>
      </c>
      <c r="F73" s="110">
        <f t="shared" si="40"/>
        <v>2885930</v>
      </c>
      <c r="G73" s="107">
        <f t="shared" si="41"/>
        <v>0</v>
      </c>
      <c r="H73" s="107">
        <f t="shared" si="42"/>
        <v>0</v>
      </c>
      <c r="I73" s="111">
        <f t="shared" si="43"/>
        <v>0</v>
      </c>
      <c r="J73" s="112">
        <f t="shared" si="44"/>
        <v>0</v>
      </c>
      <c r="K73" s="113">
        <f>+'CANT CAP NP'!H292</f>
        <v>1</v>
      </c>
      <c r="L73" s="111">
        <f t="shared" si="35"/>
        <v>2885930</v>
      </c>
    </row>
    <row r="74" spans="1:12" ht="31.5">
      <c r="A74" s="107" t="s">
        <v>179</v>
      </c>
      <c r="B74" s="126" t="s">
        <v>197</v>
      </c>
      <c r="C74" s="109" t="s">
        <v>22</v>
      </c>
      <c r="D74" s="128">
        <v>25.96</v>
      </c>
      <c r="E74" s="110">
        <v>310000</v>
      </c>
      <c r="F74" s="110">
        <f t="shared" si="40"/>
        <v>8047600</v>
      </c>
      <c r="G74" s="107">
        <f t="shared" si="41"/>
        <v>0</v>
      </c>
      <c r="H74" s="107">
        <f t="shared" si="42"/>
        <v>0</v>
      </c>
      <c r="I74" s="111">
        <f t="shared" si="43"/>
        <v>0</v>
      </c>
      <c r="J74" s="112">
        <f t="shared" si="44"/>
        <v>0</v>
      </c>
      <c r="K74" s="113">
        <f>+'CANT CAP NP'!H320</f>
        <v>25.96</v>
      </c>
      <c r="L74" s="111">
        <f>+K74*E74</f>
        <v>8047600</v>
      </c>
    </row>
    <row r="75" spans="1:12" ht="31.5">
      <c r="A75" s="107" t="s">
        <v>180</v>
      </c>
      <c r="B75" s="126" t="s">
        <v>198</v>
      </c>
      <c r="C75" s="109" t="s">
        <v>28</v>
      </c>
      <c r="D75" s="128">
        <v>3</v>
      </c>
      <c r="E75" s="110">
        <v>175103.5294117647</v>
      </c>
      <c r="F75" s="110">
        <f t="shared" si="40"/>
        <v>525310.5882352941</v>
      </c>
      <c r="G75" s="107">
        <f t="shared" ref="G75:G78" si="45">+IF(D75&gt;K75,D75-K75,0)</f>
        <v>0</v>
      </c>
      <c r="H75" s="107">
        <f t="shared" ref="H75:H78" si="46">+IF(D75&gt;K75,0,K75-D75)</f>
        <v>0</v>
      </c>
      <c r="I75" s="111">
        <f t="shared" si="43"/>
        <v>0</v>
      </c>
      <c r="J75" s="112">
        <f t="shared" si="44"/>
        <v>0</v>
      </c>
      <c r="K75" s="113">
        <f>+'CANT CAP NP'!H348</f>
        <v>3</v>
      </c>
      <c r="L75" s="111">
        <f t="shared" ref="L75:L80" si="47">+K75*E75</f>
        <v>525310.5882352941</v>
      </c>
    </row>
    <row r="76" spans="1:12" ht="47.25">
      <c r="A76" s="107" t="s">
        <v>181</v>
      </c>
      <c r="B76" s="126" t="s">
        <v>199</v>
      </c>
      <c r="C76" s="109" t="s">
        <v>28</v>
      </c>
      <c r="D76" s="128">
        <v>1</v>
      </c>
      <c r="E76" s="110">
        <v>2099487</v>
      </c>
      <c r="F76" s="110">
        <f t="shared" si="40"/>
        <v>2099487</v>
      </c>
      <c r="G76" s="107">
        <f t="shared" si="45"/>
        <v>0</v>
      </c>
      <c r="H76" s="107">
        <f t="shared" si="46"/>
        <v>0</v>
      </c>
      <c r="I76" s="111">
        <f t="shared" si="43"/>
        <v>0</v>
      </c>
      <c r="J76" s="112">
        <f t="shared" si="44"/>
        <v>0</v>
      </c>
      <c r="K76" s="113">
        <f>+'CANT CAP NP'!H376</f>
        <v>1</v>
      </c>
      <c r="L76" s="111">
        <f t="shared" si="47"/>
        <v>2099487</v>
      </c>
    </row>
    <row r="77" spans="1:12" ht="15.75">
      <c r="A77" s="107" t="s">
        <v>193</v>
      </c>
      <c r="B77" s="126" t="s">
        <v>200</v>
      </c>
      <c r="C77" s="109" t="s">
        <v>19</v>
      </c>
      <c r="D77" s="128">
        <v>59</v>
      </c>
      <c r="E77" s="110">
        <v>16773</v>
      </c>
      <c r="F77" s="110">
        <f t="shared" si="40"/>
        <v>989607</v>
      </c>
      <c r="G77" s="107">
        <f t="shared" si="45"/>
        <v>59</v>
      </c>
      <c r="H77" s="107">
        <f t="shared" si="46"/>
        <v>0</v>
      </c>
      <c r="I77" s="111">
        <f t="shared" si="43"/>
        <v>989607</v>
      </c>
      <c r="J77" s="112">
        <f t="shared" si="44"/>
        <v>0</v>
      </c>
      <c r="K77" s="113">
        <v>0</v>
      </c>
      <c r="L77" s="111">
        <f t="shared" si="47"/>
        <v>0</v>
      </c>
    </row>
    <row r="78" spans="1:12" ht="48" customHeight="1">
      <c r="A78" s="107" t="s">
        <v>194</v>
      </c>
      <c r="B78" s="126" t="s">
        <v>236</v>
      </c>
      <c r="C78" s="109" t="s">
        <v>19</v>
      </c>
      <c r="D78" s="128">
        <v>3.4</v>
      </c>
      <c r="E78" s="110">
        <v>446249</v>
      </c>
      <c r="F78" s="110">
        <f t="shared" si="40"/>
        <v>1517246.5999999999</v>
      </c>
      <c r="G78" s="107">
        <f t="shared" si="45"/>
        <v>3.4</v>
      </c>
      <c r="H78" s="107">
        <f t="shared" si="46"/>
        <v>0</v>
      </c>
      <c r="I78" s="111">
        <f t="shared" si="43"/>
        <v>1517246.5999999999</v>
      </c>
      <c r="J78" s="112">
        <f t="shared" si="44"/>
        <v>0</v>
      </c>
      <c r="K78" s="113">
        <v>0</v>
      </c>
      <c r="L78" s="111">
        <f t="shared" si="47"/>
        <v>0</v>
      </c>
    </row>
    <row r="79" spans="1:12" ht="15.75">
      <c r="A79" s="107" t="s">
        <v>195</v>
      </c>
      <c r="B79" s="126" t="s">
        <v>202</v>
      </c>
      <c r="C79" s="109" t="s">
        <v>28</v>
      </c>
      <c r="D79" s="128">
        <v>8</v>
      </c>
      <c r="E79" s="110">
        <v>129642.55442546299</v>
      </c>
      <c r="F79" s="110">
        <f t="shared" si="40"/>
        <v>1037140.4354037039</v>
      </c>
      <c r="G79" s="107">
        <v>0</v>
      </c>
      <c r="H79" s="107">
        <f t="shared" ref="H79" si="48">+IF(D79&gt;K79,0,K79-D79)</f>
        <v>0</v>
      </c>
      <c r="I79" s="111">
        <f t="shared" si="43"/>
        <v>0</v>
      </c>
      <c r="J79" s="112">
        <f t="shared" si="44"/>
        <v>0</v>
      </c>
      <c r="K79" s="113">
        <v>8</v>
      </c>
      <c r="L79" s="111">
        <f t="shared" si="47"/>
        <v>1037140.4354037039</v>
      </c>
    </row>
    <row r="80" spans="1:12" ht="15.75">
      <c r="A80" s="107" t="s">
        <v>196</v>
      </c>
      <c r="B80" s="126" t="s">
        <v>237</v>
      </c>
      <c r="C80" s="109" t="s">
        <v>22</v>
      </c>
      <c r="D80" s="128">
        <v>68</v>
      </c>
      <c r="E80" s="110">
        <v>186342</v>
      </c>
      <c r="F80" s="110">
        <f t="shared" si="40"/>
        <v>12671256</v>
      </c>
      <c r="G80" s="107">
        <f t="shared" ref="G80" si="49">+IF(D80&gt;K80,D80-K80,0)</f>
        <v>68</v>
      </c>
      <c r="H80" s="107">
        <f t="shared" ref="H80" si="50">+IF(D80&gt;K80,0,K80-D80)</f>
        <v>0</v>
      </c>
      <c r="I80" s="111">
        <f t="shared" si="43"/>
        <v>12671256</v>
      </c>
      <c r="J80" s="112">
        <f t="shared" si="44"/>
        <v>0</v>
      </c>
      <c r="K80" s="113">
        <v>0</v>
      </c>
      <c r="L80" s="111">
        <f t="shared" si="47"/>
        <v>0</v>
      </c>
    </row>
    <row r="81" spans="1:16" ht="47.25">
      <c r="A81" s="107" t="s">
        <v>201</v>
      </c>
      <c r="B81" s="126" t="s">
        <v>238</v>
      </c>
      <c r="C81" s="109" t="s">
        <v>22</v>
      </c>
      <c r="D81" s="128">
        <v>79.56</v>
      </c>
      <c r="E81" s="110">
        <v>321500</v>
      </c>
      <c r="F81" s="110">
        <f t="shared" si="40"/>
        <v>25578540</v>
      </c>
      <c r="G81" s="107">
        <f t="shared" ref="G81" si="51">+IF(D81&gt;K81,D81-K81,0)</f>
        <v>0</v>
      </c>
      <c r="H81" s="107">
        <f t="shared" ref="H81" si="52">+IF(D81&gt;K81,0,K81-D81)</f>
        <v>0</v>
      </c>
      <c r="I81" s="111">
        <f t="shared" si="43"/>
        <v>0</v>
      </c>
      <c r="J81" s="112">
        <f t="shared" si="44"/>
        <v>0</v>
      </c>
      <c r="K81" s="113">
        <f>+'CANT CAP NP'!H404</f>
        <v>79.56</v>
      </c>
      <c r="L81" s="111">
        <f t="shared" ref="L81:L94" si="53">+K81*E81</f>
        <v>25578540</v>
      </c>
    </row>
    <row r="82" spans="1:16" ht="15.75">
      <c r="A82" s="103" t="s">
        <v>168</v>
      </c>
      <c r="B82" s="182" t="s">
        <v>242</v>
      </c>
      <c r="C82" s="183"/>
      <c r="D82" s="189"/>
      <c r="E82" s="184"/>
      <c r="F82" s="104"/>
      <c r="G82" s="105"/>
      <c r="H82" s="105"/>
      <c r="I82" s="104">
        <f>+SUM(I83:I88)</f>
        <v>0</v>
      </c>
      <c r="J82" s="104">
        <f>+SUM(J83:J91)</f>
        <v>15146777.095988505</v>
      </c>
      <c r="K82" s="130"/>
      <c r="L82" s="104">
        <f>+SUM(L83:L98)</f>
        <v>22686949.028608806</v>
      </c>
    </row>
    <row r="83" spans="1:16" ht="15.75">
      <c r="A83" s="107" t="s">
        <v>290</v>
      </c>
      <c r="B83" s="126" t="s">
        <v>289</v>
      </c>
      <c r="C83" s="109" t="s">
        <v>19</v>
      </c>
      <c r="D83" s="128"/>
      <c r="E83" s="110">
        <f>+'NP2.1'!M39</f>
        <v>186554</v>
      </c>
      <c r="F83" s="110"/>
      <c r="G83" s="107">
        <f t="shared" ref="G83" si="54">+IF(D83&gt;K83,D83-K83,0)</f>
        <v>0</v>
      </c>
      <c r="H83" s="107">
        <f t="shared" ref="H83" si="55">+IF(D83&gt;K83,0,K83-D83)</f>
        <v>63</v>
      </c>
      <c r="I83" s="111">
        <f t="shared" ref="I83:I88" si="56">+G83*E83</f>
        <v>0</v>
      </c>
      <c r="J83" s="112">
        <f t="shared" ref="J83:J88" si="57">+H83*E83</f>
        <v>11752902</v>
      </c>
      <c r="K83" s="113">
        <f>+'CANT CAP NP2'!H12</f>
        <v>63</v>
      </c>
      <c r="L83" s="111">
        <f t="shared" si="53"/>
        <v>11752902</v>
      </c>
    </row>
    <row r="84" spans="1:16" ht="31.5">
      <c r="A84" s="107" t="s">
        <v>291</v>
      </c>
      <c r="B84" s="126" t="s">
        <v>309</v>
      </c>
      <c r="C84" s="109" t="s">
        <v>28</v>
      </c>
      <c r="D84" s="128"/>
      <c r="E84" s="110">
        <f>+'NP2.2'!M40</f>
        <v>49927</v>
      </c>
      <c r="F84" s="110"/>
      <c r="G84" s="107">
        <f t="shared" ref="G84:G88" si="58">+IF(D84&gt;K84,D84-K84,0)</f>
        <v>0</v>
      </c>
      <c r="H84" s="107">
        <f t="shared" ref="H84:H88" si="59">+IF(D84&gt;K84,0,K84-D84)</f>
        <v>27</v>
      </c>
      <c r="I84" s="111">
        <f t="shared" si="56"/>
        <v>0</v>
      </c>
      <c r="J84" s="112">
        <f t="shared" si="57"/>
        <v>1348029</v>
      </c>
      <c r="K84" s="113">
        <f>+'CANT CAP NP2'!H40</f>
        <v>27</v>
      </c>
      <c r="L84" s="111">
        <f t="shared" si="53"/>
        <v>1348029</v>
      </c>
    </row>
    <row r="85" spans="1:16" ht="15.75">
      <c r="A85" s="107" t="s">
        <v>292</v>
      </c>
      <c r="B85" s="126" t="s">
        <v>295</v>
      </c>
      <c r="C85" s="109" t="s">
        <v>22</v>
      </c>
      <c r="D85" s="128"/>
      <c r="E85" s="110">
        <f>+'NP2.3'!M34</f>
        <v>17319</v>
      </c>
      <c r="F85" s="110"/>
      <c r="G85" s="107">
        <f t="shared" si="58"/>
        <v>0</v>
      </c>
      <c r="H85" s="107">
        <f t="shared" si="59"/>
        <v>9.3039999999999985</v>
      </c>
      <c r="I85" s="111">
        <f t="shared" si="56"/>
        <v>0</v>
      </c>
      <c r="J85" s="112">
        <f t="shared" si="57"/>
        <v>161135.97599999997</v>
      </c>
      <c r="K85" s="113">
        <f>+'CANT CAP NP2'!H67</f>
        <v>9.3039999999999985</v>
      </c>
      <c r="L85" s="111">
        <f t="shared" si="53"/>
        <v>161135.97599999997</v>
      </c>
    </row>
    <row r="86" spans="1:16" ht="15.75">
      <c r="A86" s="107" t="s">
        <v>293</v>
      </c>
      <c r="B86" s="126" t="s">
        <v>296</v>
      </c>
      <c r="C86" s="109" t="s">
        <v>22</v>
      </c>
      <c r="D86" s="128"/>
      <c r="E86" s="110">
        <f>+'NP2.4'!M35</f>
        <v>26292</v>
      </c>
      <c r="F86" s="110"/>
      <c r="G86" s="107">
        <f t="shared" si="58"/>
        <v>0</v>
      </c>
      <c r="H86" s="107">
        <f t="shared" si="59"/>
        <v>8.9963999999999995</v>
      </c>
      <c r="I86" s="111">
        <f t="shared" si="56"/>
        <v>0</v>
      </c>
      <c r="J86" s="112">
        <f t="shared" si="57"/>
        <v>236533.34879999998</v>
      </c>
      <c r="K86" s="113">
        <f>+'CANT CAP NP2'!H95</f>
        <v>8.9963999999999995</v>
      </c>
      <c r="L86" s="111">
        <f t="shared" si="53"/>
        <v>236533.34879999998</v>
      </c>
    </row>
    <row r="87" spans="1:16" ht="47.25">
      <c r="A87" s="107" t="s">
        <v>294</v>
      </c>
      <c r="B87" s="115" t="s">
        <v>297</v>
      </c>
      <c r="C87" s="109" t="s">
        <v>28</v>
      </c>
      <c r="D87" s="128"/>
      <c r="E87" s="110">
        <f>+'NP2.5'!L41</f>
        <v>81194</v>
      </c>
      <c r="F87" s="110"/>
      <c r="G87" s="107">
        <f t="shared" si="58"/>
        <v>0</v>
      </c>
      <c r="H87" s="107">
        <f t="shared" si="59"/>
        <v>3</v>
      </c>
      <c r="I87" s="111">
        <f t="shared" si="56"/>
        <v>0</v>
      </c>
      <c r="J87" s="112">
        <f t="shared" si="57"/>
        <v>243582</v>
      </c>
      <c r="K87" s="113">
        <f>+'CANT CAP NP2'!H120</f>
        <v>3</v>
      </c>
      <c r="L87" s="111">
        <f t="shared" si="53"/>
        <v>243582</v>
      </c>
    </row>
    <row r="88" spans="1:16" ht="31.5">
      <c r="A88" s="107" t="s">
        <v>298</v>
      </c>
      <c r="B88" s="126" t="s">
        <v>299</v>
      </c>
      <c r="C88" s="109" t="s">
        <v>19</v>
      </c>
      <c r="D88" s="128"/>
      <c r="E88" s="110">
        <v>284005.52093779558</v>
      </c>
      <c r="F88" s="110"/>
      <c r="G88" s="107">
        <f t="shared" si="58"/>
        <v>0</v>
      </c>
      <c r="H88" s="107">
        <f t="shared" si="59"/>
        <v>3.4</v>
      </c>
      <c r="I88" s="111">
        <f t="shared" si="56"/>
        <v>0</v>
      </c>
      <c r="J88" s="112">
        <f t="shared" si="57"/>
        <v>965618.77118850488</v>
      </c>
      <c r="K88" s="113">
        <f>+'CANT CAP NP2'!H148</f>
        <v>3.4</v>
      </c>
      <c r="L88" s="111">
        <f t="shared" si="53"/>
        <v>965618.77118850488</v>
      </c>
    </row>
    <row r="89" spans="1:16" ht="31.5">
      <c r="A89" s="107" t="s">
        <v>302</v>
      </c>
      <c r="B89" s="126" t="s">
        <v>306</v>
      </c>
      <c r="C89" s="109" t="s">
        <v>28</v>
      </c>
      <c r="D89" s="128"/>
      <c r="E89" s="110">
        <f>+'NP2.7'!L44</f>
        <v>16522</v>
      </c>
      <c r="F89" s="110"/>
      <c r="G89" s="107">
        <f t="shared" ref="G89:G91" si="60">+IF(D89&gt;K89,D89-K89,0)</f>
        <v>0</v>
      </c>
      <c r="H89" s="107">
        <f t="shared" ref="H89:H91" si="61">+IF(D89&gt;K89,0,K89-D89)</f>
        <v>9</v>
      </c>
      <c r="I89" s="111">
        <f t="shared" ref="I89:I91" si="62">+G89*E89</f>
        <v>0</v>
      </c>
      <c r="J89" s="112">
        <f t="shared" ref="J89:J91" si="63">+H89*E89</f>
        <v>148698</v>
      </c>
      <c r="K89" s="113">
        <f>+'CANT CAP NP2'!H176</f>
        <v>9</v>
      </c>
      <c r="L89" s="111">
        <f t="shared" si="53"/>
        <v>148698</v>
      </c>
    </row>
    <row r="90" spans="1:16" ht="31.5">
      <c r="A90" s="107" t="s">
        <v>303</v>
      </c>
      <c r="B90" s="126" t="s">
        <v>307</v>
      </c>
      <c r="C90" s="109" t="s">
        <v>28</v>
      </c>
      <c r="D90" s="128"/>
      <c r="E90" s="110">
        <f>+'NP2.8'!L44</f>
        <v>27942</v>
      </c>
      <c r="F90" s="110"/>
      <c r="G90" s="107">
        <f t="shared" si="60"/>
        <v>0</v>
      </c>
      <c r="H90" s="107">
        <f t="shared" si="61"/>
        <v>7</v>
      </c>
      <c r="I90" s="111">
        <f t="shared" si="62"/>
        <v>0</v>
      </c>
      <c r="J90" s="112">
        <f t="shared" si="63"/>
        <v>195594</v>
      </c>
      <c r="K90" s="113">
        <f>+'CANT CAP NP2'!H204</f>
        <v>7</v>
      </c>
      <c r="L90" s="111">
        <f t="shared" si="53"/>
        <v>195594</v>
      </c>
    </row>
    <row r="91" spans="1:16" ht="31.5">
      <c r="A91" s="107" t="s">
        <v>304</v>
      </c>
      <c r="B91" s="126" t="s">
        <v>308</v>
      </c>
      <c r="C91" s="109" t="s">
        <v>28</v>
      </c>
      <c r="D91" s="128"/>
      <c r="E91" s="110">
        <f>+'NP2.9'!L44</f>
        <v>47342</v>
      </c>
      <c r="F91" s="110"/>
      <c r="G91" s="107">
        <f t="shared" si="60"/>
        <v>0</v>
      </c>
      <c r="H91" s="107">
        <f t="shared" si="61"/>
        <v>2</v>
      </c>
      <c r="I91" s="111">
        <f t="shared" si="62"/>
        <v>0</v>
      </c>
      <c r="J91" s="112">
        <f t="shared" si="63"/>
        <v>94684</v>
      </c>
      <c r="K91" s="113">
        <f>+'CANT CAP NP2'!H232</f>
        <v>2</v>
      </c>
      <c r="L91" s="111">
        <f t="shared" si="53"/>
        <v>94684</v>
      </c>
      <c r="P91" s="258"/>
    </row>
    <row r="92" spans="1:16" ht="15.75">
      <c r="A92" s="107" t="s">
        <v>305</v>
      </c>
      <c r="B92" s="126" t="s">
        <v>341</v>
      </c>
      <c r="C92" s="109" t="s">
        <v>19</v>
      </c>
      <c r="D92" s="128"/>
      <c r="E92" s="110">
        <f>+'NP2.10'!L44</f>
        <v>18524</v>
      </c>
      <c r="F92" s="110"/>
      <c r="G92" s="107">
        <f t="shared" ref="G92:G94" si="64">+IF(D92&gt;K92,D92-K92,0)</f>
        <v>0</v>
      </c>
      <c r="H92" s="107">
        <f t="shared" ref="H92:H94" si="65">+IF(D92&gt;K92,0,K92-D92)</f>
        <v>18</v>
      </c>
      <c r="I92" s="111">
        <f t="shared" ref="I92:I94" si="66">+G92*E92</f>
        <v>0</v>
      </c>
      <c r="J92" s="112">
        <f t="shared" ref="J92:J94" si="67">+H92*E92</f>
        <v>333432</v>
      </c>
      <c r="K92" s="113">
        <f>+'CANT CAP NP2'!H260</f>
        <v>18</v>
      </c>
      <c r="L92" s="111">
        <f t="shared" si="53"/>
        <v>333432</v>
      </c>
    </row>
    <row r="93" spans="1:16" ht="15.75">
      <c r="A93" s="107" t="s">
        <v>322</v>
      </c>
      <c r="B93" s="126" t="s">
        <v>342</v>
      </c>
      <c r="C93" s="109" t="s">
        <v>19</v>
      </c>
      <c r="D93" s="128"/>
      <c r="E93" s="110">
        <f>+'NP2.11'!L44</f>
        <v>22024</v>
      </c>
      <c r="F93" s="110"/>
      <c r="G93" s="107">
        <f t="shared" si="64"/>
        <v>0</v>
      </c>
      <c r="H93" s="107">
        <f t="shared" si="65"/>
        <v>12</v>
      </c>
      <c r="I93" s="111">
        <f t="shared" si="66"/>
        <v>0</v>
      </c>
      <c r="J93" s="112">
        <f t="shared" si="67"/>
        <v>264288</v>
      </c>
      <c r="K93" s="113">
        <f>+'CANT CAP NP2'!H288</f>
        <v>12</v>
      </c>
      <c r="L93" s="111">
        <f t="shared" si="53"/>
        <v>264288</v>
      </c>
    </row>
    <row r="94" spans="1:16" ht="22.5" customHeight="1">
      <c r="A94" s="107" t="s">
        <v>323</v>
      </c>
      <c r="B94" s="126" t="s">
        <v>343</v>
      </c>
      <c r="C94" s="109" t="s">
        <v>19</v>
      </c>
      <c r="D94" s="128"/>
      <c r="E94" s="110">
        <f>+'NP2.12'!L44</f>
        <v>43434</v>
      </c>
      <c r="F94" s="110"/>
      <c r="G94" s="107">
        <f t="shared" si="64"/>
        <v>0</v>
      </c>
      <c r="H94" s="107">
        <f t="shared" si="65"/>
        <v>2</v>
      </c>
      <c r="I94" s="111">
        <f t="shared" si="66"/>
        <v>0</v>
      </c>
      <c r="J94" s="112">
        <f t="shared" si="67"/>
        <v>86868</v>
      </c>
      <c r="K94" s="113">
        <f>+'CANT CAP NP2'!H316</f>
        <v>2</v>
      </c>
      <c r="L94" s="111">
        <f t="shared" si="53"/>
        <v>86868</v>
      </c>
    </row>
    <row r="95" spans="1:16" ht="31.5">
      <c r="A95" s="107" t="s">
        <v>324</v>
      </c>
      <c r="B95" s="126" t="s">
        <v>351</v>
      </c>
      <c r="C95" s="109" t="s">
        <v>19</v>
      </c>
      <c r="D95" s="128"/>
      <c r="E95" s="110">
        <f>+'NP2.13'!L43</f>
        <v>18073.5</v>
      </c>
      <c r="F95" s="110"/>
      <c r="G95" s="107">
        <f t="shared" ref="G95:G97" si="68">+IF(D95&gt;K95,D95-K95,0)</f>
        <v>0</v>
      </c>
      <c r="H95" s="107">
        <f t="shared" ref="H95:H96" si="69">+IF(D95&gt;K95,0,K95-D95)</f>
        <v>67.600000000000009</v>
      </c>
      <c r="I95" s="111">
        <f t="shared" ref="I95:I97" si="70">+G95*E95</f>
        <v>0</v>
      </c>
      <c r="J95" s="112">
        <f t="shared" ref="J95:J97" si="71">+H95*E95</f>
        <v>1221768.6000000001</v>
      </c>
      <c r="K95" s="113">
        <f>+'CANT CAP NP2'!H344</f>
        <v>67.600000000000009</v>
      </c>
      <c r="L95" s="111">
        <f t="shared" ref="L95:L97" si="72">+K95*E95</f>
        <v>1221768.6000000001</v>
      </c>
    </row>
    <row r="96" spans="1:16" ht="15.75">
      <c r="A96" s="107" t="s">
        <v>347</v>
      </c>
      <c r="B96" s="126" t="s">
        <v>348</v>
      </c>
      <c r="C96" s="109" t="s">
        <v>19</v>
      </c>
      <c r="D96" s="128"/>
      <c r="E96" s="110">
        <f>+'NP2.14'!L44</f>
        <v>5973</v>
      </c>
      <c r="F96" s="110"/>
      <c r="G96" s="107">
        <f t="shared" si="68"/>
        <v>0</v>
      </c>
      <c r="H96" s="107">
        <f t="shared" si="69"/>
        <v>67.600000000000009</v>
      </c>
      <c r="I96" s="111">
        <f t="shared" si="70"/>
        <v>0</v>
      </c>
      <c r="J96" s="112">
        <f t="shared" si="71"/>
        <v>403774.80000000005</v>
      </c>
      <c r="K96" s="113">
        <f>+'CANT CAP NP2'!H372</f>
        <v>67.600000000000009</v>
      </c>
      <c r="L96" s="111">
        <f t="shared" si="72"/>
        <v>403774.80000000005</v>
      </c>
    </row>
    <row r="97" spans="1:13" ht="31.5">
      <c r="A97" s="107" t="s">
        <v>349</v>
      </c>
      <c r="B97" s="126" t="s">
        <v>350</v>
      </c>
      <c r="C97" s="109" t="s">
        <v>22</v>
      </c>
      <c r="D97" s="128"/>
      <c r="E97" s="110">
        <f>+'NP2.15'!L48</f>
        <v>63027.33</v>
      </c>
      <c r="F97" s="110"/>
      <c r="G97" s="107">
        <f t="shared" si="68"/>
        <v>0</v>
      </c>
      <c r="H97" s="107">
        <v>62.552800000000012</v>
      </c>
      <c r="I97" s="111">
        <f t="shared" si="70"/>
        <v>0</v>
      </c>
      <c r="J97" s="112">
        <f t="shared" si="71"/>
        <v>3942535.968024001</v>
      </c>
      <c r="K97" s="113">
        <f>+'CANT CAP NP2'!H400</f>
        <v>62.552713761162003</v>
      </c>
      <c r="L97" s="111">
        <f t="shared" si="72"/>
        <v>3942530.5326202987</v>
      </c>
    </row>
    <row r="98" spans="1:13" ht="15.75">
      <c r="A98" s="107" t="s">
        <v>367</v>
      </c>
      <c r="B98" s="126" t="s">
        <v>368</v>
      </c>
      <c r="C98" s="109" t="s">
        <v>22</v>
      </c>
      <c r="D98" s="128"/>
      <c r="E98" s="110">
        <f>+'NP2.16'!L41</f>
        <v>153275</v>
      </c>
      <c r="F98" s="110"/>
      <c r="G98" s="107">
        <f t="shared" ref="G98" si="73">+IF(D98&gt;K98,D98-K98,0)</f>
        <v>0</v>
      </c>
      <c r="H98" s="107">
        <f t="shared" ref="H98" si="74">+IF(D98&gt;K98,0,K98-D98)</f>
        <v>8.3999999999999986</v>
      </c>
      <c r="I98" s="111">
        <f t="shared" ref="I98" si="75">+G98*E98</f>
        <v>0</v>
      </c>
      <c r="J98" s="112">
        <f t="shared" ref="J98" si="76">+H98*E98</f>
        <v>1287509.9999999998</v>
      </c>
      <c r="K98" s="113">
        <f>+'CANT CAP NP2'!H428</f>
        <v>8.3999999999999986</v>
      </c>
      <c r="L98" s="111">
        <f t="shared" ref="L98" si="77">+K98*E98</f>
        <v>1287509.9999999998</v>
      </c>
    </row>
    <row r="99" spans="1:13" ht="15.75">
      <c r="A99" s="107"/>
      <c r="B99" s="126"/>
      <c r="C99" s="109"/>
      <c r="D99" s="128"/>
      <c r="E99" s="110"/>
      <c r="F99" s="110"/>
      <c r="G99" s="107"/>
      <c r="H99" s="107"/>
      <c r="I99" s="111"/>
      <c r="J99" s="112"/>
      <c r="K99" s="113"/>
      <c r="L99" s="111"/>
    </row>
    <row r="100" spans="1:13" ht="15.75">
      <c r="A100" s="299"/>
      <c r="B100" s="300"/>
      <c r="C100" s="300"/>
      <c r="D100" s="300"/>
      <c r="E100" s="300"/>
      <c r="F100" s="300"/>
      <c r="G100" s="300"/>
      <c r="H100" s="300"/>
      <c r="I100" s="300"/>
      <c r="J100" s="300"/>
      <c r="K100" s="300"/>
      <c r="L100" s="301"/>
    </row>
    <row r="101" spans="1:13" ht="15.75">
      <c r="A101" s="91" t="s">
        <v>108</v>
      </c>
      <c r="B101" s="298" t="s">
        <v>109</v>
      </c>
      <c r="C101" s="298"/>
      <c r="D101" s="298"/>
      <c r="E101" s="298"/>
      <c r="F101" s="127">
        <f>+F11+F24+F33+F41+F45+F52+F55+F59+F61</f>
        <v>122266209.09763899</v>
      </c>
      <c r="G101" s="109"/>
      <c r="H101" s="109"/>
      <c r="I101" s="127">
        <f>+I11+I24+I33+I41+I45+I52+I55+I59+I61</f>
        <v>27545410.835648797</v>
      </c>
      <c r="J101" s="127">
        <f>+J11+J24+J33+J41+J45+J52+J55+J59+J61</f>
        <v>4858461.8070400003</v>
      </c>
      <c r="K101" s="114"/>
      <c r="L101" s="127">
        <f>+L61+L59+L55+L52+L45+L41+L33+L24+L11+L82</f>
        <v>122266209.09763899</v>
      </c>
      <c r="M101" s="176"/>
    </row>
    <row r="102" spans="1:13" ht="15.75">
      <c r="A102" s="91" t="s">
        <v>110</v>
      </c>
      <c r="B102" s="298" t="s">
        <v>111</v>
      </c>
      <c r="C102" s="298"/>
      <c r="D102" s="298"/>
      <c r="E102" s="137">
        <v>0.15</v>
      </c>
      <c r="F102" s="127">
        <f>+$F$101*E102</f>
        <v>18339931.36464585</v>
      </c>
      <c r="G102" s="109"/>
      <c r="H102" s="109"/>
      <c r="I102" s="127">
        <f>+$I$101*E102</f>
        <v>4131811.6253473195</v>
      </c>
      <c r="J102" s="127">
        <f>+$J$101*E102</f>
        <v>728769.27105600003</v>
      </c>
      <c r="K102" s="114"/>
      <c r="L102" s="127">
        <f>+$L$101*E102</f>
        <v>18339931.36464585</v>
      </c>
    </row>
    <row r="103" spans="1:13" ht="15.75">
      <c r="A103" s="91" t="s">
        <v>112</v>
      </c>
      <c r="B103" s="298" t="s">
        <v>113</v>
      </c>
      <c r="C103" s="298"/>
      <c r="D103" s="298"/>
      <c r="E103" s="137">
        <v>0.01</v>
      </c>
      <c r="F103" s="127">
        <f t="shared" ref="F103:F104" si="78">+$F$101*E103</f>
        <v>1222662.0909763901</v>
      </c>
      <c r="G103" s="109"/>
      <c r="H103" s="109"/>
      <c r="I103" s="127">
        <f t="shared" ref="I103:I105" si="79">+$I$101*E103</f>
        <v>275454.108356488</v>
      </c>
      <c r="J103" s="127">
        <f t="shared" ref="J103:J105" si="80">+$J$101*E103</f>
        <v>48584.618070400007</v>
      </c>
      <c r="K103" s="114"/>
      <c r="L103" s="127">
        <f>+$L$101*E103</f>
        <v>1222662.0909763901</v>
      </c>
      <c r="M103" s="175"/>
    </row>
    <row r="104" spans="1:13" ht="15.75">
      <c r="A104" s="91" t="s">
        <v>114</v>
      </c>
      <c r="B104" s="298" t="s">
        <v>115</v>
      </c>
      <c r="C104" s="298"/>
      <c r="D104" s="298"/>
      <c r="E104" s="137">
        <v>0.03</v>
      </c>
      <c r="F104" s="127">
        <f t="shared" si="78"/>
        <v>3667986.2729291697</v>
      </c>
      <c r="G104" s="109"/>
      <c r="H104" s="109"/>
      <c r="I104" s="127">
        <f t="shared" si="79"/>
        <v>826362.32506946393</v>
      </c>
      <c r="J104" s="127">
        <f t="shared" si="80"/>
        <v>145753.8542112</v>
      </c>
      <c r="K104" s="114"/>
      <c r="L104" s="127">
        <f>+$L$101*E104</f>
        <v>3667986.2729291697</v>
      </c>
    </row>
    <row r="105" spans="1:13" ht="15.75">
      <c r="A105" s="91" t="s">
        <v>116</v>
      </c>
      <c r="B105" s="298" t="s">
        <v>117</v>
      </c>
      <c r="C105" s="298"/>
      <c r="D105" s="298"/>
      <c r="E105" s="137">
        <v>0.02</v>
      </c>
      <c r="F105" s="127">
        <f>+E105*F101</f>
        <v>2445324.1819527801</v>
      </c>
      <c r="G105" s="109"/>
      <c r="H105" s="109"/>
      <c r="I105" s="127">
        <f t="shared" si="79"/>
        <v>550908.21671297599</v>
      </c>
      <c r="J105" s="127">
        <f t="shared" si="80"/>
        <v>97169.236140800014</v>
      </c>
      <c r="K105" s="114"/>
      <c r="L105" s="127">
        <f>+$L$101*E105</f>
        <v>2445324.1819527801</v>
      </c>
    </row>
    <row r="106" spans="1:13" ht="15.75">
      <c r="A106" s="91" t="s">
        <v>118</v>
      </c>
      <c r="B106" s="298" t="s">
        <v>119</v>
      </c>
      <c r="C106" s="298"/>
      <c r="D106" s="298"/>
      <c r="E106" s="137">
        <v>0.19</v>
      </c>
      <c r="F106" s="127">
        <f>+F104*E106</f>
        <v>696917.39185654221</v>
      </c>
      <c r="G106" s="109"/>
      <c r="H106" s="109"/>
      <c r="I106" s="127">
        <f>+$I$104*E106</f>
        <v>157008.84176319814</v>
      </c>
      <c r="J106" s="127">
        <f>+$J$104*E106</f>
        <v>27693.232300128002</v>
      </c>
      <c r="K106" s="114"/>
      <c r="L106" s="127">
        <f>+$L$104*E106</f>
        <v>696917.39185654221</v>
      </c>
    </row>
    <row r="107" spans="1:13" ht="15.75">
      <c r="A107" s="91" t="s">
        <v>120</v>
      </c>
      <c r="B107" s="298" t="s">
        <v>121</v>
      </c>
      <c r="C107" s="298"/>
      <c r="D107" s="298"/>
      <c r="E107" s="298"/>
      <c r="F107" s="127">
        <f>SUM(F101:F106)</f>
        <v>148639030.39999971</v>
      </c>
      <c r="G107" s="109"/>
      <c r="H107" s="111"/>
      <c r="I107" s="127">
        <f>SUM(I101:I106)</f>
        <v>33486955.952898245</v>
      </c>
      <c r="J107" s="127">
        <f>SUM(J101:J106)</f>
        <v>5906432.0188185284</v>
      </c>
      <c r="K107" s="114"/>
      <c r="L107" s="127">
        <f>SUM(L101:L106)</f>
        <v>148639030.39999971</v>
      </c>
    </row>
    <row r="109" spans="1:13" ht="15" customHeight="1">
      <c r="J109" s="296"/>
      <c r="K109" s="296"/>
      <c r="L109" s="296"/>
    </row>
    <row r="110" spans="1:13" ht="15" customHeight="1">
      <c r="K110" s="253"/>
      <c r="L110" s="253"/>
    </row>
    <row r="111" spans="1:13" ht="14.25" customHeight="1">
      <c r="F111" s="297"/>
      <c r="G111" s="297"/>
      <c r="H111" s="297"/>
      <c r="I111" s="297"/>
      <c r="J111" s="99"/>
      <c r="K111" s="253"/>
      <c r="L111" s="253"/>
    </row>
    <row r="112" spans="1:13">
      <c r="F112" s="297"/>
      <c r="G112" s="297"/>
      <c r="H112" s="254"/>
    </row>
    <row r="113" spans="2:12" ht="15.75">
      <c r="B113" s="134"/>
    </row>
    <row r="114" spans="2:12" ht="15.75">
      <c r="B114" s="132" t="s">
        <v>152</v>
      </c>
      <c r="L114" s="131"/>
    </row>
    <row r="115" spans="2:12" ht="15.75">
      <c r="B115" s="133" t="s">
        <v>206</v>
      </c>
    </row>
    <row r="116" spans="2:12" ht="15.75">
      <c r="B116" s="133" t="s">
        <v>207</v>
      </c>
    </row>
  </sheetData>
  <autoFilter ref="C1:C108" xr:uid="{00000000-0001-0000-0400-000000000000}"/>
  <mergeCells count="29">
    <mergeCell ref="A1:F6"/>
    <mergeCell ref="G4:L6"/>
    <mergeCell ref="G1:J3"/>
    <mergeCell ref="K1:L3"/>
    <mergeCell ref="G7:L7"/>
    <mergeCell ref="A7:A9"/>
    <mergeCell ref="B7:F7"/>
    <mergeCell ref="K8:K9"/>
    <mergeCell ref="I8:J8"/>
    <mergeCell ref="B11:E11"/>
    <mergeCell ref="G8:H8"/>
    <mergeCell ref="A10:L10"/>
    <mergeCell ref="B8:B9"/>
    <mergeCell ref="C8:C9"/>
    <mergeCell ref="D8:D9"/>
    <mergeCell ref="E8:E9"/>
    <mergeCell ref="F8:F9"/>
    <mergeCell ref="L8:L9"/>
    <mergeCell ref="A100:L100"/>
    <mergeCell ref="B107:E107"/>
    <mergeCell ref="B102:D102"/>
    <mergeCell ref="B103:D103"/>
    <mergeCell ref="B104:D104"/>
    <mergeCell ref="J109:L109"/>
    <mergeCell ref="F112:G112"/>
    <mergeCell ref="F111:I111"/>
    <mergeCell ref="B101:E101"/>
    <mergeCell ref="B106:D106"/>
    <mergeCell ref="B105:D105"/>
  </mergeCells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scale="68" fitToHeight="10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400-000000000000}">
          <x14:formula1>
            <xm:f>Datosproyecto!$G$2:$G$50</xm:f>
          </x14:formula1>
          <xm:sqref>C12:C23 C56:C58 C25:C32 C42:C44 C46:C50 C53:C54 C34:C40 C60 C62:C81 C83:C99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08848-7160-467B-AACD-3789EDBEF763}">
  <sheetPr>
    <pageSetUpPr fitToPage="1"/>
  </sheetPr>
  <dimension ref="A1:P49"/>
  <sheetViews>
    <sheetView topLeftCell="A25" zoomScale="85" zoomScaleNormal="85" workbookViewId="0">
      <selection activeCell="M39" sqref="M39"/>
    </sheetView>
  </sheetViews>
  <sheetFormatPr baseColWidth="10" defaultColWidth="10.85546875" defaultRowHeight="12.75"/>
  <cols>
    <col min="1" max="7" width="10.85546875" style="15"/>
    <col min="8" max="8" width="15.140625" style="15" bestFit="1" customWidth="1"/>
    <col min="9" max="9" width="11.7109375" style="15" bestFit="1" customWidth="1"/>
    <col min="10" max="10" width="10.85546875" style="15"/>
    <col min="11" max="11" width="12.42578125" style="15" customWidth="1"/>
    <col min="12" max="12" width="14.42578125" style="15" customWidth="1"/>
    <col min="13" max="13" width="15.140625" style="15" customWidth="1"/>
    <col min="14" max="14" width="10.85546875" style="15"/>
    <col min="15" max="15" width="14.28515625" style="15" bestFit="1" customWidth="1"/>
    <col min="16" max="16384" width="10.85546875" style="15"/>
  </cols>
  <sheetData>
    <row r="1" spans="1:13" ht="32.25" customHeight="1">
      <c r="A1" s="379"/>
      <c r="B1" s="379"/>
      <c r="C1" s="379"/>
      <c r="D1" s="379"/>
      <c r="E1" s="379"/>
      <c r="F1" s="379"/>
      <c r="G1" s="380" t="str">
        <f>[2]Datosproyecto!B2</f>
        <v>Consejo Superior de la Judicatura Dirección Seccional de Administración Judicial Sincelejo – Sucre</v>
      </c>
      <c r="H1" s="380"/>
      <c r="I1" s="380"/>
      <c r="J1" s="380"/>
      <c r="K1" s="380"/>
      <c r="L1" s="380"/>
      <c r="M1" s="380"/>
    </row>
    <row r="2" spans="1:13" ht="60" customHeight="1">
      <c r="A2" s="379"/>
      <c r="B2" s="379"/>
      <c r="C2" s="379"/>
      <c r="D2" s="379"/>
      <c r="E2" s="379"/>
      <c r="F2" s="379"/>
      <c r="G2" s="380" t="str">
        <f>[2]Datosproyecto!B1</f>
        <v>ADECUACIONES DE GIMNASIO, SU BATERÍA DE BAÑOS Y LA TERRAZA ADYACENTES AL MISMO.</v>
      </c>
      <c r="H2" s="380"/>
      <c r="I2" s="380"/>
      <c r="J2" s="380"/>
      <c r="K2" s="380"/>
      <c r="L2" s="380"/>
      <c r="M2" s="380"/>
    </row>
    <row r="3" spans="1:13" ht="18" customHeight="1">
      <c r="A3" s="381" t="s">
        <v>124</v>
      </c>
      <c r="B3" s="381"/>
      <c r="C3" s="381"/>
      <c r="D3" s="381"/>
      <c r="E3" s="381"/>
      <c r="F3" s="381"/>
      <c r="G3" s="381"/>
      <c r="H3" s="381"/>
      <c r="I3" s="370" t="s">
        <v>125</v>
      </c>
      <c r="J3" s="370"/>
      <c r="K3" s="92" t="s">
        <v>58</v>
      </c>
      <c r="L3" s="92" t="s">
        <v>59</v>
      </c>
      <c r="M3" s="92" t="s">
        <v>60</v>
      </c>
    </row>
    <row r="4" spans="1:13">
      <c r="A4" s="381"/>
      <c r="B4" s="381"/>
      <c r="C4" s="381"/>
      <c r="D4" s="381"/>
      <c r="E4" s="381"/>
      <c r="F4" s="381"/>
      <c r="G4" s="381"/>
      <c r="H4" s="381"/>
      <c r="I4" s="370"/>
      <c r="J4" s="370"/>
      <c r="K4" s="16">
        <v>3</v>
      </c>
      <c r="L4" s="16">
        <v>2</v>
      </c>
      <c r="M4" s="16">
        <v>2025</v>
      </c>
    </row>
    <row r="5" spans="1:1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>
      <c r="A6" s="93" t="s">
        <v>126</v>
      </c>
      <c r="B6" s="377" t="s">
        <v>30</v>
      </c>
      <c r="C6" s="377"/>
      <c r="D6" s="377"/>
      <c r="E6" s="377"/>
      <c r="F6" s="377"/>
      <c r="G6" s="377"/>
      <c r="H6" s="377"/>
      <c r="I6" s="377"/>
      <c r="J6" s="377"/>
      <c r="K6" s="378" t="s">
        <v>62</v>
      </c>
      <c r="L6" s="378"/>
      <c r="M6" s="93" t="s">
        <v>63</v>
      </c>
    </row>
    <row r="7" spans="1:13" ht="32.25" customHeight="1" thickBot="1">
      <c r="A7" s="20" t="str">
        <f>+'BALANCE Nro 2'!A83</f>
        <v>NP2.1</v>
      </c>
      <c r="B7" s="369" t="str">
        <f>+'BALANCE Nro 2'!B83</f>
        <v>SUMINISTRO E INSTALACION DE CALADOS H=80CM</v>
      </c>
      <c r="C7" s="369"/>
      <c r="D7" s="369"/>
      <c r="E7" s="369"/>
      <c r="F7" s="369"/>
      <c r="G7" s="369"/>
      <c r="H7" s="369"/>
      <c r="I7" s="369"/>
      <c r="J7" s="369"/>
      <c r="K7" s="370" t="str">
        <f>+'BALANCE Nro 2'!C83</f>
        <v>m</v>
      </c>
      <c r="L7" s="370"/>
      <c r="M7" s="20">
        <f>+'BALANCE Nro 2'!K83</f>
        <v>63</v>
      </c>
    </row>
    <row r="8" spans="1:13" ht="16.5" thickBot="1">
      <c r="A8" s="371" t="s">
        <v>127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38"/>
    </row>
    <row r="9" spans="1:13" ht="16.5" thickBot="1">
      <c r="A9" s="373" t="s">
        <v>2</v>
      </c>
      <c r="B9" s="374"/>
      <c r="C9" s="374"/>
      <c r="D9" s="374"/>
      <c r="E9" s="374"/>
      <c r="F9" s="374"/>
      <c r="G9" s="374"/>
      <c r="H9" s="96" t="s">
        <v>128</v>
      </c>
      <c r="I9" s="45" t="s">
        <v>129</v>
      </c>
      <c r="J9" s="96" t="s">
        <v>130</v>
      </c>
      <c r="K9" s="46" t="s">
        <v>131</v>
      </c>
      <c r="L9" s="375"/>
    </row>
    <row r="10" spans="1:13" ht="15.75">
      <c r="A10" s="353"/>
      <c r="B10" s="354"/>
      <c r="C10" s="354"/>
      <c r="D10" s="354"/>
      <c r="E10" s="354"/>
      <c r="F10" s="354"/>
      <c r="G10" s="354"/>
      <c r="H10" s="28" t="str">
        <f>+IF(A10="","",VLOOKUP(A10,[3]EQUIPO!$C$8:E196,2,FALSE))</f>
        <v/>
      </c>
      <c r="I10" s="28" t="str">
        <f>+IF(A10="","",VLOOKUP(A10,[3]EQUIPO!$C$8:E249,3,FALSE))</f>
        <v/>
      </c>
      <c r="J10" s="22"/>
      <c r="K10" s="23" t="str">
        <f t="shared" ref="K10:K15" si="0">+IF($A10="","",ROUND(I10/J10,0))</f>
        <v/>
      </c>
      <c r="L10" s="375"/>
    </row>
    <row r="11" spans="1:13" ht="15.75">
      <c r="A11" s="353"/>
      <c r="B11" s="354"/>
      <c r="C11" s="354"/>
      <c r="D11" s="354"/>
      <c r="E11" s="354"/>
      <c r="F11" s="354"/>
      <c r="G11" s="354"/>
      <c r="H11" s="28" t="str">
        <f>+IF(A11="","",VLOOKUP(A11,[3]EQUIPO!$C$8:E197,2,FALSE))</f>
        <v/>
      </c>
      <c r="I11" s="28" t="str">
        <f>+IF(A11="","",VLOOKUP(A11,[3]EQUIPO!$C$8:E250,3,FALSE))</f>
        <v/>
      </c>
      <c r="J11" s="22"/>
      <c r="K11" s="23" t="str">
        <f t="shared" si="0"/>
        <v/>
      </c>
      <c r="L11" s="375"/>
    </row>
    <row r="12" spans="1:13" ht="15.75">
      <c r="A12" s="353"/>
      <c r="B12" s="354"/>
      <c r="C12" s="354"/>
      <c r="D12" s="354"/>
      <c r="E12" s="354"/>
      <c r="F12" s="354"/>
      <c r="G12" s="354"/>
      <c r="H12" s="28" t="str">
        <f>+IF(A12="","",VLOOKUP(A12,[3]EQUIPO!$C$8:E198,2,FALSE))</f>
        <v/>
      </c>
      <c r="I12" s="28" t="str">
        <f>+IF(A12="","",VLOOKUP(A12,[3]EQUIPO!$C$8:E251,3,FALSE))</f>
        <v/>
      </c>
      <c r="J12" s="22"/>
      <c r="K12" s="23" t="str">
        <f t="shared" si="0"/>
        <v/>
      </c>
      <c r="L12" s="375"/>
    </row>
    <row r="13" spans="1:13" ht="15.75">
      <c r="A13" s="353"/>
      <c r="B13" s="354"/>
      <c r="C13" s="354"/>
      <c r="D13" s="354"/>
      <c r="E13" s="354"/>
      <c r="F13" s="354"/>
      <c r="G13" s="354"/>
      <c r="H13" s="28" t="str">
        <f>+IF(A13="","",VLOOKUP(A13,[3]EQUIPO!$C$8:E199,2,FALSE))</f>
        <v/>
      </c>
      <c r="I13" s="28" t="str">
        <f>+IF(A13="","",VLOOKUP(A13,[3]EQUIPO!$C$8:E252,3,FALSE))</f>
        <v/>
      </c>
      <c r="J13" s="22"/>
      <c r="K13" s="23" t="str">
        <f t="shared" si="0"/>
        <v/>
      </c>
      <c r="L13" s="375"/>
    </row>
    <row r="14" spans="1:13" ht="15.75">
      <c r="A14" s="353"/>
      <c r="B14" s="354"/>
      <c r="C14" s="354"/>
      <c r="D14" s="354"/>
      <c r="E14" s="354"/>
      <c r="F14" s="354"/>
      <c r="G14" s="354"/>
      <c r="H14" s="28" t="str">
        <f>+IF(A14="","",VLOOKUP(A14,[3]EQUIPO!$C$8:E200,2,FALSE))</f>
        <v/>
      </c>
      <c r="I14" s="28" t="str">
        <f>+IF(A14="","",VLOOKUP(A14,[3]EQUIPO!$C$8:E253,3,FALSE))</f>
        <v/>
      </c>
      <c r="J14" s="22"/>
      <c r="K14" s="23" t="str">
        <f t="shared" si="0"/>
        <v/>
      </c>
      <c r="L14" s="375"/>
    </row>
    <row r="15" spans="1:13" ht="15.75">
      <c r="A15" s="353"/>
      <c r="B15" s="354"/>
      <c r="C15" s="354"/>
      <c r="D15" s="354"/>
      <c r="E15" s="354"/>
      <c r="F15" s="354"/>
      <c r="G15" s="354"/>
      <c r="H15" s="28" t="str">
        <f>+IF(A15="","",VLOOKUP(A15,[3]EQUIPO!$C$8:E201,2,FALSE))</f>
        <v/>
      </c>
      <c r="I15" s="28" t="str">
        <f>+IF(A15="","",VLOOKUP(A15,[3]EQUIPO!$C$8:E254,3,FALSE))</f>
        <v/>
      </c>
      <c r="J15" s="22"/>
      <c r="K15" s="23" t="str">
        <f t="shared" si="0"/>
        <v/>
      </c>
      <c r="L15" s="375"/>
    </row>
    <row r="16" spans="1:13" ht="16.5" thickBot="1">
      <c r="A16" s="355" t="s">
        <v>132</v>
      </c>
      <c r="B16" s="356"/>
      <c r="C16" s="356"/>
      <c r="D16" s="356"/>
      <c r="E16" s="356"/>
      <c r="F16" s="356"/>
      <c r="G16" s="356"/>
      <c r="H16" s="94" t="s">
        <v>133</v>
      </c>
      <c r="I16" s="41">
        <v>0.1</v>
      </c>
      <c r="J16" s="24"/>
      <c r="K16" s="25">
        <f>+ROUND(I16*M37,0)</f>
        <v>1403</v>
      </c>
      <c r="L16" s="376"/>
    </row>
    <row r="17" spans="1:13" ht="16.5" thickBot="1">
      <c r="A17" s="357" t="s">
        <v>134</v>
      </c>
      <c r="B17" s="358"/>
      <c r="C17" s="358"/>
      <c r="D17" s="358"/>
      <c r="E17" s="358"/>
      <c r="F17" s="358"/>
      <c r="G17" s="358"/>
      <c r="H17" s="358"/>
      <c r="I17" s="358"/>
      <c r="J17" s="358"/>
      <c r="K17" s="359"/>
      <c r="L17" s="73">
        <f>SUM(K10:K16)</f>
        <v>1403</v>
      </c>
    </row>
    <row r="18" spans="1:13" ht="16.5" thickBot="1">
      <c r="A18" s="336" t="s">
        <v>135</v>
      </c>
      <c r="B18" s="337"/>
      <c r="C18" s="337"/>
      <c r="D18" s="337"/>
      <c r="E18" s="337"/>
      <c r="F18" s="337"/>
      <c r="G18" s="337"/>
      <c r="H18" s="337"/>
      <c r="I18" s="337"/>
      <c r="J18" s="337"/>
      <c r="K18" s="337"/>
      <c r="L18" s="338"/>
    </row>
    <row r="19" spans="1:13" ht="16.5" thickBot="1">
      <c r="A19" s="360" t="s">
        <v>2</v>
      </c>
      <c r="B19" s="361"/>
      <c r="C19" s="361"/>
      <c r="D19" s="361"/>
      <c r="E19" s="361"/>
      <c r="F19" s="361"/>
      <c r="G19" s="361"/>
      <c r="H19" s="96" t="s">
        <v>136</v>
      </c>
      <c r="I19" s="96" t="s">
        <v>137</v>
      </c>
      <c r="J19" s="96" t="s">
        <v>138</v>
      </c>
      <c r="K19" s="46" t="s">
        <v>131</v>
      </c>
      <c r="L19" s="342"/>
    </row>
    <row r="20" spans="1:13" ht="15.75">
      <c r="A20" s="362" t="s">
        <v>310</v>
      </c>
      <c r="B20" s="363"/>
      <c r="C20" s="363"/>
      <c r="D20" s="363"/>
      <c r="E20" s="363"/>
      <c r="F20" s="363"/>
      <c r="G20" s="363"/>
      <c r="H20" s="43" t="s">
        <v>150</v>
      </c>
      <c r="I20" s="75">
        <v>171116.96468945543</v>
      </c>
      <c r="J20" s="76">
        <v>1</v>
      </c>
      <c r="K20" s="44">
        <f t="shared" ref="K20:K23" si="1">+IF($A20="","",ROUND(I20*J20,0))</f>
        <v>171117</v>
      </c>
      <c r="L20" s="343"/>
    </row>
    <row r="21" spans="1:13" ht="15.75">
      <c r="A21" s="364"/>
      <c r="B21" s="365"/>
      <c r="C21" s="365"/>
      <c r="D21" s="365"/>
      <c r="E21" s="365"/>
      <c r="F21" s="365"/>
      <c r="G21" s="365"/>
      <c r="H21" s="28" t="str">
        <f>+IF($A21="","",VLOOKUP($A21,[3]MATERIALES!$C$8:E1331,2,FALSE))</f>
        <v/>
      </c>
      <c r="I21" s="36" t="str">
        <f>+IF($A21="","",VLOOKUP($A21,[3]MATERIALES!$C$8:E1331,3,FALSE))</f>
        <v/>
      </c>
      <c r="J21" s="34"/>
      <c r="K21" s="23" t="str">
        <f t="shared" si="1"/>
        <v/>
      </c>
      <c r="L21" s="343"/>
    </row>
    <row r="22" spans="1:13" ht="15.75">
      <c r="A22" s="364"/>
      <c r="B22" s="365"/>
      <c r="C22" s="365"/>
      <c r="D22" s="365"/>
      <c r="E22" s="365"/>
      <c r="F22" s="365"/>
      <c r="G22" s="365"/>
      <c r="H22" s="28" t="str">
        <f>+IF($A22="","",VLOOKUP($A22,[3]MATERIALES!$C$8:E1332,2,FALSE))</f>
        <v/>
      </c>
      <c r="I22" s="36" t="str">
        <f>+IF($A22="","",VLOOKUP($A22,[3]MATERIALES!$C$8:E1332,3,FALSE))</f>
        <v/>
      </c>
      <c r="J22" s="34"/>
      <c r="K22" s="23" t="str">
        <f t="shared" si="1"/>
        <v/>
      </c>
      <c r="L22" s="343"/>
    </row>
    <row r="23" spans="1:13" ht="16.5" thickBot="1">
      <c r="A23" s="351"/>
      <c r="B23" s="352"/>
      <c r="C23" s="352"/>
      <c r="D23" s="352"/>
      <c r="E23" s="352"/>
      <c r="F23" s="352"/>
      <c r="G23" s="352"/>
      <c r="H23" s="40" t="str">
        <f>+IF($A23="","",VLOOKUP($A23,[3]MATERIALES!$C$8:E1333,2,FALSE))</f>
        <v/>
      </c>
      <c r="I23" s="48" t="str">
        <f>+IF($A23="","",VLOOKUP($A23,[3]MATERIALES!$C$8:E1333,3,FALSE))</f>
        <v/>
      </c>
      <c r="J23" s="24"/>
      <c r="K23" s="25" t="str">
        <f t="shared" si="1"/>
        <v/>
      </c>
      <c r="L23" s="344"/>
    </row>
    <row r="24" spans="1:13" ht="16.5" thickBot="1">
      <c r="A24" s="357" t="s">
        <v>134</v>
      </c>
      <c r="B24" s="358"/>
      <c r="C24" s="358"/>
      <c r="D24" s="358"/>
      <c r="E24" s="358"/>
      <c r="F24" s="358"/>
      <c r="G24" s="358"/>
      <c r="H24" s="358"/>
      <c r="I24" s="358"/>
      <c r="J24" s="358"/>
      <c r="K24" s="359"/>
      <c r="L24" s="73">
        <f>SUM(K20:K23)</f>
        <v>171117</v>
      </c>
    </row>
    <row r="25" spans="1:13" ht="16.5" thickBot="1">
      <c r="A25" s="336" t="s">
        <v>140</v>
      </c>
      <c r="B25" s="337"/>
      <c r="C25" s="337"/>
      <c r="D25" s="337"/>
      <c r="E25" s="337"/>
      <c r="F25" s="337"/>
      <c r="G25" s="337"/>
      <c r="H25" s="337"/>
      <c r="I25" s="337"/>
      <c r="J25" s="337"/>
      <c r="K25" s="337"/>
      <c r="L25" s="366"/>
    </row>
    <row r="26" spans="1:13" ht="16.5" thickBot="1">
      <c r="A26" s="360" t="s">
        <v>141</v>
      </c>
      <c r="B26" s="361"/>
      <c r="C26" s="361"/>
      <c r="D26" s="361"/>
      <c r="E26" s="361"/>
      <c r="F26" s="361"/>
      <c r="G26" s="361"/>
      <c r="H26" s="57" t="s">
        <v>136</v>
      </c>
      <c r="I26" s="96" t="s">
        <v>138</v>
      </c>
      <c r="J26" s="96" t="s">
        <v>142</v>
      </c>
      <c r="K26" s="96" t="s">
        <v>143</v>
      </c>
      <c r="L26" s="46" t="s">
        <v>131</v>
      </c>
    </row>
    <row r="27" spans="1:13" ht="15.75">
      <c r="A27" s="367"/>
      <c r="B27" s="368"/>
      <c r="C27" s="368"/>
      <c r="D27" s="368"/>
      <c r="E27" s="368"/>
      <c r="F27" s="368"/>
      <c r="G27" s="368"/>
      <c r="H27" s="77" t="str">
        <f>+IF($A27="","",VLOOKUP($A27,[3]TRANSPORTE!$C8:E$8,2,FALSE))</f>
        <v/>
      </c>
      <c r="I27" s="78"/>
      <c r="J27" s="79"/>
      <c r="K27" s="77" t="str">
        <f>+IF($A27="","",VLOOKUP($A27,[3]TRANSPORTE!C6:E9,3,FALSE))</f>
        <v/>
      </c>
      <c r="L27" s="80" t="str">
        <f>+IF($A27="","",ROUND(J27*K27*I27,2))</f>
        <v/>
      </c>
    </row>
    <row r="28" spans="1:13" ht="15.75">
      <c r="A28" s="364"/>
      <c r="B28" s="365"/>
      <c r="C28" s="365"/>
      <c r="D28" s="365"/>
      <c r="E28" s="365"/>
      <c r="F28" s="365"/>
      <c r="G28" s="365"/>
      <c r="H28" s="28" t="str">
        <f>+IF($A28="","",VLOOKUP($A28,[4]TRANS!C7:E36,2,FALSE))</f>
        <v/>
      </c>
      <c r="I28" s="28"/>
      <c r="J28" s="27"/>
      <c r="K28" s="28" t="str">
        <f>+IF($A28="","",VLOOKUP($A28,[4]TRANS!F7:H36,3,FALSE))</f>
        <v/>
      </c>
      <c r="L28" s="23"/>
    </row>
    <row r="29" spans="1:13" ht="16.5" thickBot="1">
      <c r="A29" s="351"/>
      <c r="B29" s="352"/>
      <c r="C29" s="352"/>
      <c r="D29" s="352"/>
      <c r="E29" s="352"/>
      <c r="F29" s="352"/>
      <c r="G29" s="352"/>
      <c r="H29" s="40" t="str">
        <f>+IF($A29="","",VLOOKUP($A29,[4]TRANS!C8:E37,2,FALSE))</f>
        <v/>
      </c>
      <c r="I29" s="66"/>
      <c r="J29" s="67"/>
      <c r="K29" s="40" t="str">
        <f>+IF($A29="","",VLOOKUP($A29,[4]TRANS!F8:H37,3,FALSE))</f>
        <v/>
      </c>
      <c r="L29" s="74"/>
    </row>
    <row r="30" spans="1:13" ht="16.5" thickBot="1">
      <c r="A30" s="333" t="s">
        <v>134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5"/>
      <c r="M30" s="51">
        <f>SUM(L27:L29)</f>
        <v>0</v>
      </c>
    </row>
    <row r="31" spans="1:13" ht="16.5" thickBot="1">
      <c r="A31" s="336" t="s">
        <v>144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8"/>
    </row>
    <row r="32" spans="1:13" ht="47.25">
      <c r="A32" s="339" t="s">
        <v>145</v>
      </c>
      <c r="B32" s="340"/>
      <c r="C32" s="340"/>
      <c r="D32" s="340"/>
      <c r="E32" s="340"/>
      <c r="F32" s="340"/>
      <c r="G32" s="340"/>
      <c r="H32" s="341"/>
      <c r="I32" s="53" t="s">
        <v>146</v>
      </c>
      <c r="J32" s="53" t="s">
        <v>147</v>
      </c>
      <c r="K32" s="95" t="s">
        <v>130</v>
      </c>
      <c r="L32" s="42" t="s">
        <v>131</v>
      </c>
      <c r="M32" s="342"/>
    </row>
    <row r="33" spans="1:16" ht="15.75">
      <c r="A33" s="345" t="s">
        <v>148</v>
      </c>
      <c r="B33" s="346"/>
      <c r="C33" s="346"/>
      <c r="D33" s="346"/>
      <c r="E33" s="346"/>
      <c r="F33" s="346"/>
      <c r="G33" s="346"/>
      <c r="H33" s="347"/>
      <c r="I33" s="29" t="str">
        <f>+IF($A33="","",VLOOKUP($A33,[3]M.O!$J$61:$L$68,2,FALSE))</f>
        <v>CUA8</v>
      </c>
      <c r="J33" s="30">
        <f>+IF($A33="","",VLOOKUP($A33,[3]M.O!$J$61:$L$68,3,FALSE))</f>
        <v>280676</v>
      </c>
      <c r="K33" s="22">
        <v>20</v>
      </c>
      <c r="L33" s="23">
        <f>+IF($A33="","",ROUND((J33/K33),0))</f>
        <v>14034</v>
      </c>
      <c r="M33" s="343"/>
    </row>
    <row r="34" spans="1:16" ht="15.75">
      <c r="A34" s="348"/>
      <c r="B34" s="349"/>
      <c r="C34" s="349"/>
      <c r="D34" s="349"/>
      <c r="E34" s="349"/>
      <c r="F34" s="349"/>
      <c r="G34" s="349"/>
      <c r="H34" s="350"/>
      <c r="I34" s="29" t="str">
        <f>+IF($A34="","",VLOOKUP($A34,[4]M.O!J60:L80,2,FALSE))</f>
        <v/>
      </c>
      <c r="J34" s="30" t="str">
        <f>+IF($A34="","",VLOOKUP($A34,[4]M.O!J60:L122,3,FALSE))</f>
        <v/>
      </c>
      <c r="K34" s="22"/>
      <c r="L34" s="23" t="str">
        <f>+IF($A34="","",ROUND((J34/K34),2))</f>
        <v/>
      </c>
      <c r="M34" s="343"/>
    </row>
    <row r="35" spans="1:16" ht="15.75">
      <c r="A35" s="348"/>
      <c r="B35" s="349"/>
      <c r="C35" s="349"/>
      <c r="D35" s="349"/>
      <c r="E35" s="349"/>
      <c r="F35" s="349"/>
      <c r="G35" s="349"/>
      <c r="H35" s="350"/>
      <c r="I35" s="29" t="str">
        <f>+IF($A35="","",VLOOKUP($A35,[4]M.O!J61:L81,2,FALSE))</f>
        <v/>
      </c>
      <c r="J35" s="30" t="str">
        <f>+IF($A35="","",VLOOKUP($A35,[4]M.O!J61:L123,3,FALSE))</f>
        <v/>
      </c>
      <c r="K35" s="22"/>
      <c r="L35" s="23" t="str">
        <f>+IF($A35="","",ROUND((J35/K35),2))</f>
        <v/>
      </c>
      <c r="M35" s="343"/>
    </row>
    <row r="36" spans="1:16" ht="16.5" thickBot="1">
      <c r="A36" s="348"/>
      <c r="B36" s="349"/>
      <c r="C36" s="349"/>
      <c r="D36" s="349"/>
      <c r="E36" s="349"/>
      <c r="F36" s="349"/>
      <c r="G36" s="349"/>
      <c r="H36" s="350"/>
      <c r="I36" s="68" t="str">
        <f>+IF($A36="","",VLOOKUP($A36,[4]M.O!J62:L82,2,FALSE))</f>
        <v/>
      </c>
      <c r="J36" s="69" t="str">
        <f>+IF($A36="","",VLOOKUP($A36,[4]M.O!J62:L124,3,FALSE))</f>
        <v/>
      </c>
      <c r="K36" s="70"/>
      <c r="L36" s="25" t="str">
        <f>+IF($A36="","",ROUND((J36/K36),2))</f>
        <v/>
      </c>
      <c r="M36" s="344"/>
    </row>
    <row r="37" spans="1:16" ht="16.5" thickBot="1">
      <c r="A37" s="63"/>
      <c r="H37" s="32"/>
      <c r="I37" s="32"/>
      <c r="J37" s="32"/>
      <c r="K37" s="32"/>
      <c r="L37" s="64" t="s">
        <v>134</v>
      </c>
      <c r="M37" s="65">
        <f>SUM(L33:L36)</f>
        <v>14034</v>
      </c>
    </row>
    <row r="38" spans="1:16" ht="16.5" thickBot="1">
      <c r="A38" s="63"/>
      <c r="H38" s="32"/>
      <c r="I38" s="32"/>
      <c r="J38" s="32"/>
      <c r="K38" s="32"/>
      <c r="L38" s="71"/>
      <c r="M38" s="62"/>
    </row>
    <row r="39" spans="1:16" ht="16.5" thickBot="1">
      <c r="A39" s="330" t="s">
        <v>149</v>
      </c>
      <c r="B39" s="331"/>
      <c r="C39" s="331"/>
      <c r="D39" s="331"/>
      <c r="E39" s="331"/>
      <c r="F39" s="331"/>
      <c r="G39" s="331"/>
      <c r="H39" s="331"/>
      <c r="I39" s="331"/>
      <c r="J39" s="331"/>
      <c r="K39" s="331"/>
      <c r="L39" s="332"/>
      <c r="M39" s="72">
        <f>ROUND(L17+L24+M30+M37,0)</f>
        <v>186554</v>
      </c>
      <c r="O39" s="328"/>
      <c r="P39" s="328"/>
    </row>
    <row r="40" spans="1:16" ht="15.75">
      <c r="A40" s="31"/>
      <c r="H40" s="31"/>
      <c r="I40" s="31"/>
      <c r="J40" s="31"/>
      <c r="K40" s="31"/>
      <c r="L40" s="31"/>
      <c r="M40" s="31"/>
    </row>
    <row r="41" spans="1:16">
      <c r="O41" s="329">
        <v>186553.91372375071</v>
      </c>
      <c r="P41" s="329"/>
    </row>
    <row r="43" spans="1:16">
      <c r="O43" s="15">
        <v>186553.91372375071</v>
      </c>
    </row>
    <row r="44" spans="1:16" ht="14.25">
      <c r="A44" s="1"/>
    </row>
    <row r="45" spans="1:16">
      <c r="D45" s="136"/>
      <c r="E45" s="136"/>
      <c r="F45" s="136"/>
    </row>
    <row r="46" spans="1:16" ht="15.75">
      <c r="D46" s="135" t="s">
        <v>152</v>
      </c>
    </row>
    <row r="47" spans="1:16" ht="15.75">
      <c r="D47" s="133" t="s">
        <v>206</v>
      </c>
    </row>
    <row r="48" spans="1:16" ht="15.75">
      <c r="D48" s="133" t="s">
        <v>207</v>
      </c>
    </row>
    <row r="49" spans="1:1" ht="14.25">
      <c r="A49" s="1"/>
    </row>
  </sheetData>
  <mergeCells count="44">
    <mergeCell ref="B6:J6"/>
    <mergeCell ref="K6:L6"/>
    <mergeCell ref="A1:F2"/>
    <mergeCell ref="G1:M1"/>
    <mergeCell ref="G2:M2"/>
    <mergeCell ref="A3:H4"/>
    <mergeCell ref="I3:J4"/>
    <mergeCell ref="B7:J7"/>
    <mergeCell ref="K7:L7"/>
    <mergeCell ref="A8:L8"/>
    <mergeCell ref="A9:G9"/>
    <mergeCell ref="L9:L16"/>
    <mergeCell ref="A10:G10"/>
    <mergeCell ref="A11:G11"/>
    <mergeCell ref="A12:G12"/>
    <mergeCell ref="A13:G13"/>
    <mergeCell ref="A14:G14"/>
    <mergeCell ref="A29:G29"/>
    <mergeCell ref="A15:G15"/>
    <mergeCell ref="A16:G16"/>
    <mergeCell ref="A17:K17"/>
    <mergeCell ref="A18:L18"/>
    <mergeCell ref="A19:G19"/>
    <mergeCell ref="L19:L23"/>
    <mergeCell ref="A20:G20"/>
    <mergeCell ref="A21:G21"/>
    <mergeCell ref="A22:G22"/>
    <mergeCell ref="A23:G23"/>
    <mergeCell ref="A24:K24"/>
    <mergeCell ref="A25:L25"/>
    <mergeCell ref="A26:G26"/>
    <mergeCell ref="A27:G27"/>
    <mergeCell ref="A28:G28"/>
    <mergeCell ref="O39:P39"/>
    <mergeCell ref="O41:P41"/>
    <mergeCell ref="A39:L39"/>
    <mergeCell ref="A30:L30"/>
    <mergeCell ref="A31:M31"/>
    <mergeCell ref="A32:H32"/>
    <mergeCell ref="M32:M36"/>
    <mergeCell ref="A33:H33"/>
    <mergeCell ref="A34:H34"/>
    <mergeCell ref="A35:H35"/>
    <mergeCell ref="A36:H36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3AD28-8035-40FD-AB6B-6EB4493BFEBE}">
  <sheetPr>
    <pageSetUpPr fitToPage="1"/>
  </sheetPr>
  <dimension ref="A1:M50"/>
  <sheetViews>
    <sheetView zoomScale="85" zoomScaleNormal="85" workbookViewId="0">
      <selection activeCell="K4" sqref="K4:M4"/>
    </sheetView>
  </sheetViews>
  <sheetFormatPr baseColWidth="10" defaultColWidth="10.85546875" defaultRowHeight="12.75"/>
  <cols>
    <col min="1" max="7" width="10.85546875" style="15"/>
    <col min="8" max="8" width="15.140625" style="15" bestFit="1" customWidth="1"/>
    <col min="9" max="9" width="11.7109375" style="15" bestFit="1" customWidth="1"/>
    <col min="10" max="10" width="10.85546875" style="15"/>
    <col min="11" max="11" width="12.42578125" style="15" customWidth="1"/>
    <col min="12" max="12" width="14.42578125" style="15" customWidth="1"/>
    <col min="13" max="13" width="15.140625" style="15" bestFit="1" customWidth="1"/>
    <col min="14" max="14" width="10.85546875" style="15"/>
    <col min="15" max="15" width="14.28515625" style="15" bestFit="1" customWidth="1"/>
    <col min="16" max="16384" width="10.85546875" style="15"/>
  </cols>
  <sheetData>
    <row r="1" spans="1:13" ht="32.25" customHeight="1">
      <c r="A1" s="379"/>
      <c r="B1" s="379"/>
      <c r="C1" s="379"/>
      <c r="D1" s="379"/>
      <c r="E1" s="379"/>
      <c r="F1" s="379"/>
      <c r="G1" s="380" t="str">
        <f>[2]Datosproyecto!B2</f>
        <v>Consejo Superior de la Judicatura Dirección Seccional de Administración Judicial Sincelejo – Sucre</v>
      </c>
      <c r="H1" s="380"/>
      <c r="I1" s="380"/>
      <c r="J1" s="380"/>
      <c r="K1" s="380"/>
      <c r="L1" s="380"/>
      <c r="M1" s="380"/>
    </row>
    <row r="2" spans="1:13" ht="60" customHeight="1">
      <c r="A2" s="379"/>
      <c r="B2" s="379"/>
      <c r="C2" s="379"/>
      <c r="D2" s="379"/>
      <c r="E2" s="379"/>
      <c r="F2" s="379"/>
      <c r="G2" s="380" t="str">
        <f>[2]Datosproyecto!B1</f>
        <v>ADECUACIONES DE GIMNASIO, SU BATERÍA DE BAÑOS Y LA TERRAZA ADYACENTES AL MISMO.</v>
      </c>
      <c r="H2" s="380"/>
      <c r="I2" s="380"/>
      <c r="J2" s="380"/>
      <c r="K2" s="380"/>
      <c r="L2" s="380"/>
      <c r="M2" s="380"/>
    </row>
    <row r="3" spans="1:13" ht="18" customHeight="1">
      <c r="A3" s="381" t="s">
        <v>124</v>
      </c>
      <c r="B3" s="381"/>
      <c r="C3" s="381"/>
      <c r="D3" s="381"/>
      <c r="E3" s="381"/>
      <c r="F3" s="381"/>
      <c r="G3" s="381"/>
      <c r="H3" s="381"/>
      <c r="I3" s="370" t="s">
        <v>125</v>
      </c>
      <c r="J3" s="370"/>
      <c r="K3" s="225" t="s">
        <v>58</v>
      </c>
      <c r="L3" s="225" t="s">
        <v>59</v>
      </c>
      <c r="M3" s="225" t="s">
        <v>60</v>
      </c>
    </row>
    <row r="4" spans="1:13">
      <c r="A4" s="381"/>
      <c r="B4" s="381"/>
      <c r="C4" s="381"/>
      <c r="D4" s="381"/>
      <c r="E4" s="381"/>
      <c r="F4" s="381"/>
      <c r="G4" s="381"/>
      <c r="H4" s="381"/>
      <c r="I4" s="370"/>
      <c r="J4" s="370"/>
      <c r="K4" s="16">
        <v>3</v>
      </c>
      <c r="L4" s="16">
        <v>2</v>
      </c>
      <c r="M4" s="16">
        <v>2025</v>
      </c>
    </row>
    <row r="5" spans="1:1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>
      <c r="A6" s="200" t="s">
        <v>126</v>
      </c>
      <c r="B6" s="377" t="s">
        <v>30</v>
      </c>
      <c r="C6" s="377"/>
      <c r="D6" s="377"/>
      <c r="E6" s="377"/>
      <c r="F6" s="377"/>
      <c r="G6" s="377"/>
      <c r="H6" s="377"/>
      <c r="I6" s="377"/>
      <c r="J6" s="377"/>
      <c r="K6" s="378" t="s">
        <v>62</v>
      </c>
      <c r="L6" s="378"/>
      <c r="M6" s="200" t="s">
        <v>63</v>
      </c>
    </row>
    <row r="7" spans="1:13" ht="32.25" customHeight="1" thickBot="1">
      <c r="A7" s="20" t="str">
        <f>+'BALANCE Nro 2'!A84</f>
        <v>NP2.2</v>
      </c>
      <c r="B7" s="369" t="str">
        <f>+'BALANCE Nro 2'!B84</f>
        <v xml:space="preserve">MACHONES EN CONCRETO S=10X10 H=80CM INCLY ACERO Y ANCLAJE SOBRE PLACA </v>
      </c>
      <c r="C7" s="369"/>
      <c r="D7" s="369"/>
      <c r="E7" s="369"/>
      <c r="F7" s="369"/>
      <c r="G7" s="369"/>
      <c r="H7" s="369"/>
      <c r="I7" s="369"/>
      <c r="J7" s="369"/>
      <c r="K7" s="370" t="str">
        <f>+'BALANCE Nro 2'!C84</f>
        <v>und</v>
      </c>
      <c r="L7" s="370"/>
      <c r="M7" s="20">
        <f>+'BALANCE Nro 2'!K84</f>
        <v>27</v>
      </c>
    </row>
    <row r="8" spans="1:13" ht="16.5" thickBot="1">
      <c r="A8" s="371" t="s">
        <v>127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38"/>
    </row>
    <row r="9" spans="1:13" ht="16.5" thickBot="1">
      <c r="A9" s="373" t="s">
        <v>2</v>
      </c>
      <c r="B9" s="374"/>
      <c r="C9" s="374"/>
      <c r="D9" s="374"/>
      <c r="E9" s="374"/>
      <c r="F9" s="374"/>
      <c r="G9" s="374"/>
      <c r="H9" s="199" t="s">
        <v>128</v>
      </c>
      <c r="I9" s="45" t="s">
        <v>129</v>
      </c>
      <c r="J9" s="199" t="s">
        <v>130</v>
      </c>
      <c r="K9" s="46" t="s">
        <v>131</v>
      </c>
      <c r="L9" s="375"/>
    </row>
    <row r="10" spans="1:13" ht="15.75">
      <c r="A10" s="353" t="s">
        <v>318</v>
      </c>
      <c r="B10" s="354"/>
      <c r="C10" s="354"/>
      <c r="D10" s="354"/>
      <c r="E10" s="354"/>
      <c r="F10" s="354"/>
      <c r="G10" s="354"/>
      <c r="H10" s="28" t="s">
        <v>319</v>
      </c>
      <c r="I10" s="28">
        <v>3000</v>
      </c>
      <c r="J10" s="22">
        <v>1</v>
      </c>
      <c r="K10" s="23">
        <f t="shared" ref="K10:K14" si="0">+IF($A10="","",ROUND(I10/J10,0))</f>
        <v>3000</v>
      </c>
      <c r="L10" s="375"/>
    </row>
    <row r="11" spans="1:13" ht="15.75">
      <c r="A11" s="353"/>
      <c r="B11" s="354"/>
      <c r="C11" s="354"/>
      <c r="D11" s="354"/>
      <c r="E11" s="354"/>
      <c r="F11" s="354"/>
      <c r="G11" s="354"/>
      <c r="H11" s="28" t="str">
        <f>+IF(A11="","",VLOOKUP(A11,[3]EQUIPO!$C$8:E198,2,FALSE))</f>
        <v/>
      </c>
      <c r="I11" s="28" t="str">
        <f>+IF(A11="","",VLOOKUP(A11,[3]EQUIPO!$C$8:E251,3,FALSE))</f>
        <v/>
      </c>
      <c r="J11" s="22"/>
      <c r="K11" s="23" t="str">
        <f t="shared" si="0"/>
        <v/>
      </c>
      <c r="L11" s="375"/>
    </row>
    <row r="12" spans="1:13" ht="15.75">
      <c r="A12" s="353"/>
      <c r="B12" s="354"/>
      <c r="C12" s="354"/>
      <c r="D12" s="354"/>
      <c r="E12" s="354"/>
      <c r="F12" s="354"/>
      <c r="G12" s="354"/>
      <c r="H12" s="28" t="str">
        <f>+IF(A12="","",VLOOKUP(A12,[3]EQUIPO!$C$8:E199,2,FALSE))</f>
        <v/>
      </c>
      <c r="I12" s="28" t="str">
        <f>+IF(A12="","",VLOOKUP(A12,[3]EQUIPO!$C$8:E252,3,FALSE))</f>
        <v/>
      </c>
      <c r="J12" s="22"/>
      <c r="K12" s="23" t="str">
        <f t="shared" si="0"/>
        <v/>
      </c>
      <c r="L12" s="375"/>
    </row>
    <row r="13" spans="1:13" ht="15.75">
      <c r="A13" s="353"/>
      <c r="B13" s="354"/>
      <c r="C13" s="354"/>
      <c r="D13" s="354"/>
      <c r="E13" s="354"/>
      <c r="F13" s="354"/>
      <c r="G13" s="354"/>
      <c r="H13" s="28" t="str">
        <f>+IF(A13="","",VLOOKUP(A13,[3]EQUIPO!$C$8:E200,2,FALSE))</f>
        <v/>
      </c>
      <c r="I13" s="28" t="str">
        <f>+IF(A13="","",VLOOKUP(A13,[3]EQUIPO!$C$8:E253,3,FALSE))</f>
        <v/>
      </c>
      <c r="J13" s="22"/>
      <c r="K13" s="23" t="str">
        <f t="shared" si="0"/>
        <v/>
      </c>
      <c r="L13" s="375"/>
    </row>
    <row r="14" spans="1:13" ht="15.75">
      <c r="A14" s="353"/>
      <c r="B14" s="354"/>
      <c r="C14" s="354"/>
      <c r="D14" s="354"/>
      <c r="E14" s="354"/>
      <c r="F14" s="354"/>
      <c r="G14" s="354"/>
      <c r="H14" s="28" t="str">
        <f>+IF(A14="","",VLOOKUP(A14,[3]EQUIPO!$C$8:E201,2,FALSE))</f>
        <v/>
      </c>
      <c r="I14" s="28" t="str">
        <f>+IF(A14="","",VLOOKUP(A14,[3]EQUIPO!$C$8:E254,3,FALSE))</f>
        <v/>
      </c>
      <c r="J14" s="22"/>
      <c r="K14" s="23" t="str">
        <f t="shared" si="0"/>
        <v/>
      </c>
      <c r="L14" s="375"/>
    </row>
    <row r="15" spans="1:13" ht="16.5" thickBot="1">
      <c r="A15" s="355" t="s">
        <v>132</v>
      </c>
      <c r="B15" s="356"/>
      <c r="C15" s="356"/>
      <c r="D15" s="356"/>
      <c r="E15" s="356"/>
      <c r="F15" s="356"/>
      <c r="G15" s="356"/>
      <c r="H15" s="198" t="s">
        <v>133</v>
      </c>
      <c r="I15" s="41">
        <v>0.1</v>
      </c>
      <c r="J15" s="24"/>
      <c r="K15" s="25">
        <f>+ROUND(I15*M38,0)</f>
        <v>1871</v>
      </c>
      <c r="L15" s="376"/>
    </row>
    <row r="16" spans="1:13" ht="16.5" thickBot="1">
      <c r="A16" s="357" t="s">
        <v>134</v>
      </c>
      <c r="B16" s="358"/>
      <c r="C16" s="358"/>
      <c r="D16" s="358"/>
      <c r="E16" s="358"/>
      <c r="F16" s="358"/>
      <c r="G16" s="358"/>
      <c r="H16" s="358"/>
      <c r="I16" s="358"/>
      <c r="J16" s="358"/>
      <c r="K16" s="359"/>
      <c r="L16" s="73">
        <f>SUM(K10:K15)</f>
        <v>4871</v>
      </c>
    </row>
    <row r="17" spans="1:13" ht="16.5" thickBot="1">
      <c r="A17" s="336" t="s">
        <v>135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8"/>
    </row>
    <row r="18" spans="1:13" ht="16.5" thickBot="1">
      <c r="A18" s="360" t="s">
        <v>2</v>
      </c>
      <c r="B18" s="361"/>
      <c r="C18" s="361"/>
      <c r="D18" s="361"/>
      <c r="E18" s="361"/>
      <c r="F18" s="361"/>
      <c r="G18" s="361"/>
      <c r="H18" s="199" t="s">
        <v>136</v>
      </c>
      <c r="I18" s="199" t="s">
        <v>137</v>
      </c>
      <c r="J18" s="199" t="s">
        <v>138</v>
      </c>
      <c r="K18" s="46" t="s">
        <v>131</v>
      </c>
      <c r="L18" s="342"/>
    </row>
    <row r="19" spans="1:13" ht="15.75">
      <c r="A19" s="362" t="s">
        <v>311</v>
      </c>
      <c r="B19" s="363"/>
      <c r="C19" s="363"/>
      <c r="D19" s="363"/>
      <c r="E19" s="363"/>
      <c r="F19" s="363"/>
      <c r="G19" s="363"/>
      <c r="H19" s="43" t="s">
        <v>11</v>
      </c>
      <c r="I19" s="75">
        <v>9330</v>
      </c>
      <c r="J19" s="76">
        <v>0.3</v>
      </c>
      <c r="K19" s="44">
        <f t="shared" ref="K19:K24" si="1">+IF($A19="","",ROUND(I19*J19,0))</f>
        <v>2799</v>
      </c>
      <c r="L19" s="343"/>
    </row>
    <row r="20" spans="1:13" ht="15.75">
      <c r="A20" s="364" t="s">
        <v>312</v>
      </c>
      <c r="B20" s="365"/>
      <c r="C20" s="365"/>
      <c r="D20" s="365"/>
      <c r="E20" s="365"/>
      <c r="F20" s="365"/>
      <c r="G20" s="365"/>
      <c r="H20" s="28" t="s">
        <v>313</v>
      </c>
      <c r="I20" s="36">
        <v>5377</v>
      </c>
      <c r="J20" s="34">
        <v>0.5</v>
      </c>
      <c r="K20" s="23">
        <f t="shared" si="1"/>
        <v>2689</v>
      </c>
      <c r="L20" s="343"/>
    </row>
    <row r="21" spans="1:13" ht="15.75">
      <c r="A21" s="364" t="s">
        <v>314</v>
      </c>
      <c r="B21" s="365"/>
      <c r="C21" s="365"/>
      <c r="D21" s="365"/>
      <c r="E21" s="365"/>
      <c r="F21" s="365"/>
      <c r="G21" s="365"/>
      <c r="H21" s="28" t="s">
        <v>136</v>
      </c>
      <c r="I21" s="36">
        <v>15000</v>
      </c>
      <c r="J21" s="34">
        <v>0.3</v>
      </c>
      <c r="K21" s="23">
        <f t="shared" si="1"/>
        <v>4500</v>
      </c>
      <c r="L21" s="343"/>
    </row>
    <row r="22" spans="1:13" ht="15.75">
      <c r="A22" s="364" t="s">
        <v>316</v>
      </c>
      <c r="B22" s="365"/>
      <c r="C22" s="365"/>
      <c r="D22" s="365"/>
      <c r="E22" s="365"/>
      <c r="F22" s="365"/>
      <c r="G22" s="365"/>
      <c r="H22" s="28" t="s">
        <v>136</v>
      </c>
      <c r="I22" s="36">
        <v>12000</v>
      </c>
      <c r="J22" s="34">
        <v>0.3</v>
      </c>
      <c r="K22" s="23">
        <f t="shared" ref="K22:K23" si="2">+IF($A22="","",ROUND(I22*J22,0))</f>
        <v>3600</v>
      </c>
      <c r="L22" s="343"/>
    </row>
    <row r="23" spans="1:13" ht="15.75">
      <c r="A23" s="364" t="s">
        <v>317</v>
      </c>
      <c r="B23" s="365"/>
      <c r="C23" s="365"/>
      <c r="D23" s="365"/>
      <c r="E23" s="365"/>
      <c r="F23" s="365"/>
      <c r="G23" s="365"/>
      <c r="H23" s="28" t="s">
        <v>136</v>
      </c>
      <c r="I23" s="36">
        <v>95000</v>
      </c>
      <c r="J23" s="34">
        <v>0.1</v>
      </c>
      <c r="K23" s="23">
        <f t="shared" si="2"/>
        <v>9500</v>
      </c>
      <c r="L23" s="343"/>
    </row>
    <row r="24" spans="1:13" ht="16.5" thickBot="1">
      <c r="A24" s="364" t="s">
        <v>315</v>
      </c>
      <c r="B24" s="365"/>
      <c r="C24" s="365"/>
      <c r="D24" s="365"/>
      <c r="E24" s="365"/>
      <c r="F24" s="365"/>
      <c r="G24" s="365"/>
      <c r="H24" s="28" t="s">
        <v>25</v>
      </c>
      <c r="I24" s="36">
        <v>407000</v>
      </c>
      <c r="J24" s="24">
        <f>0.8*0.1*0.1</f>
        <v>8.0000000000000019E-3</v>
      </c>
      <c r="K24" s="25">
        <f t="shared" si="1"/>
        <v>3256</v>
      </c>
      <c r="L24" s="344"/>
    </row>
    <row r="25" spans="1:13" ht="16.5" thickBot="1">
      <c r="A25" s="357" t="s">
        <v>134</v>
      </c>
      <c r="B25" s="358"/>
      <c r="C25" s="358"/>
      <c r="D25" s="358"/>
      <c r="E25" s="358"/>
      <c r="F25" s="358"/>
      <c r="G25" s="358"/>
      <c r="H25" s="358"/>
      <c r="I25" s="358"/>
      <c r="J25" s="358"/>
      <c r="K25" s="359"/>
      <c r="L25" s="73">
        <f>SUM(K19:K24)</f>
        <v>26344</v>
      </c>
    </row>
    <row r="26" spans="1:13" ht="16.5" thickBot="1">
      <c r="A26" s="336" t="s">
        <v>140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66"/>
    </row>
    <row r="27" spans="1:13" ht="16.5" thickBot="1">
      <c r="A27" s="360" t="s">
        <v>141</v>
      </c>
      <c r="B27" s="361"/>
      <c r="C27" s="361"/>
      <c r="D27" s="361"/>
      <c r="E27" s="361"/>
      <c r="F27" s="361"/>
      <c r="G27" s="361"/>
      <c r="H27" s="57" t="s">
        <v>136</v>
      </c>
      <c r="I27" s="199" t="s">
        <v>138</v>
      </c>
      <c r="J27" s="199" t="s">
        <v>142</v>
      </c>
      <c r="K27" s="199" t="s">
        <v>143</v>
      </c>
      <c r="L27" s="46" t="s">
        <v>131</v>
      </c>
    </row>
    <row r="28" spans="1:13" ht="15.75">
      <c r="A28" s="367"/>
      <c r="B28" s="368"/>
      <c r="C28" s="368"/>
      <c r="D28" s="368"/>
      <c r="E28" s="368"/>
      <c r="F28" s="368"/>
      <c r="G28" s="368"/>
      <c r="H28" s="77" t="str">
        <f>+IF($A28="","",VLOOKUP($A28,[3]TRANSPORTE!$C8:E$8,2,FALSE))</f>
        <v/>
      </c>
      <c r="I28" s="78"/>
      <c r="J28" s="79"/>
      <c r="K28" s="77" t="str">
        <f>+IF($A28="","",VLOOKUP($A28,[3]TRANSPORTE!C6:E9,3,FALSE))</f>
        <v/>
      </c>
      <c r="L28" s="80" t="str">
        <f>+IF($A28="","",ROUND(J28*K28*I28,2))</f>
        <v/>
      </c>
    </row>
    <row r="29" spans="1:13" ht="15.75">
      <c r="A29" s="364"/>
      <c r="B29" s="365"/>
      <c r="C29" s="365"/>
      <c r="D29" s="365"/>
      <c r="E29" s="365"/>
      <c r="F29" s="365"/>
      <c r="G29" s="365"/>
      <c r="H29" s="28" t="str">
        <f>+IF($A29="","",VLOOKUP($A29,[4]TRANS!C7:E36,2,FALSE))</f>
        <v/>
      </c>
      <c r="I29" s="28"/>
      <c r="J29" s="27"/>
      <c r="K29" s="28" t="str">
        <f>+IF($A29="","",VLOOKUP($A29,[4]TRANS!F7:H36,3,FALSE))</f>
        <v/>
      </c>
      <c r="L29" s="23"/>
    </row>
    <row r="30" spans="1:13" ht="16.5" thickBot="1">
      <c r="A30" s="351"/>
      <c r="B30" s="352"/>
      <c r="C30" s="352"/>
      <c r="D30" s="352"/>
      <c r="E30" s="352"/>
      <c r="F30" s="352"/>
      <c r="G30" s="352"/>
      <c r="H30" s="40" t="str">
        <f>+IF($A30="","",VLOOKUP($A30,[4]TRANS!C8:E37,2,FALSE))</f>
        <v/>
      </c>
      <c r="I30" s="66"/>
      <c r="J30" s="67"/>
      <c r="K30" s="40" t="str">
        <f>+IF($A30="","",VLOOKUP($A30,[4]TRANS!F8:H37,3,FALSE))</f>
        <v/>
      </c>
      <c r="L30" s="74"/>
    </row>
    <row r="31" spans="1:13" ht="16.5" thickBot="1">
      <c r="A31" s="333" t="s">
        <v>134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5"/>
      <c r="M31" s="51">
        <f>SUM(L28:L30)</f>
        <v>0</v>
      </c>
    </row>
    <row r="32" spans="1:13" ht="16.5" thickBot="1">
      <c r="A32" s="336" t="s">
        <v>144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8"/>
    </row>
    <row r="33" spans="1:13" ht="47.25">
      <c r="A33" s="339" t="s">
        <v>145</v>
      </c>
      <c r="B33" s="340"/>
      <c r="C33" s="340"/>
      <c r="D33" s="340"/>
      <c r="E33" s="340"/>
      <c r="F33" s="340"/>
      <c r="G33" s="340"/>
      <c r="H33" s="341"/>
      <c r="I33" s="53" t="s">
        <v>146</v>
      </c>
      <c r="J33" s="53" t="s">
        <v>147</v>
      </c>
      <c r="K33" s="95" t="s">
        <v>130</v>
      </c>
      <c r="L33" s="42" t="s">
        <v>131</v>
      </c>
      <c r="M33" s="342"/>
    </row>
    <row r="34" spans="1:13" ht="15.75">
      <c r="A34" s="345" t="s">
        <v>148</v>
      </c>
      <c r="B34" s="346"/>
      <c r="C34" s="346"/>
      <c r="D34" s="346"/>
      <c r="E34" s="346"/>
      <c r="F34" s="346"/>
      <c r="G34" s="346"/>
      <c r="H34" s="347"/>
      <c r="I34" s="29" t="str">
        <f>+IF($A34="","",VLOOKUP($A34,[3]M.O!$J$61:$L$68,2,FALSE))</f>
        <v>CUA8</v>
      </c>
      <c r="J34" s="30">
        <f>+IF($A34="","",VLOOKUP($A34,[3]M.O!$J$61:$L$68,3,FALSE))</f>
        <v>280676</v>
      </c>
      <c r="K34" s="22">
        <v>15</v>
      </c>
      <c r="L34" s="23">
        <f>+IF($A34="","",ROUND((J34/K34),0))</f>
        <v>18712</v>
      </c>
      <c r="M34" s="343"/>
    </row>
    <row r="35" spans="1:13" ht="15.75">
      <c r="A35" s="348"/>
      <c r="B35" s="349"/>
      <c r="C35" s="349"/>
      <c r="D35" s="349"/>
      <c r="E35" s="349"/>
      <c r="F35" s="349"/>
      <c r="G35" s="349"/>
      <c r="H35" s="350"/>
      <c r="I35" s="29" t="str">
        <f>+IF($A35="","",VLOOKUP($A35,[4]M.O!J60:L80,2,FALSE))</f>
        <v/>
      </c>
      <c r="J35" s="30" t="str">
        <f>+IF($A35="","",VLOOKUP($A35,[4]M.O!J60:L122,3,FALSE))</f>
        <v/>
      </c>
      <c r="K35" s="22"/>
      <c r="L35" s="23" t="str">
        <f>+IF($A35="","",ROUND((J35/K35),2))</f>
        <v/>
      </c>
      <c r="M35" s="343"/>
    </row>
    <row r="36" spans="1:13" ht="15.75">
      <c r="A36" s="348"/>
      <c r="B36" s="349"/>
      <c r="C36" s="349"/>
      <c r="D36" s="349"/>
      <c r="E36" s="349"/>
      <c r="F36" s="349"/>
      <c r="G36" s="349"/>
      <c r="H36" s="350"/>
      <c r="I36" s="29" t="str">
        <f>+IF($A36="","",VLOOKUP($A36,[4]M.O!J61:L81,2,FALSE))</f>
        <v/>
      </c>
      <c r="J36" s="30" t="str">
        <f>+IF($A36="","",VLOOKUP($A36,[4]M.O!J61:L123,3,FALSE))</f>
        <v/>
      </c>
      <c r="K36" s="22"/>
      <c r="L36" s="23" t="str">
        <f>+IF($A36="","",ROUND((J36/K36),2))</f>
        <v/>
      </c>
      <c r="M36" s="343"/>
    </row>
    <row r="37" spans="1:13" ht="16.5" thickBot="1">
      <c r="A37" s="348"/>
      <c r="B37" s="349"/>
      <c r="C37" s="349"/>
      <c r="D37" s="349"/>
      <c r="E37" s="349"/>
      <c r="F37" s="349"/>
      <c r="G37" s="349"/>
      <c r="H37" s="350"/>
      <c r="I37" s="68" t="str">
        <f>+IF($A37="","",VLOOKUP($A37,[4]M.O!J62:L82,2,FALSE))</f>
        <v/>
      </c>
      <c r="J37" s="69" t="str">
        <f>+IF($A37="","",VLOOKUP($A37,[4]M.O!J62:L124,3,FALSE))</f>
        <v/>
      </c>
      <c r="K37" s="70"/>
      <c r="L37" s="25" t="str">
        <f>+IF($A37="","",ROUND((J37/K37),2))</f>
        <v/>
      </c>
      <c r="M37" s="344"/>
    </row>
    <row r="38" spans="1:13" ht="16.5" thickBot="1">
      <c r="A38" s="63"/>
      <c r="H38" s="32"/>
      <c r="I38" s="32"/>
      <c r="J38" s="32"/>
      <c r="K38" s="32"/>
      <c r="L38" s="64" t="s">
        <v>134</v>
      </c>
      <c r="M38" s="65">
        <f>SUM(L34:L37)</f>
        <v>18712</v>
      </c>
    </row>
    <row r="39" spans="1:13" ht="16.5" thickBot="1">
      <c r="A39" s="63"/>
      <c r="H39" s="32"/>
      <c r="I39" s="32"/>
      <c r="J39" s="32"/>
      <c r="K39" s="32"/>
      <c r="L39" s="71"/>
      <c r="M39" s="62"/>
    </row>
    <row r="40" spans="1:13" ht="16.5" thickBot="1">
      <c r="A40" s="330" t="s">
        <v>149</v>
      </c>
      <c r="B40" s="331"/>
      <c r="C40" s="331"/>
      <c r="D40" s="331"/>
      <c r="E40" s="331"/>
      <c r="F40" s="331"/>
      <c r="G40" s="331"/>
      <c r="H40" s="331"/>
      <c r="I40" s="331"/>
      <c r="J40" s="331"/>
      <c r="K40" s="331"/>
      <c r="L40" s="332"/>
      <c r="M40" s="72">
        <f>ROUND(L16+L25+M31+M38,0)</f>
        <v>49927</v>
      </c>
    </row>
    <row r="41" spans="1:13" ht="15.75">
      <c r="A41" s="31"/>
      <c r="H41" s="31"/>
      <c r="I41" s="31"/>
      <c r="J41" s="31"/>
      <c r="K41" s="31"/>
      <c r="L41" s="31"/>
      <c r="M41" s="31"/>
    </row>
    <row r="45" spans="1:13" ht="14.25">
      <c r="A45" s="1"/>
    </row>
    <row r="46" spans="1:13">
      <c r="D46" s="136"/>
      <c r="E46" s="136"/>
      <c r="F46" s="136"/>
    </row>
    <row r="47" spans="1:13" ht="15.75">
      <c r="D47" s="135" t="s">
        <v>152</v>
      </c>
    </row>
    <row r="48" spans="1:13" ht="15.75">
      <c r="D48" s="133" t="s">
        <v>206</v>
      </c>
    </row>
    <row r="49" spans="1:4" ht="15.75">
      <c r="D49" s="133" t="s">
        <v>207</v>
      </c>
    </row>
    <row r="50" spans="1:4" ht="14.25">
      <c r="A50" s="1"/>
    </row>
  </sheetData>
  <mergeCells count="43">
    <mergeCell ref="B6:J6"/>
    <mergeCell ref="K6:L6"/>
    <mergeCell ref="A1:F2"/>
    <mergeCell ref="G1:M1"/>
    <mergeCell ref="G2:M2"/>
    <mergeCell ref="A3:H4"/>
    <mergeCell ref="I3:J4"/>
    <mergeCell ref="B7:J7"/>
    <mergeCell ref="K7:L7"/>
    <mergeCell ref="A8:L8"/>
    <mergeCell ref="A9:G9"/>
    <mergeCell ref="L9:L15"/>
    <mergeCell ref="A10:G10"/>
    <mergeCell ref="A11:G11"/>
    <mergeCell ref="A12:G12"/>
    <mergeCell ref="A13:G13"/>
    <mergeCell ref="A30:G30"/>
    <mergeCell ref="A14:G14"/>
    <mergeCell ref="A15:G15"/>
    <mergeCell ref="A16:K16"/>
    <mergeCell ref="A17:L17"/>
    <mergeCell ref="A18:G18"/>
    <mergeCell ref="L18:L24"/>
    <mergeCell ref="A19:G19"/>
    <mergeCell ref="A20:G20"/>
    <mergeCell ref="A21:G21"/>
    <mergeCell ref="A24:G24"/>
    <mergeCell ref="A40:L40"/>
    <mergeCell ref="A22:G22"/>
    <mergeCell ref="A23:G23"/>
    <mergeCell ref="A31:L31"/>
    <mergeCell ref="A32:M32"/>
    <mergeCell ref="A33:H33"/>
    <mergeCell ref="M33:M37"/>
    <mergeCell ref="A34:H34"/>
    <mergeCell ref="A35:H35"/>
    <mergeCell ref="A36:H36"/>
    <mergeCell ref="A37:H37"/>
    <mergeCell ref="A25:K25"/>
    <mergeCell ref="A26:L26"/>
    <mergeCell ref="A27:G27"/>
    <mergeCell ref="A28:G28"/>
    <mergeCell ref="A29:G29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54E63-39D7-4118-B75B-EBB237E7FCB3}">
  <sheetPr>
    <pageSetUpPr fitToPage="1"/>
  </sheetPr>
  <dimension ref="A1:M44"/>
  <sheetViews>
    <sheetView topLeftCell="A21" zoomScale="85" zoomScaleNormal="85" workbookViewId="0">
      <selection activeCell="K4" sqref="K4:M4"/>
    </sheetView>
  </sheetViews>
  <sheetFormatPr baseColWidth="10" defaultColWidth="10.85546875" defaultRowHeight="12.75"/>
  <cols>
    <col min="1" max="7" width="10.85546875" style="15"/>
    <col min="8" max="8" width="15.140625" style="15" bestFit="1" customWidth="1"/>
    <col min="9" max="9" width="11.7109375" style="15" bestFit="1" customWidth="1"/>
    <col min="10" max="10" width="10.85546875" style="15"/>
    <col min="11" max="11" width="12.42578125" style="15" customWidth="1"/>
    <col min="12" max="12" width="14.42578125" style="15" customWidth="1"/>
    <col min="13" max="13" width="15.140625" style="15" bestFit="1" customWidth="1"/>
    <col min="14" max="14" width="10.85546875" style="15"/>
    <col min="15" max="15" width="14.28515625" style="15" bestFit="1" customWidth="1"/>
    <col min="16" max="16384" width="10.85546875" style="15"/>
  </cols>
  <sheetData>
    <row r="1" spans="1:13" ht="32.25" customHeight="1">
      <c r="A1" s="379"/>
      <c r="B1" s="379"/>
      <c r="C1" s="379"/>
      <c r="D1" s="379"/>
      <c r="E1" s="379"/>
      <c r="F1" s="379"/>
      <c r="G1" s="380" t="str">
        <f>[2]Datosproyecto!B2</f>
        <v>Consejo Superior de la Judicatura Dirección Seccional de Administración Judicial Sincelejo – Sucre</v>
      </c>
      <c r="H1" s="380"/>
      <c r="I1" s="380"/>
      <c r="J1" s="380"/>
      <c r="K1" s="380"/>
      <c r="L1" s="380"/>
      <c r="M1" s="380"/>
    </row>
    <row r="2" spans="1:13" ht="60" customHeight="1">
      <c r="A2" s="379"/>
      <c r="B2" s="379"/>
      <c r="C2" s="379"/>
      <c r="D2" s="379"/>
      <c r="E2" s="379"/>
      <c r="F2" s="379"/>
      <c r="G2" s="380" t="str">
        <f>[2]Datosproyecto!B1</f>
        <v>ADECUACIONES DE GIMNASIO, SU BATERÍA DE BAÑOS Y LA TERRAZA ADYACENTES AL MISMO.</v>
      </c>
      <c r="H2" s="380"/>
      <c r="I2" s="380"/>
      <c r="J2" s="380"/>
      <c r="K2" s="380"/>
      <c r="L2" s="380"/>
      <c r="M2" s="380"/>
    </row>
    <row r="3" spans="1:13" ht="18" customHeight="1">
      <c r="A3" s="381" t="s">
        <v>124</v>
      </c>
      <c r="B3" s="381"/>
      <c r="C3" s="381"/>
      <c r="D3" s="381"/>
      <c r="E3" s="381"/>
      <c r="F3" s="381"/>
      <c r="G3" s="381"/>
      <c r="H3" s="381"/>
      <c r="I3" s="370" t="s">
        <v>125</v>
      </c>
      <c r="J3" s="370"/>
      <c r="K3" s="225" t="s">
        <v>58</v>
      </c>
      <c r="L3" s="225" t="s">
        <v>59</v>
      </c>
      <c r="M3" s="225" t="s">
        <v>60</v>
      </c>
    </row>
    <row r="4" spans="1:13">
      <c r="A4" s="381"/>
      <c r="B4" s="381"/>
      <c r="C4" s="381"/>
      <c r="D4" s="381"/>
      <c r="E4" s="381"/>
      <c r="F4" s="381"/>
      <c r="G4" s="381"/>
      <c r="H4" s="381"/>
      <c r="I4" s="370"/>
      <c r="J4" s="370"/>
      <c r="K4" s="16">
        <v>3</v>
      </c>
      <c r="L4" s="16">
        <v>2</v>
      </c>
      <c r="M4" s="16">
        <v>2025</v>
      </c>
    </row>
    <row r="5" spans="1:1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>
      <c r="A6" s="200" t="s">
        <v>126</v>
      </c>
      <c r="B6" s="377" t="s">
        <v>30</v>
      </c>
      <c r="C6" s="377"/>
      <c r="D6" s="377"/>
      <c r="E6" s="377"/>
      <c r="F6" s="377"/>
      <c r="G6" s="377"/>
      <c r="H6" s="377"/>
      <c r="I6" s="377"/>
      <c r="J6" s="377"/>
      <c r="K6" s="378" t="s">
        <v>62</v>
      </c>
      <c r="L6" s="378"/>
      <c r="M6" s="200" t="s">
        <v>63</v>
      </c>
    </row>
    <row r="7" spans="1:13" ht="32.25" customHeight="1" thickBot="1">
      <c r="A7" s="20" t="str">
        <f>+'BALANCE Nro 2'!A85</f>
        <v>NP2.3</v>
      </c>
      <c r="B7" s="369" t="str">
        <f>+'BALANCE Nro 2'!B85</f>
        <v xml:space="preserve">ESTUCO SOBRE MUROS 3 MANOS </v>
      </c>
      <c r="C7" s="369"/>
      <c r="D7" s="369"/>
      <c r="E7" s="369"/>
      <c r="F7" s="369"/>
      <c r="G7" s="369"/>
      <c r="H7" s="369"/>
      <c r="I7" s="369"/>
      <c r="J7" s="369"/>
      <c r="K7" s="370" t="str">
        <f>+'BALANCE Nro 2'!C85</f>
        <v>m2</v>
      </c>
      <c r="L7" s="370"/>
      <c r="M7" s="20">
        <f>+'BALANCE Nro 2'!K85</f>
        <v>9.3039999999999985</v>
      </c>
    </row>
    <row r="8" spans="1:13" ht="16.5" thickBot="1">
      <c r="A8" s="371" t="s">
        <v>127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38"/>
    </row>
    <row r="9" spans="1:13" ht="16.5" thickBot="1">
      <c r="A9" s="373" t="s">
        <v>2</v>
      </c>
      <c r="B9" s="374"/>
      <c r="C9" s="374"/>
      <c r="D9" s="374"/>
      <c r="E9" s="374"/>
      <c r="F9" s="374"/>
      <c r="G9" s="374"/>
      <c r="H9" s="199" t="s">
        <v>128</v>
      </c>
      <c r="I9" s="45" t="s">
        <v>129</v>
      </c>
      <c r="J9" s="199" t="s">
        <v>130</v>
      </c>
      <c r="K9" s="46" t="s">
        <v>131</v>
      </c>
      <c r="L9" s="375"/>
    </row>
    <row r="10" spans="1:13" ht="15.75">
      <c r="A10" s="353"/>
      <c r="B10" s="354"/>
      <c r="C10" s="354"/>
      <c r="D10" s="354"/>
      <c r="E10" s="354"/>
      <c r="F10" s="354"/>
      <c r="G10" s="354"/>
      <c r="H10" s="28" t="str">
        <f>+IF(A10="","",VLOOKUP(A10,[3]EQUIPO!$C$8:E198,2,FALSE))</f>
        <v/>
      </c>
      <c r="I10" s="28" t="str">
        <f>+IF(A10="","",VLOOKUP(A10,[3]EQUIPO!$C$8:E251,3,FALSE))</f>
        <v/>
      </c>
      <c r="J10" s="22"/>
      <c r="K10" s="23" t="str">
        <f t="shared" ref="K10:K13" si="0">+IF($A10="","",ROUND(I10/J10,0))</f>
        <v/>
      </c>
      <c r="L10" s="375"/>
    </row>
    <row r="11" spans="1:13" ht="15.75">
      <c r="A11" s="353"/>
      <c r="B11" s="354"/>
      <c r="C11" s="354"/>
      <c r="D11" s="354"/>
      <c r="E11" s="354"/>
      <c r="F11" s="354"/>
      <c r="G11" s="354"/>
      <c r="H11" s="28" t="str">
        <f>+IF(A11="","",VLOOKUP(A11,[3]EQUIPO!$C$8:E199,2,FALSE))</f>
        <v/>
      </c>
      <c r="I11" s="28" t="str">
        <f>+IF(A11="","",VLOOKUP(A11,[3]EQUIPO!$C$8:E252,3,FALSE))</f>
        <v/>
      </c>
      <c r="J11" s="22"/>
      <c r="K11" s="23" t="str">
        <f t="shared" si="0"/>
        <v/>
      </c>
      <c r="L11" s="375"/>
    </row>
    <row r="12" spans="1:13" ht="15.75">
      <c r="A12" s="353"/>
      <c r="B12" s="354"/>
      <c r="C12" s="354"/>
      <c r="D12" s="354"/>
      <c r="E12" s="354"/>
      <c r="F12" s="354"/>
      <c r="G12" s="354"/>
      <c r="H12" s="28" t="str">
        <f>+IF(A12="","",VLOOKUP(A12,[3]EQUIPO!$C$8:E200,2,FALSE))</f>
        <v/>
      </c>
      <c r="I12" s="28" t="str">
        <f>+IF(A12="","",VLOOKUP(A12,[3]EQUIPO!$C$8:E253,3,FALSE))</f>
        <v/>
      </c>
      <c r="J12" s="22"/>
      <c r="K12" s="23" t="str">
        <f t="shared" si="0"/>
        <v/>
      </c>
      <c r="L12" s="375"/>
    </row>
    <row r="13" spans="1:13" ht="15.75">
      <c r="A13" s="353"/>
      <c r="B13" s="354"/>
      <c r="C13" s="354"/>
      <c r="D13" s="354"/>
      <c r="E13" s="354"/>
      <c r="F13" s="354"/>
      <c r="G13" s="354"/>
      <c r="H13" s="28" t="str">
        <f>+IF(A13="","",VLOOKUP(A13,[3]EQUIPO!$C$8:E201,2,FALSE))</f>
        <v/>
      </c>
      <c r="I13" s="28" t="str">
        <f>+IF(A13="","",VLOOKUP(A13,[3]EQUIPO!$C$8:E254,3,FALSE))</f>
        <v/>
      </c>
      <c r="J13" s="22"/>
      <c r="K13" s="23" t="str">
        <f t="shared" si="0"/>
        <v/>
      </c>
      <c r="L13" s="375"/>
    </row>
    <row r="14" spans="1:13" ht="16.5" thickBot="1">
      <c r="A14" s="355" t="s">
        <v>132</v>
      </c>
      <c r="B14" s="356"/>
      <c r="C14" s="356"/>
      <c r="D14" s="356"/>
      <c r="E14" s="356"/>
      <c r="F14" s="356"/>
      <c r="G14" s="356"/>
      <c r="H14" s="198" t="s">
        <v>133</v>
      </c>
      <c r="I14" s="41">
        <v>0.1</v>
      </c>
      <c r="J14" s="24"/>
      <c r="K14" s="25">
        <f>+ROUND(I14*M32,0)</f>
        <v>702</v>
      </c>
      <c r="L14" s="376"/>
    </row>
    <row r="15" spans="1:13" ht="16.5" thickBot="1">
      <c r="A15" s="357" t="s">
        <v>134</v>
      </c>
      <c r="B15" s="358"/>
      <c r="C15" s="358"/>
      <c r="D15" s="358"/>
      <c r="E15" s="358"/>
      <c r="F15" s="358"/>
      <c r="G15" s="358"/>
      <c r="H15" s="358"/>
      <c r="I15" s="358"/>
      <c r="J15" s="358"/>
      <c r="K15" s="359"/>
      <c r="L15" s="73">
        <f>SUM(K10:K14)</f>
        <v>702</v>
      </c>
    </row>
    <row r="16" spans="1:13" ht="16.5" thickBot="1">
      <c r="A16" s="336" t="s">
        <v>135</v>
      </c>
      <c r="B16" s="337"/>
      <c r="C16" s="337"/>
      <c r="D16" s="337"/>
      <c r="E16" s="337"/>
      <c r="F16" s="337"/>
      <c r="G16" s="337"/>
      <c r="H16" s="337"/>
      <c r="I16" s="337"/>
      <c r="J16" s="337"/>
      <c r="K16" s="337"/>
      <c r="L16" s="338"/>
    </row>
    <row r="17" spans="1:13" ht="16.5" thickBot="1">
      <c r="A17" s="360" t="s">
        <v>2</v>
      </c>
      <c r="B17" s="361"/>
      <c r="C17" s="361"/>
      <c r="D17" s="361"/>
      <c r="E17" s="361"/>
      <c r="F17" s="361"/>
      <c r="G17" s="361"/>
      <c r="H17" s="199" t="s">
        <v>136</v>
      </c>
      <c r="I17" s="199" t="s">
        <v>137</v>
      </c>
      <c r="J17" s="199" t="s">
        <v>138</v>
      </c>
      <c r="K17" s="46" t="s">
        <v>131</v>
      </c>
      <c r="L17" s="342"/>
    </row>
    <row r="18" spans="1:13" ht="16.5" thickBot="1">
      <c r="A18" s="362" t="s">
        <v>320</v>
      </c>
      <c r="B18" s="363"/>
      <c r="C18" s="363"/>
      <c r="D18" s="363"/>
      <c r="E18" s="363"/>
      <c r="F18" s="363"/>
      <c r="G18" s="363"/>
      <c r="H18" s="43" t="s">
        <v>321</v>
      </c>
      <c r="I18" s="75">
        <v>240000</v>
      </c>
      <c r="J18" s="76">
        <v>0.04</v>
      </c>
      <c r="K18" s="44">
        <f t="shared" ref="K18" si="1">+IF($A18="","",ROUND(I18*J18,0))</f>
        <v>9600</v>
      </c>
      <c r="L18" s="343"/>
    </row>
    <row r="19" spans="1:13" ht="16.5" thickBot="1">
      <c r="A19" s="357" t="s">
        <v>134</v>
      </c>
      <c r="B19" s="358"/>
      <c r="C19" s="358"/>
      <c r="D19" s="358"/>
      <c r="E19" s="358"/>
      <c r="F19" s="358"/>
      <c r="G19" s="358"/>
      <c r="H19" s="358"/>
      <c r="I19" s="358"/>
      <c r="J19" s="358"/>
      <c r="K19" s="359"/>
      <c r="L19" s="73">
        <f>SUM(K18:K18)</f>
        <v>9600</v>
      </c>
    </row>
    <row r="20" spans="1:13" ht="16.5" thickBot="1">
      <c r="A20" s="336" t="s">
        <v>140</v>
      </c>
      <c r="B20" s="337"/>
      <c r="C20" s="337"/>
      <c r="D20" s="337"/>
      <c r="E20" s="337"/>
      <c r="F20" s="337"/>
      <c r="G20" s="337"/>
      <c r="H20" s="337"/>
      <c r="I20" s="337"/>
      <c r="J20" s="337"/>
      <c r="K20" s="337"/>
      <c r="L20" s="366"/>
    </row>
    <row r="21" spans="1:13" ht="16.5" thickBot="1">
      <c r="A21" s="360" t="s">
        <v>141</v>
      </c>
      <c r="B21" s="361"/>
      <c r="C21" s="361"/>
      <c r="D21" s="361"/>
      <c r="E21" s="361"/>
      <c r="F21" s="361"/>
      <c r="G21" s="361"/>
      <c r="H21" s="57" t="s">
        <v>136</v>
      </c>
      <c r="I21" s="199" t="s">
        <v>138</v>
      </c>
      <c r="J21" s="199" t="s">
        <v>142</v>
      </c>
      <c r="K21" s="199" t="s">
        <v>143</v>
      </c>
      <c r="L21" s="46" t="s">
        <v>131</v>
      </c>
    </row>
    <row r="22" spans="1:13" ht="15.75">
      <c r="A22" s="367"/>
      <c r="B22" s="368"/>
      <c r="C22" s="368"/>
      <c r="D22" s="368"/>
      <c r="E22" s="368"/>
      <c r="F22" s="368"/>
      <c r="G22" s="368"/>
      <c r="H22" s="77" t="str">
        <f>+IF($A22="","",VLOOKUP($A22,[3]TRANSPORTE!$C8:E$8,2,FALSE))</f>
        <v/>
      </c>
      <c r="I22" s="78"/>
      <c r="J22" s="79"/>
      <c r="K22" s="77" t="str">
        <f>+IF($A22="","",VLOOKUP($A22,[3]TRANSPORTE!C6:E9,3,FALSE))</f>
        <v/>
      </c>
      <c r="L22" s="80" t="str">
        <f>+IF($A22="","",ROUND(J22*K22*I22,2))</f>
        <v/>
      </c>
    </row>
    <row r="23" spans="1:13" ht="15.75">
      <c r="A23" s="364"/>
      <c r="B23" s="365"/>
      <c r="C23" s="365"/>
      <c r="D23" s="365"/>
      <c r="E23" s="365"/>
      <c r="F23" s="365"/>
      <c r="G23" s="365"/>
      <c r="H23" s="28" t="str">
        <f>+IF($A23="","",VLOOKUP($A23,[4]TRANS!C7:E36,2,FALSE))</f>
        <v/>
      </c>
      <c r="I23" s="28"/>
      <c r="J23" s="27"/>
      <c r="K23" s="28" t="str">
        <f>+IF($A23="","",VLOOKUP($A23,[4]TRANS!F7:H36,3,FALSE))</f>
        <v/>
      </c>
      <c r="L23" s="23"/>
    </row>
    <row r="24" spans="1:13" ht="16.5" thickBot="1">
      <c r="A24" s="351"/>
      <c r="B24" s="352"/>
      <c r="C24" s="352"/>
      <c r="D24" s="352"/>
      <c r="E24" s="352"/>
      <c r="F24" s="352"/>
      <c r="G24" s="352"/>
      <c r="H24" s="40" t="str">
        <f>+IF($A24="","",VLOOKUP($A24,[4]TRANS!C8:E37,2,FALSE))</f>
        <v/>
      </c>
      <c r="I24" s="66"/>
      <c r="J24" s="67"/>
      <c r="K24" s="40" t="str">
        <f>+IF($A24="","",VLOOKUP($A24,[4]TRANS!F8:H37,3,FALSE))</f>
        <v/>
      </c>
      <c r="L24" s="74"/>
    </row>
    <row r="25" spans="1:13" ht="16.5" thickBot="1">
      <c r="A25" s="333" t="s">
        <v>134</v>
      </c>
      <c r="B25" s="334"/>
      <c r="C25" s="334"/>
      <c r="D25" s="334"/>
      <c r="E25" s="334"/>
      <c r="F25" s="334"/>
      <c r="G25" s="334"/>
      <c r="H25" s="334"/>
      <c r="I25" s="334"/>
      <c r="J25" s="334"/>
      <c r="K25" s="334"/>
      <c r="L25" s="335"/>
      <c r="M25" s="51">
        <f>SUM(L22:L24)</f>
        <v>0</v>
      </c>
    </row>
    <row r="26" spans="1:13" ht="16.5" thickBot="1">
      <c r="A26" s="336" t="s">
        <v>144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8"/>
    </row>
    <row r="27" spans="1:13" ht="47.25">
      <c r="A27" s="339" t="s">
        <v>145</v>
      </c>
      <c r="B27" s="340"/>
      <c r="C27" s="340"/>
      <c r="D27" s="340"/>
      <c r="E27" s="340"/>
      <c r="F27" s="340"/>
      <c r="G27" s="340"/>
      <c r="H27" s="341"/>
      <c r="I27" s="53" t="s">
        <v>146</v>
      </c>
      <c r="J27" s="53" t="s">
        <v>147</v>
      </c>
      <c r="K27" s="95" t="s">
        <v>130</v>
      </c>
      <c r="L27" s="42" t="s">
        <v>131</v>
      </c>
      <c r="M27" s="342"/>
    </row>
    <row r="28" spans="1:13" ht="15.75">
      <c r="A28" s="345" t="s">
        <v>148</v>
      </c>
      <c r="B28" s="346"/>
      <c r="C28" s="346"/>
      <c r="D28" s="346"/>
      <c r="E28" s="346"/>
      <c r="F28" s="346"/>
      <c r="G28" s="346"/>
      <c r="H28" s="347"/>
      <c r="I28" s="29" t="str">
        <f>+IF($A28="","",VLOOKUP($A28,[3]M.O!$J$61:$L$68,2,FALSE))</f>
        <v>CUA8</v>
      </c>
      <c r="J28" s="30">
        <f>+IF($A28="","",VLOOKUP($A28,[3]M.O!$J$61:$L$68,3,FALSE))</f>
        <v>280676</v>
      </c>
      <c r="K28" s="22">
        <v>40</v>
      </c>
      <c r="L28" s="23">
        <f>+IF($A28="","",ROUND((J28/K28),0))</f>
        <v>7017</v>
      </c>
      <c r="M28" s="343"/>
    </row>
    <row r="29" spans="1:13" ht="15.75">
      <c r="A29" s="348"/>
      <c r="B29" s="349"/>
      <c r="C29" s="349"/>
      <c r="D29" s="349"/>
      <c r="E29" s="349"/>
      <c r="F29" s="349"/>
      <c r="G29" s="349"/>
      <c r="H29" s="350"/>
      <c r="I29" s="29" t="str">
        <f>+IF($A29="","",VLOOKUP($A29,[4]M.O!J60:L80,2,FALSE))</f>
        <v/>
      </c>
      <c r="J29" s="30" t="str">
        <f>+IF($A29="","",VLOOKUP($A29,[4]M.O!J60:L122,3,FALSE))</f>
        <v/>
      </c>
      <c r="K29" s="22"/>
      <c r="L29" s="23" t="str">
        <f>+IF($A29="","",ROUND((J29/K29),2))</f>
        <v/>
      </c>
      <c r="M29" s="343"/>
    </row>
    <row r="30" spans="1:13" ht="15.75">
      <c r="A30" s="348"/>
      <c r="B30" s="349"/>
      <c r="C30" s="349"/>
      <c r="D30" s="349"/>
      <c r="E30" s="349"/>
      <c r="F30" s="349"/>
      <c r="G30" s="349"/>
      <c r="H30" s="350"/>
      <c r="I30" s="29" t="str">
        <f>+IF($A30="","",VLOOKUP($A30,[4]M.O!J61:L81,2,FALSE))</f>
        <v/>
      </c>
      <c r="J30" s="30" t="str">
        <f>+IF($A30="","",VLOOKUP($A30,[4]M.O!J61:L123,3,FALSE))</f>
        <v/>
      </c>
      <c r="K30" s="22"/>
      <c r="L30" s="23" t="str">
        <f>+IF($A30="","",ROUND((J30/K30),2))</f>
        <v/>
      </c>
      <c r="M30" s="343"/>
    </row>
    <row r="31" spans="1:13" ht="16.5" thickBot="1">
      <c r="A31" s="348"/>
      <c r="B31" s="349"/>
      <c r="C31" s="349"/>
      <c r="D31" s="349"/>
      <c r="E31" s="349"/>
      <c r="F31" s="349"/>
      <c r="G31" s="349"/>
      <c r="H31" s="350"/>
      <c r="I31" s="68" t="str">
        <f>+IF($A31="","",VLOOKUP($A31,[4]M.O!J62:L82,2,FALSE))</f>
        <v/>
      </c>
      <c r="J31" s="69" t="str">
        <f>+IF($A31="","",VLOOKUP($A31,[4]M.O!J62:L124,3,FALSE))</f>
        <v/>
      </c>
      <c r="K31" s="70"/>
      <c r="L31" s="25" t="str">
        <f>+IF($A31="","",ROUND((J31/K31),2))</f>
        <v/>
      </c>
      <c r="M31" s="344"/>
    </row>
    <row r="32" spans="1:13" ht="16.5" thickBot="1">
      <c r="A32" s="63"/>
      <c r="H32" s="32"/>
      <c r="I32" s="32"/>
      <c r="J32" s="32"/>
      <c r="K32" s="32"/>
      <c r="L32" s="64" t="s">
        <v>134</v>
      </c>
      <c r="M32" s="65">
        <f>SUM(L28:L31)</f>
        <v>7017</v>
      </c>
    </row>
    <row r="33" spans="1:13" ht="16.5" thickBot="1">
      <c r="A33" s="63"/>
      <c r="H33" s="32"/>
      <c r="I33" s="32"/>
      <c r="J33" s="32"/>
      <c r="K33" s="32"/>
      <c r="L33" s="71"/>
      <c r="M33" s="62"/>
    </row>
    <row r="34" spans="1:13" ht="16.5" thickBot="1">
      <c r="A34" s="330" t="s">
        <v>149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2"/>
      <c r="M34" s="72">
        <f>ROUND(L15+L19+M25+M32,0)</f>
        <v>17319</v>
      </c>
    </row>
    <row r="35" spans="1:13" ht="15.75">
      <c r="A35" s="31"/>
      <c r="H35" s="31"/>
      <c r="I35" s="31"/>
      <c r="J35" s="31"/>
      <c r="K35" s="31"/>
      <c r="L35" s="31"/>
      <c r="M35" s="31"/>
    </row>
    <row r="39" spans="1:13" ht="14.25">
      <c r="A39" s="1"/>
    </row>
    <row r="40" spans="1:13">
      <c r="D40" s="136"/>
      <c r="E40" s="136"/>
      <c r="F40" s="136"/>
    </row>
    <row r="41" spans="1:13" ht="15.75">
      <c r="D41" s="135" t="s">
        <v>152</v>
      </c>
    </row>
    <row r="42" spans="1:13" ht="15.75">
      <c r="D42" s="133" t="s">
        <v>206</v>
      </c>
    </row>
    <row r="43" spans="1:13" ht="15.75">
      <c r="D43" s="133" t="s">
        <v>207</v>
      </c>
    </row>
    <row r="44" spans="1:13" ht="14.25">
      <c r="A44" s="1"/>
    </row>
  </sheetData>
  <mergeCells count="37">
    <mergeCell ref="B6:J6"/>
    <mergeCell ref="K6:L6"/>
    <mergeCell ref="A1:F2"/>
    <mergeCell ref="G1:M1"/>
    <mergeCell ref="G2:M2"/>
    <mergeCell ref="A3:H4"/>
    <mergeCell ref="I3:J4"/>
    <mergeCell ref="B7:J7"/>
    <mergeCell ref="K7:L7"/>
    <mergeCell ref="A8:L8"/>
    <mergeCell ref="A9:G9"/>
    <mergeCell ref="L9:L14"/>
    <mergeCell ref="A10:G10"/>
    <mergeCell ref="A11:G11"/>
    <mergeCell ref="A12:G12"/>
    <mergeCell ref="A13:G13"/>
    <mergeCell ref="A14:G14"/>
    <mergeCell ref="A15:K15"/>
    <mergeCell ref="A16:L16"/>
    <mergeCell ref="A17:G17"/>
    <mergeCell ref="L17:L18"/>
    <mergeCell ref="A18:G18"/>
    <mergeCell ref="A19:K19"/>
    <mergeCell ref="A20:L20"/>
    <mergeCell ref="A21:G21"/>
    <mergeCell ref="A22:G22"/>
    <mergeCell ref="A23:G23"/>
    <mergeCell ref="A34:L34"/>
    <mergeCell ref="A24:G24"/>
    <mergeCell ref="A25:L25"/>
    <mergeCell ref="A26:M26"/>
    <mergeCell ref="A27:H27"/>
    <mergeCell ref="M27:M31"/>
    <mergeCell ref="A28:H28"/>
    <mergeCell ref="A29:H29"/>
    <mergeCell ref="A30:H30"/>
    <mergeCell ref="A31:H31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0C27-6295-4D72-91DA-7853DAD526D0}">
  <sheetPr>
    <pageSetUpPr fitToPage="1"/>
  </sheetPr>
  <dimension ref="A1:M45"/>
  <sheetViews>
    <sheetView zoomScale="85" zoomScaleNormal="85" workbookViewId="0">
      <selection activeCell="A21" sqref="A21:L21"/>
    </sheetView>
  </sheetViews>
  <sheetFormatPr baseColWidth="10" defaultColWidth="10.85546875" defaultRowHeight="12.75"/>
  <cols>
    <col min="1" max="7" width="10.85546875" style="15"/>
    <col min="8" max="8" width="15.140625" style="15" bestFit="1" customWidth="1"/>
    <col min="9" max="9" width="11.7109375" style="15" bestFit="1" customWidth="1"/>
    <col min="10" max="10" width="10.85546875" style="15"/>
    <col min="11" max="11" width="12.42578125" style="15" customWidth="1"/>
    <col min="12" max="12" width="14.42578125" style="15" customWidth="1"/>
    <col min="13" max="13" width="15.140625" style="15" bestFit="1" customWidth="1"/>
    <col min="14" max="14" width="10.85546875" style="15"/>
    <col min="15" max="15" width="14.28515625" style="15" bestFit="1" customWidth="1"/>
    <col min="16" max="16384" width="10.85546875" style="15"/>
  </cols>
  <sheetData>
    <row r="1" spans="1:13" ht="32.25" customHeight="1">
      <c r="A1" s="379"/>
      <c r="B1" s="379"/>
      <c r="C1" s="379"/>
      <c r="D1" s="379"/>
      <c r="E1" s="379"/>
      <c r="F1" s="379"/>
      <c r="G1" s="380" t="str">
        <f>[2]Datosproyecto!B2</f>
        <v>Consejo Superior de la Judicatura Dirección Seccional de Administración Judicial Sincelejo – Sucre</v>
      </c>
      <c r="H1" s="380"/>
      <c r="I1" s="380"/>
      <c r="J1" s="380"/>
      <c r="K1" s="380"/>
      <c r="L1" s="380"/>
      <c r="M1" s="380"/>
    </row>
    <row r="2" spans="1:13" ht="60" customHeight="1">
      <c r="A2" s="379"/>
      <c r="B2" s="379"/>
      <c r="C2" s="379"/>
      <c r="D2" s="379"/>
      <c r="E2" s="379"/>
      <c r="F2" s="379"/>
      <c r="G2" s="380" t="str">
        <f>[2]Datosproyecto!B1</f>
        <v>ADECUACIONES DE GIMNASIO, SU BATERÍA DE BAÑOS Y LA TERRAZA ADYACENTES AL MISMO.</v>
      </c>
      <c r="H2" s="380"/>
      <c r="I2" s="380"/>
      <c r="J2" s="380"/>
      <c r="K2" s="380"/>
      <c r="L2" s="380"/>
      <c r="M2" s="380"/>
    </row>
    <row r="3" spans="1:13" ht="18" customHeight="1">
      <c r="A3" s="381" t="s">
        <v>124</v>
      </c>
      <c r="B3" s="381"/>
      <c r="C3" s="381"/>
      <c r="D3" s="381"/>
      <c r="E3" s="381"/>
      <c r="F3" s="381"/>
      <c r="G3" s="381"/>
      <c r="H3" s="381"/>
      <c r="I3" s="370" t="s">
        <v>125</v>
      </c>
      <c r="J3" s="370"/>
      <c r="K3" s="201" t="s">
        <v>58</v>
      </c>
      <c r="L3" s="201" t="s">
        <v>59</v>
      </c>
      <c r="M3" s="201" t="s">
        <v>60</v>
      </c>
    </row>
    <row r="4" spans="1:13">
      <c r="A4" s="381"/>
      <c r="B4" s="381"/>
      <c r="C4" s="381"/>
      <c r="D4" s="381"/>
      <c r="E4" s="381"/>
      <c r="F4" s="381"/>
      <c r="G4" s="381"/>
      <c r="H4" s="381"/>
      <c r="I4" s="370"/>
      <c r="J4" s="370"/>
      <c r="K4" s="16">
        <v>3</v>
      </c>
      <c r="L4" s="16">
        <v>2</v>
      </c>
      <c r="M4" s="16">
        <v>2025</v>
      </c>
    </row>
    <row r="5" spans="1:1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>
      <c r="A6" s="200" t="s">
        <v>126</v>
      </c>
      <c r="B6" s="377" t="s">
        <v>30</v>
      </c>
      <c r="C6" s="377"/>
      <c r="D6" s="377"/>
      <c r="E6" s="377"/>
      <c r="F6" s="377"/>
      <c r="G6" s="377"/>
      <c r="H6" s="377"/>
      <c r="I6" s="377"/>
      <c r="J6" s="377"/>
      <c r="K6" s="378" t="s">
        <v>62</v>
      </c>
      <c r="L6" s="378"/>
      <c r="M6" s="200" t="s">
        <v>63</v>
      </c>
    </row>
    <row r="7" spans="1:13" ht="32.25" customHeight="1" thickBot="1">
      <c r="A7" s="20" t="str">
        <f>+'BALANCE Nro 2'!A86</f>
        <v>NP2.4</v>
      </c>
      <c r="B7" s="369" t="str">
        <f>+'BALANCE Nro 2'!B86</f>
        <v xml:space="preserve">SUMINISTRO E INSTALACION DE TELA ASFALTICA </v>
      </c>
      <c r="C7" s="369"/>
      <c r="D7" s="369"/>
      <c r="E7" s="369"/>
      <c r="F7" s="369"/>
      <c r="G7" s="369"/>
      <c r="H7" s="369"/>
      <c r="I7" s="369"/>
      <c r="J7" s="369"/>
      <c r="K7" s="370" t="str">
        <f>+'BALANCE Nro 2'!C86</f>
        <v>m2</v>
      </c>
      <c r="L7" s="370"/>
      <c r="M7" s="20">
        <f>+'BALANCE Nro 2'!K86</f>
        <v>8.9963999999999995</v>
      </c>
    </row>
    <row r="8" spans="1:13" ht="16.5" thickBot="1">
      <c r="A8" s="371" t="s">
        <v>127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38"/>
    </row>
    <row r="9" spans="1:13" ht="16.5" thickBot="1">
      <c r="A9" s="373" t="s">
        <v>2</v>
      </c>
      <c r="B9" s="374"/>
      <c r="C9" s="374"/>
      <c r="D9" s="374"/>
      <c r="E9" s="374"/>
      <c r="F9" s="374"/>
      <c r="G9" s="374"/>
      <c r="H9" s="199" t="s">
        <v>128</v>
      </c>
      <c r="I9" s="45" t="s">
        <v>129</v>
      </c>
      <c r="J9" s="199" t="s">
        <v>130</v>
      </c>
      <c r="K9" s="46" t="s">
        <v>131</v>
      </c>
      <c r="L9" s="375"/>
    </row>
    <row r="10" spans="1:13" ht="15.75">
      <c r="A10" s="353"/>
      <c r="B10" s="354"/>
      <c r="C10" s="354"/>
      <c r="D10" s="354"/>
      <c r="E10" s="354"/>
      <c r="F10" s="354"/>
      <c r="G10" s="354"/>
      <c r="H10" s="28" t="str">
        <f>+IF(A10="","",VLOOKUP(A10,[3]EQUIPO!$C$8:E198,2,FALSE))</f>
        <v/>
      </c>
      <c r="I10" s="28" t="str">
        <f>+IF(A10="","",VLOOKUP(A10,[3]EQUIPO!$C$8:E251,3,FALSE))</f>
        <v/>
      </c>
      <c r="J10" s="22"/>
      <c r="K10" s="23" t="str">
        <f t="shared" ref="K10:K13" si="0">+IF($A10="","",ROUND(I10/J10,0))</f>
        <v/>
      </c>
      <c r="L10" s="375"/>
    </row>
    <row r="11" spans="1:13" ht="15.75">
      <c r="A11" s="353"/>
      <c r="B11" s="354"/>
      <c r="C11" s="354"/>
      <c r="D11" s="354"/>
      <c r="E11" s="354"/>
      <c r="F11" s="354"/>
      <c r="G11" s="354"/>
      <c r="H11" s="28" t="str">
        <f>+IF(A11="","",VLOOKUP(A11,[3]EQUIPO!$C$8:E199,2,FALSE))</f>
        <v/>
      </c>
      <c r="I11" s="28" t="str">
        <f>+IF(A11="","",VLOOKUP(A11,[3]EQUIPO!$C$8:E252,3,FALSE))</f>
        <v/>
      </c>
      <c r="J11" s="22"/>
      <c r="K11" s="23" t="str">
        <f t="shared" si="0"/>
        <v/>
      </c>
      <c r="L11" s="375"/>
    </row>
    <row r="12" spans="1:13" ht="15.75">
      <c r="A12" s="353"/>
      <c r="B12" s="354"/>
      <c r="C12" s="354"/>
      <c r="D12" s="354"/>
      <c r="E12" s="354"/>
      <c r="F12" s="354"/>
      <c r="G12" s="354"/>
      <c r="H12" s="28" t="str">
        <f>+IF(A12="","",VLOOKUP(A12,[3]EQUIPO!$C$8:E200,2,FALSE))</f>
        <v/>
      </c>
      <c r="I12" s="28" t="str">
        <f>+IF(A12="","",VLOOKUP(A12,[3]EQUIPO!$C$8:E253,3,FALSE))</f>
        <v/>
      </c>
      <c r="J12" s="22"/>
      <c r="K12" s="23" t="str">
        <f t="shared" si="0"/>
        <v/>
      </c>
      <c r="L12" s="375"/>
    </row>
    <row r="13" spans="1:13" ht="15.75">
      <c r="A13" s="353"/>
      <c r="B13" s="354"/>
      <c r="C13" s="354"/>
      <c r="D13" s="354"/>
      <c r="E13" s="354"/>
      <c r="F13" s="354"/>
      <c r="G13" s="354"/>
      <c r="H13" s="28" t="str">
        <f>+IF(A13="","",VLOOKUP(A13,[3]EQUIPO!$C$8:E201,2,FALSE))</f>
        <v/>
      </c>
      <c r="I13" s="28" t="str">
        <f>+IF(A13="","",VLOOKUP(A13,[3]EQUIPO!$C$8:E254,3,FALSE))</f>
        <v/>
      </c>
      <c r="J13" s="22"/>
      <c r="K13" s="23" t="str">
        <f t="shared" si="0"/>
        <v/>
      </c>
      <c r="L13" s="375"/>
    </row>
    <row r="14" spans="1:13" ht="16.5" thickBot="1">
      <c r="A14" s="355" t="s">
        <v>132</v>
      </c>
      <c r="B14" s="356"/>
      <c r="C14" s="356"/>
      <c r="D14" s="356"/>
      <c r="E14" s="356"/>
      <c r="F14" s="356"/>
      <c r="G14" s="356"/>
      <c r="H14" s="198" t="s">
        <v>133</v>
      </c>
      <c r="I14" s="41">
        <v>0.1</v>
      </c>
      <c r="J14" s="24"/>
      <c r="K14" s="25">
        <f>+ROUND(I14*M33,0)</f>
        <v>936</v>
      </c>
      <c r="L14" s="376"/>
    </row>
    <row r="15" spans="1:13" ht="16.5" thickBot="1">
      <c r="A15" s="357" t="s">
        <v>134</v>
      </c>
      <c r="B15" s="358"/>
      <c r="C15" s="358"/>
      <c r="D15" s="358"/>
      <c r="E15" s="358"/>
      <c r="F15" s="358"/>
      <c r="G15" s="358"/>
      <c r="H15" s="358"/>
      <c r="I15" s="358"/>
      <c r="J15" s="358"/>
      <c r="K15" s="359"/>
      <c r="L15" s="73">
        <f>SUM(K10:K14)</f>
        <v>936</v>
      </c>
    </row>
    <row r="16" spans="1:13" ht="16.5" thickBot="1">
      <c r="A16" s="336" t="s">
        <v>135</v>
      </c>
      <c r="B16" s="337"/>
      <c r="C16" s="337"/>
      <c r="D16" s="337"/>
      <c r="E16" s="337"/>
      <c r="F16" s="337"/>
      <c r="G16" s="337"/>
      <c r="H16" s="337"/>
      <c r="I16" s="337"/>
      <c r="J16" s="337"/>
      <c r="K16" s="337"/>
      <c r="L16" s="338"/>
    </row>
    <row r="17" spans="1:13" ht="16.5" thickBot="1">
      <c r="A17" s="360" t="s">
        <v>2</v>
      </c>
      <c r="B17" s="361"/>
      <c r="C17" s="361"/>
      <c r="D17" s="361"/>
      <c r="E17" s="361"/>
      <c r="F17" s="361"/>
      <c r="G17" s="361"/>
      <c r="H17" s="199" t="s">
        <v>136</v>
      </c>
      <c r="I17" s="199" t="s">
        <v>137</v>
      </c>
      <c r="J17" s="199" t="s">
        <v>138</v>
      </c>
      <c r="K17" s="46" t="s">
        <v>131</v>
      </c>
      <c r="L17" s="342"/>
    </row>
    <row r="18" spans="1:13" ht="15.75">
      <c r="A18" s="362" t="s">
        <v>325</v>
      </c>
      <c r="B18" s="363"/>
      <c r="C18" s="363"/>
      <c r="D18" s="363"/>
      <c r="E18" s="363"/>
      <c r="F18" s="363"/>
      <c r="G18" s="363"/>
      <c r="H18" s="43" t="s">
        <v>22</v>
      </c>
      <c r="I18" s="75">
        <v>16000</v>
      </c>
      <c r="J18" s="76">
        <v>1</v>
      </c>
      <c r="K18" s="44">
        <v>12740</v>
      </c>
      <c r="L18" s="343"/>
    </row>
    <row r="19" spans="1:13" ht="16.5" thickBot="1">
      <c r="A19" s="362" t="s">
        <v>326</v>
      </c>
      <c r="B19" s="363"/>
      <c r="C19" s="363"/>
      <c r="D19" s="363"/>
      <c r="E19" s="363"/>
      <c r="F19" s="363"/>
      <c r="G19" s="363"/>
      <c r="H19" s="43" t="s">
        <v>11</v>
      </c>
      <c r="I19" s="75">
        <v>6520</v>
      </c>
      <c r="J19" s="76">
        <v>0.5</v>
      </c>
      <c r="K19" s="44">
        <f t="shared" ref="K19" si="1">+IF($A19="","",ROUND(I19*J19,0))</f>
        <v>3260</v>
      </c>
      <c r="L19" s="197"/>
    </row>
    <row r="20" spans="1:13" ht="16.5" thickBot="1">
      <c r="A20" s="357" t="s">
        <v>134</v>
      </c>
      <c r="B20" s="358"/>
      <c r="C20" s="358"/>
      <c r="D20" s="358"/>
      <c r="E20" s="358"/>
      <c r="F20" s="358"/>
      <c r="G20" s="358"/>
      <c r="H20" s="358"/>
      <c r="I20" s="358"/>
      <c r="J20" s="358"/>
      <c r="K20" s="359"/>
      <c r="L20" s="73">
        <f>SUM(K18:K19)</f>
        <v>16000</v>
      </c>
    </row>
    <row r="21" spans="1:13" ht="16.5" thickBot="1">
      <c r="A21" s="336" t="s">
        <v>140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66"/>
    </row>
    <row r="22" spans="1:13" ht="16.5" thickBot="1">
      <c r="A22" s="360" t="s">
        <v>141</v>
      </c>
      <c r="B22" s="361"/>
      <c r="C22" s="361"/>
      <c r="D22" s="361"/>
      <c r="E22" s="361"/>
      <c r="F22" s="361"/>
      <c r="G22" s="361"/>
      <c r="H22" s="57" t="s">
        <v>136</v>
      </c>
      <c r="I22" s="199" t="s">
        <v>138</v>
      </c>
      <c r="J22" s="199" t="s">
        <v>142</v>
      </c>
      <c r="K22" s="199" t="s">
        <v>143</v>
      </c>
      <c r="L22" s="46" t="s">
        <v>131</v>
      </c>
    </row>
    <row r="23" spans="1:13" ht="15.75">
      <c r="A23" s="367"/>
      <c r="B23" s="368"/>
      <c r="C23" s="368"/>
      <c r="D23" s="368"/>
      <c r="E23" s="368"/>
      <c r="F23" s="368"/>
      <c r="G23" s="368"/>
      <c r="H23" s="77" t="str">
        <f>+IF($A23="","",VLOOKUP($A23,[3]TRANSPORTE!$C8:E$8,2,FALSE))</f>
        <v/>
      </c>
      <c r="I23" s="78"/>
      <c r="J23" s="79"/>
      <c r="K23" s="77" t="str">
        <f>+IF($A23="","",VLOOKUP($A23,[3]TRANSPORTE!C6:E9,3,FALSE))</f>
        <v/>
      </c>
      <c r="L23" s="80" t="str">
        <f>+IF($A23="","",ROUND(J23*K23*I23,2))</f>
        <v/>
      </c>
    </row>
    <row r="24" spans="1:13" ht="15.75">
      <c r="A24" s="364"/>
      <c r="B24" s="365"/>
      <c r="C24" s="365"/>
      <c r="D24" s="365"/>
      <c r="E24" s="365"/>
      <c r="F24" s="365"/>
      <c r="G24" s="365"/>
      <c r="H24" s="28" t="str">
        <f>+IF($A24="","",VLOOKUP($A24,[4]TRANS!C7:E36,2,FALSE))</f>
        <v/>
      </c>
      <c r="I24" s="28"/>
      <c r="J24" s="27"/>
      <c r="K24" s="28" t="str">
        <f>+IF($A24="","",VLOOKUP($A24,[4]TRANS!F7:H36,3,FALSE))</f>
        <v/>
      </c>
      <c r="L24" s="23"/>
    </row>
    <row r="25" spans="1:13" ht="16.5" thickBot="1">
      <c r="A25" s="351"/>
      <c r="B25" s="352"/>
      <c r="C25" s="352"/>
      <c r="D25" s="352"/>
      <c r="E25" s="352"/>
      <c r="F25" s="352"/>
      <c r="G25" s="352"/>
      <c r="H25" s="40" t="str">
        <f>+IF($A25="","",VLOOKUP($A25,[4]TRANS!C8:E37,2,FALSE))</f>
        <v/>
      </c>
      <c r="I25" s="66"/>
      <c r="J25" s="67"/>
      <c r="K25" s="40" t="str">
        <f>+IF($A25="","",VLOOKUP($A25,[4]TRANS!F8:H37,3,FALSE))</f>
        <v/>
      </c>
      <c r="L25" s="74"/>
    </row>
    <row r="26" spans="1:13" ht="16.5" thickBot="1">
      <c r="A26" s="333" t="s">
        <v>134</v>
      </c>
      <c r="B26" s="334"/>
      <c r="C26" s="334"/>
      <c r="D26" s="334"/>
      <c r="E26" s="334"/>
      <c r="F26" s="334"/>
      <c r="G26" s="334"/>
      <c r="H26" s="334"/>
      <c r="I26" s="334"/>
      <c r="J26" s="334"/>
      <c r="K26" s="334"/>
      <c r="L26" s="335"/>
      <c r="M26" s="51">
        <f>SUM(L23:L25)</f>
        <v>0</v>
      </c>
    </row>
    <row r="27" spans="1:13" ht="16.5" thickBot="1">
      <c r="A27" s="336" t="s">
        <v>144</v>
      </c>
      <c r="B27" s="337"/>
      <c r="C27" s="337"/>
      <c r="D27" s="337"/>
      <c r="E27" s="337"/>
      <c r="F27" s="337"/>
      <c r="G27" s="337"/>
      <c r="H27" s="337"/>
      <c r="I27" s="337"/>
      <c r="J27" s="337"/>
      <c r="K27" s="337"/>
      <c r="L27" s="337"/>
      <c r="M27" s="338"/>
    </row>
    <row r="28" spans="1:13" ht="47.25">
      <c r="A28" s="339" t="s">
        <v>145</v>
      </c>
      <c r="B28" s="340"/>
      <c r="C28" s="340"/>
      <c r="D28" s="340"/>
      <c r="E28" s="340"/>
      <c r="F28" s="340"/>
      <c r="G28" s="340"/>
      <c r="H28" s="341"/>
      <c r="I28" s="53" t="s">
        <v>146</v>
      </c>
      <c r="J28" s="53" t="s">
        <v>147</v>
      </c>
      <c r="K28" s="95" t="s">
        <v>130</v>
      </c>
      <c r="L28" s="42" t="s">
        <v>131</v>
      </c>
      <c r="M28" s="342"/>
    </row>
    <row r="29" spans="1:13" ht="15.75">
      <c r="A29" s="345" t="s">
        <v>148</v>
      </c>
      <c r="B29" s="346"/>
      <c r="C29" s="346"/>
      <c r="D29" s="346"/>
      <c r="E29" s="346"/>
      <c r="F29" s="346"/>
      <c r="G29" s="346"/>
      <c r="H29" s="347"/>
      <c r="I29" s="29" t="str">
        <f>+IF($A29="","",VLOOKUP($A29,[3]M.O!$J$61:$L$68,2,FALSE))</f>
        <v>CUA8</v>
      </c>
      <c r="J29" s="30">
        <f>+IF($A29="","",VLOOKUP($A29,[3]M.O!$J$61:$L$68,3,FALSE))</f>
        <v>280676</v>
      </c>
      <c r="K29" s="22">
        <v>30</v>
      </c>
      <c r="L29" s="23">
        <f>+IF($A29="","",ROUND((J29/K29),0))</f>
        <v>9356</v>
      </c>
      <c r="M29" s="343"/>
    </row>
    <row r="30" spans="1:13" ht="15.75">
      <c r="A30" s="348"/>
      <c r="B30" s="349"/>
      <c r="C30" s="349"/>
      <c r="D30" s="349"/>
      <c r="E30" s="349"/>
      <c r="F30" s="349"/>
      <c r="G30" s="349"/>
      <c r="H30" s="350"/>
      <c r="I30" s="29" t="str">
        <f>+IF($A30="","",VLOOKUP($A30,[4]M.O!J60:L80,2,FALSE))</f>
        <v/>
      </c>
      <c r="J30" s="30" t="str">
        <f>+IF($A30="","",VLOOKUP($A30,[4]M.O!J60:L122,3,FALSE))</f>
        <v/>
      </c>
      <c r="K30" s="22"/>
      <c r="L30" s="23" t="str">
        <f>+IF($A30="","",ROUND((J30/K30),2))</f>
        <v/>
      </c>
      <c r="M30" s="343"/>
    </row>
    <row r="31" spans="1:13" ht="15.75">
      <c r="A31" s="348"/>
      <c r="B31" s="349"/>
      <c r="C31" s="349"/>
      <c r="D31" s="349"/>
      <c r="E31" s="349"/>
      <c r="F31" s="349"/>
      <c r="G31" s="349"/>
      <c r="H31" s="350"/>
      <c r="I31" s="29" t="str">
        <f>+IF($A31="","",VLOOKUP($A31,[4]M.O!J61:L81,2,FALSE))</f>
        <v/>
      </c>
      <c r="J31" s="30" t="str">
        <f>+IF($A31="","",VLOOKUP($A31,[4]M.O!J61:L123,3,FALSE))</f>
        <v/>
      </c>
      <c r="K31" s="22"/>
      <c r="L31" s="23" t="str">
        <f>+IF($A31="","",ROUND((J31/K31),2))</f>
        <v/>
      </c>
      <c r="M31" s="343"/>
    </row>
    <row r="32" spans="1:13" ht="16.5" thickBot="1">
      <c r="A32" s="348"/>
      <c r="B32" s="349"/>
      <c r="C32" s="349"/>
      <c r="D32" s="349"/>
      <c r="E32" s="349"/>
      <c r="F32" s="349"/>
      <c r="G32" s="349"/>
      <c r="H32" s="350"/>
      <c r="I32" s="68" t="str">
        <f>+IF($A32="","",VLOOKUP($A32,[4]M.O!J62:L82,2,FALSE))</f>
        <v/>
      </c>
      <c r="J32" s="69" t="str">
        <f>+IF($A32="","",VLOOKUP($A32,[4]M.O!J62:L124,3,FALSE))</f>
        <v/>
      </c>
      <c r="K32" s="70"/>
      <c r="L32" s="25" t="str">
        <f>+IF($A32="","",ROUND((J32/K32),2))</f>
        <v/>
      </c>
      <c r="M32" s="344"/>
    </row>
    <row r="33" spans="1:13" ht="16.5" thickBot="1">
      <c r="A33" s="63"/>
      <c r="H33" s="32"/>
      <c r="I33" s="32"/>
      <c r="J33" s="32"/>
      <c r="K33" s="32"/>
      <c r="L33" s="64" t="s">
        <v>134</v>
      </c>
      <c r="M33" s="65">
        <f>SUM(L29:L32)</f>
        <v>9356</v>
      </c>
    </row>
    <row r="34" spans="1:13" ht="16.5" thickBot="1">
      <c r="A34" s="63"/>
      <c r="H34" s="32"/>
      <c r="I34" s="32"/>
      <c r="J34" s="32"/>
      <c r="K34" s="32"/>
      <c r="L34" s="71"/>
      <c r="M34" s="62"/>
    </row>
    <row r="35" spans="1:13" ht="16.5" thickBot="1">
      <c r="A35" s="330" t="s">
        <v>149</v>
      </c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2"/>
      <c r="M35" s="72">
        <f>ROUND(L15+L20+M26+M33,0)</f>
        <v>26292</v>
      </c>
    </row>
    <row r="36" spans="1:13" ht="15.75">
      <c r="A36" s="31"/>
      <c r="H36" s="31"/>
      <c r="I36" s="31"/>
      <c r="J36" s="31"/>
      <c r="K36" s="31"/>
      <c r="L36" s="31"/>
      <c r="M36" s="31"/>
    </row>
    <row r="40" spans="1:13" ht="14.25">
      <c r="A40" s="1"/>
    </row>
    <row r="41" spans="1:13">
      <c r="D41" s="136"/>
      <c r="E41" s="136"/>
      <c r="F41" s="136"/>
    </row>
    <row r="42" spans="1:13" ht="15.75">
      <c r="D42" s="135" t="s">
        <v>152</v>
      </c>
    </row>
    <row r="43" spans="1:13" ht="15.75">
      <c r="D43" s="133" t="s">
        <v>206</v>
      </c>
    </row>
    <row r="44" spans="1:13" ht="15.75">
      <c r="D44" s="133" t="s">
        <v>207</v>
      </c>
    </row>
    <row r="45" spans="1:13" ht="14.25">
      <c r="A45" s="1"/>
    </row>
  </sheetData>
  <mergeCells count="38">
    <mergeCell ref="B6:J6"/>
    <mergeCell ref="K6:L6"/>
    <mergeCell ref="A1:F2"/>
    <mergeCell ref="G1:M1"/>
    <mergeCell ref="G2:M2"/>
    <mergeCell ref="A3:H4"/>
    <mergeCell ref="I3:J4"/>
    <mergeCell ref="B7:J7"/>
    <mergeCell ref="K7:L7"/>
    <mergeCell ref="A8:L8"/>
    <mergeCell ref="A9:G9"/>
    <mergeCell ref="L9:L14"/>
    <mergeCell ref="A10:G10"/>
    <mergeCell ref="A11:G11"/>
    <mergeCell ref="A12:G12"/>
    <mergeCell ref="A13:G13"/>
    <mergeCell ref="A14:G14"/>
    <mergeCell ref="A15:K15"/>
    <mergeCell ref="A16:L16"/>
    <mergeCell ref="A17:G17"/>
    <mergeCell ref="L17:L18"/>
    <mergeCell ref="A18:G18"/>
    <mergeCell ref="A35:L35"/>
    <mergeCell ref="A19:G19"/>
    <mergeCell ref="A27:M27"/>
    <mergeCell ref="A28:H28"/>
    <mergeCell ref="M28:M32"/>
    <mergeCell ref="A29:H29"/>
    <mergeCell ref="A30:H30"/>
    <mergeCell ref="A31:H31"/>
    <mergeCell ref="A32:H32"/>
    <mergeCell ref="A21:L21"/>
    <mergeCell ref="A22:G22"/>
    <mergeCell ref="A23:G23"/>
    <mergeCell ref="A24:G24"/>
    <mergeCell ref="A25:G25"/>
    <mergeCell ref="A26:L26"/>
    <mergeCell ref="A20:K20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C6C55-7E1F-48AA-8DF1-25833CA1B0B1}">
  <sheetPr>
    <pageSetUpPr fitToPage="1"/>
  </sheetPr>
  <dimension ref="A1:M50"/>
  <sheetViews>
    <sheetView topLeftCell="A33" zoomScale="85" zoomScaleNormal="85" workbookViewId="0">
      <selection activeCell="M43" sqref="M43"/>
    </sheetView>
  </sheetViews>
  <sheetFormatPr baseColWidth="10" defaultColWidth="10.85546875" defaultRowHeight="12.75"/>
  <cols>
    <col min="1" max="7" width="10.85546875" style="15"/>
    <col min="8" max="8" width="15.140625" style="15" bestFit="1" customWidth="1"/>
    <col min="9" max="9" width="11.7109375" style="15" bestFit="1" customWidth="1"/>
    <col min="10" max="10" width="10.85546875" style="15"/>
    <col min="11" max="11" width="11.7109375" style="15" bestFit="1" customWidth="1"/>
    <col min="12" max="12" width="10.85546875" style="15"/>
    <col min="13" max="13" width="15.140625" style="15" bestFit="1" customWidth="1"/>
    <col min="14" max="14" width="10.85546875" style="15"/>
    <col min="15" max="15" width="14.28515625" style="15" bestFit="1" customWidth="1"/>
    <col min="16" max="16384" width="10.85546875" style="15"/>
  </cols>
  <sheetData>
    <row r="1" spans="1:13" ht="32.25" customHeight="1">
      <c r="A1" s="379"/>
      <c r="B1" s="379"/>
      <c r="C1" s="379"/>
      <c r="D1" s="379"/>
      <c r="E1" s="379"/>
      <c r="F1" s="379"/>
      <c r="G1" s="380" t="str">
        <f>[2]Datosproyecto!B2</f>
        <v>Consejo Superior de la Judicatura Dirección Seccional de Administración Judicial Sincelejo – Sucre</v>
      </c>
      <c r="H1" s="380"/>
      <c r="I1" s="380"/>
      <c r="J1" s="380"/>
      <c r="K1" s="380"/>
      <c r="L1" s="380"/>
      <c r="M1" s="380"/>
    </row>
    <row r="2" spans="1:13" ht="60" customHeight="1">
      <c r="A2" s="379"/>
      <c r="B2" s="379"/>
      <c r="C2" s="379"/>
      <c r="D2" s="379"/>
      <c r="E2" s="379"/>
      <c r="F2" s="379"/>
      <c r="G2" s="380" t="str">
        <f>[2]Datosproyecto!B1</f>
        <v>ADECUACIONES DE GIMNASIO, SU BATERÍA DE BAÑOS Y LA TERRAZA ADYACENTES AL MISMO.</v>
      </c>
      <c r="H2" s="380"/>
      <c r="I2" s="380"/>
      <c r="J2" s="380"/>
      <c r="K2" s="380"/>
      <c r="L2" s="380"/>
      <c r="M2" s="380"/>
    </row>
    <row r="3" spans="1:13" ht="18" customHeight="1">
      <c r="A3" s="381" t="s">
        <v>124</v>
      </c>
      <c r="B3" s="381"/>
      <c r="C3" s="381"/>
      <c r="D3" s="381"/>
      <c r="E3" s="381"/>
      <c r="F3" s="381"/>
      <c r="G3" s="381"/>
      <c r="H3" s="381"/>
      <c r="I3" s="370" t="s">
        <v>125</v>
      </c>
      <c r="J3" s="370"/>
      <c r="K3" s="225" t="s">
        <v>58</v>
      </c>
      <c r="L3" s="225" t="s">
        <v>59</v>
      </c>
      <c r="M3" s="225" t="s">
        <v>60</v>
      </c>
    </row>
    <row r="4" spans="1:13">
      <c r="A4" s="381"/>
      <c r="B4" s="381"/>
      <c r="C4" s="381"/>
      <c r="D4" s="381"/>
      <c r="E4" s="381"/>
      <c r="F4" s="381"/>
      <c r="G4" s="381"/>
      <c r="H4" s="381"/>
      <c r="I4" s="370"/>
      <c r="J4" s="370"/>
      <c r="K4" s="16">
        <v>3</v>
      </c>
      <c r="L4" s="16">
        <v>2</v>
      </c>
      <c r="M4" s="16">
        <v>2025</v>
      </c>
    </row>
    <row r="5" spans="1:1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>
      <c r="A6" s="200" t="s">
        <v>126</v>
      </c>
      <c r="B6" s="377" t="s">
        <v>30</v>
      </c>
      <c r="C6" s="377"/>
      <c r="D6" s="377"/>
      <c r="E6" s="377"/>
      <c r="F6" s="377"/>
      <c r="G6" s="377"/>
      <c r="H6" s="377"/>
      <c r="I6" s="377"/>
      <c r="J6" s="377"/>
      <c r="K6" s="378" t="s">
        <v>62</v>
      </c>
      <c r="L6" s="378"/>
      <c r="M6" s="200" t="s">
        <v>63</v>
      </c>
    </row>
    <row r="7" spans="1:13" ht="31.9" customHeight="1" thickBot="1">
      <c r="A7" s="20" t="str">
        <f>+'BALANCE Nro 2'!A87</f>
        <v>NP2.5</v>
      </c>
      <c r="B7" s="369" t="str">
        <f>+'BALANCE Nro 2'!B87</f>
        <v>SALIDA E INSTALACION DE INTERRUPTOR DOBLE. INCLUYE MATERIALES E INSTALACION DE SALIDA ELECTRICA ACORDE AL RETIE</v>
      </c>
      <c r="C7" s="369"/>
      <c r="D7" s="369"/>
      <c r="E7" s="369"/>
      <c r="F7" s="369"/>
      <c r="G7" s="369"/>
      <c r="H7" s="369"/>
      <c r="I7" s="369"/>
      <c r="J7" s="369"/>
      <c r="K7" s="370" t="str">
        <f>+'BALANCE Nro 2'!C87</f>
        <v>und</v>
      </c>
      <c r="L7" s="370"/>
      <c r="M7" s="20">
        <f>+'BALANCE Nro 2'!K87</f>
        <v>3</v>
      </c>
    </row>
    <row r="8" spans="1:13" ht="16.5" thickBot="1">
      <c r="A8" s="360" t="s">
        <v>127</v>
      </c>
      <c r="B8" s="361"/>
      <c r="C8" s="361"/>
      <c r="D8" s="361"/>
      <c r="E8" s="361"/>
      <c r="F8" s="361"/>
      <c r="G8" s="361"/>
      <c r="H8" s="361"/>
      <c r="I8" s="361"/>
      <c r="J8" s="361"/>
      <c r="K8" s="361"/>
      <c r="L8" s="416"/>
    </row>
    <row r="9" spans="1:13" ht="16.5" thickBot="1">
      <c r="A9" s="360" t="s">
        <v>2</v>
      </c>
      <c r="B9" s="361"/>
      <c r="C9" s="361"/>
      <c r="D9" s="361"/>
      <c r="E9" s="361"/>
      <c r="F9" s="361"/>
      <c r="G9" s="361"/>
      <c r="H9" s="199" t="s">
        <v>128</v>
      </c>
      <c r="I9" s="45" t="s">
        <v>129</v>
      </c>
      <c r="J9" s="199" t="s">
        <v>130</v>
      </c>
      <c r="K9" s="46" t="s">
        <v>131</v>
      </c>
      <c r="L9" s="342"/>
    </row>
    <row r="10" spans="1:13" ht="15.75">
      <c r="A10" s="417"/>
      <c r="B10" s="389"/>
      <c r="C10" s="389"/>
      <c r="D10" s="389"/>
      <c r="E10" s="389"/>
      <c r="F10" s="389"/>
      <c r="G10" s="390"/>
      <c r="H10" s="43" t="str">
        <f>+IF(A10="","",VLOOKUP(A10,'[3]EQUIPO ELECTR'!$C$8:E194,2,FALSE))</f>
        <v/>
      </c>
      <c r="I10" s="43" t="str">
        <f>+IF(A10="","",VLOOKUP(A10,'[3]EQUIPO ELECTR'!$C$8:E247,3,FALSE))</f>
        <v/>
      </c>
      <c r="J10" s="37"/>
      <c r="K10" s="44" t="str">
        <f>+IF($A10="","",ROUND(I10/J10,0))</f>
        <v/>
      </c>
      <c r="L10" s="343"/>
    </row>
    <row r="11" spans="1:13" ht="15.75">
      <c r="A11" s="364"/>
      <c r="B11" s="365"/>
      <c r="C11" s="365"/>
      <c r="D11" s="365"/>
      <c r="E11" s="365"/>
      <c r="F11" s="365"/>
      <c r="G11" s="365"/>
      <c r="H11" s="28" t="str">
        <f>+IF(A11="","",VLOOKUP(A11,'[3]EQUIPO ELECTR'!$C$8:E195,2,FALSE))</f>
        <v/>
      </c>
      <c r="I11" s="28" t="str">
        <f>+IF(A11="","",VLOOKUP(A11,'[3]EQUIPO ELECTR'!$C$8:E248,3,FALSE))</f>
        <v/>
      </c>
      <c r="J11" s="22"/>
      <c r="K11" s="23" t="str">
        <f>+IF($A11="","",ROUND(I11/J11,0))</f>
        <v/>
      </c>
      <c r="L11" s="343"/>
    </row>
    <row r="12" spans="1:13" ht="15.75">
      <c r="A12" s="364"/>
      <c r="B12" s="365"/>
      <c r="C12" s="365"/>
      <c r="D12" s="365"/>
      <c r="E12" s="365"/>
      <c r="F12" s="365"/>
      <c r="G12" s="365"/>
      <c r="H12" s="28" t="str">
        <f>+IF(A12="","",VLOOKUP(A12,'[3]EQUIPO ELECTR'!$C$8:E196,2,FALSE))</f>
        <v/>
      </c>
      <c r="I12" s="28" t="str">
        <f>+IF(A12="","",VLOOKUP(A12,'[3]EQUIPO ELECTR'!$C$8:E249,3,FALSE))</f>
        <v/>
      </c>
      <c r="J12" s="22"/>
      <c r="K12" s="23" t="str">
        <f t="shared" ref="K12:K17" si="0">+IF($A12="","",ROUND(I12/J12,0))</f>
        <v/>
      </c>
      <c r="L12" s="343"/>
    </row>
    <row r="13" spans="1:13" ht="15.75">
      <c r="A13" s="364"/>
      <c r="B13" s="365"/>
      <c r="C13" s="365"/>
      <c r="D13" s="365"/>
      <c r="E13" s="365"/>
      <c r="F13" s="365"/>
      <c r="G13" s="365"/>
      <c r="H13" s="28" t="str">
        <f>+IF(A13="","",VLOOKUP(A13,'[3]EQUIPO ELECTR'!$C$8:E197,2,FALSE))</f>
        <v/>
      </c>
      <c r="I13" s="28" t="str">
        <f>+IF(A13="","",VLOOKUP(A13,'[3]EQUIPO ELECTR'!$C$8:E250,3,FALSE))</f>
        <v/>
      </c>
      <c r="J13" s="22"/>
      <c r="K13" s="23" t="str">
        <f t="shared" si="0"/>
        <v/>
      </c>
      <c r="L13" s="343"/>
    </row>
    <row r="14" spans="1:13" ht="15.75">
      <c r="A14" s="364"/>
      <c r="B14" s="365"/>
      <c r="C14" s="365"/>
      <c r="D14" s="365"/>
      <c r="E14" s="365"/>
      <c r="F14" s="365"/>
      <c r="G14" s="365"/>
      <c r="H14" s="28" t="str">
        <f>+IF(A14="","",VLOOKUP(A14,'[3]EQUIPO ELECTR'!$C$8:E198,2,FALSE))</f>
        <v/>
      </c>
      <c r="I14" s="28" t="str">
        <f>+IF(A14="","",VLOOKUP(A14,'[3]EQUIPO ELECTR'!$C$8:E251,3,FALSE))</f>
        <v/>
      </c>
      <c r="J14" s="22"/>
      <c r="K14" s="23" t="str">
        <f t="shared" si="0"/>
        <v/>
      </c>
      <c r="L14" s="343"/>
    </row>
    <row r="15" spans="1:13" ht="15.75">
      <c r="A15" s="364"/>
      <c r="B15" s="365"/>
      <c r="C15" s="365"/>
      <c r="D15" s="365"/>
      <c r="E15" s="365"/>
      <c r="F15" s="365"/>
      <c r="G15" s="365"/>
      <c r="H15" s="28" t="str">
        <f>+IF(A15="","",VLOOKUP(A15,'[3]EQUIPO ELECTR'!$C$8:E199,2,FALSE))</f>
        <v/>
      </c>
      <c r="I15" s="28" t="str">
        <f>+IF(A15="","",VLOOKUP(A15,'[3]EQUIPO ELECTR'!$C$8:E252,3,FALSE))</f>
        <v/>
      </c>
      <c r="J15" s="22"/>
      <c r="K15" s="23" t="str">
        <f t="shared" si="0"/>
        <v/>
      </c>
      <c r="L15" s="343"/>
    </row>
    <row r="16" spans="1:13" ht="15.75">
      <c r="A16" s="364"/>
      <c r="B16" s="365"/>
      <c r="C16" s="365"/>
      <c r="D16" s="365"/>
      <c r="E16" s="365"/>
      <c r="F16" s="365"/>
      <c r="G16" s="365"/>
      <c r="H16" s="28" t="str">
        <f>+IF(A16="","",VLOOKUP(A16,'[3]EQUIPO ELECTR'!$C$8:E200,2,FALSE))</f>
        <v/>
      </c>
      <c r="I16" s="28" t="str">
        <f>+IF(A16="","",VLOOKUP(A16,'[3]EQUIPO ELECTR'!$C$8:E253,3,FALSE))</f>
        <v/>
      </c>
      <c r="J16" s="22"/>
      <c r="K16" s="23" t="str">
        <f t="shared" si="0"/>
        <v/>
      </c>
      <c r="L16" s="343"/>
    </row>
    <row r="17" spans="1:12" ht="15.75">
      <c r="A17" s="364"/>
      <c r="B17" s="365"/>
      <c r="C17" s="365"/>
      <c r="D17" s="365"/>
      <c r="E17" s="365"/>
      <c r="F17" s="365"/>
      <c r="G17" s="365"/>
      <c r="H17" s="28" t="str">
        <f>+IF(A17="","",VLOOKUP(A17,'[3]EQUIPO ELECTR'!$C$8:E201,2,FALSE))</f>
        <v/>
      </c>
      <c r="I17" s="28" t="str">
        <f>+IF(A17="","",VLOOKUP(A17,'[3]EQUIPO ELECTR'!$C$8:E254,3,FALSE))</f>
        <v/>
      </c>
      <c r="J17" s="22"/>
      <c r="K17" s="23" t="str">
        <f t="shared" si="0"/>
        <v/>
      </c>
      <c r="L17" s="343"/>
    </row>
    <row r="18" spans="1:12" ht="16.5" thickBot="1">
      <c r="A18" s="351" t="s">
        <v>132</v>
      </c>
      <c r="B18" s="352"/>
      <c r="C18" s="352"/>
      <c r="D18" s="352"/>
      <c r="E18" s="352"/>
      <c r="F18" s="352"/>
      <c r="G18" s="352"/>
      <c r="H18" s="40" t="s">
        <v>133</v>
      </c>
      <c r="I18" s="41">
        <v>0.1</v>
      </c>
      <c r="J18" s="24"/>
      <c r="K18" s="25">
        <f>+ROUND(I18*L39,0)</f>
        <v>4678</v>
      </c>
      <c r="L18" s="344"/>
    </row>
    <row r="19" spans="1:12" ht="16.5" thickBot="1">
      <c r="A19" s="404" t="s">
        <v>134</v>
      </c>
      <c r="B19" s="405"/>
      <c r="C19" s="405"/>
      <c r="D19" s="405"/>
      <c r="E19" s="405"/>
      <c r="F19" s="405"/>
      <c r="G19" s="405"/>
      <c r="H19" s="405"/>
      <c r="I19" s="405"/>
      <c r="J19" s="405"/>
      <c r="K19" s="406"/>
      <c r="L19" s="47">
        <f>SUM(K10:K18)</f>
        <v>4678</v>
      </c>
    </row>
    <row r="20" spans="1:12" ht="16.5" thickBot="1">
      <c r="A20" s="360" t="s">
        <v>135</v>
      </c>
      <c r="B20" s="361"/>
      <c r="C20" s="361"/>
      <c r="D20" s="361"/>
      <c r="E20" s="361"/>
      <c r="F20" s="361"/>
      <c r="G20" s="361"/>
      <c r="H20" s="361"/>
      <c r="I20" s="361"/>
      <c r="J20" s="361"/>
      <c r="K20" s="361"/>
      <c r="L20" s="416"/>
    </row>
    <row r="21" spans="1:12" ht="16.5" thickBot="1">
      <c r="A21" s="408" t="s">
        <v>2</v>
      </c>
      <c r="B21" s="409"/>
      <c r="C21" s="409"/>
      <c r="D21" s="409"/>
      <c r="E21" s="409"/>
      <c r="F21" s="409"/>
      <c r="G21" s="409"/>
      <c r="H21" s="81" t="s">
        <v>136</v>
      </c>
      <c r="I21" s="81" t="s">
        <v>137</v>
      </c>
      <c r="J21" s="81" t="s">
        <v>138</v>
      </c>
      <c r="K21" s="82" t="s">
        <v>131</v>
      </c>
      <c r="L21" s="342"/>
    </row>
    <row r="22" spans="1:12" ht="15.75" customHeight="1">
      <c r="A22" s="399" t="s">
        <v>372</v>
      </c>
      <c r="B22" s="400"/>
      <c r="C22" s="400"/>
      <c r="D22" s="400"/>
      <c r="E22" s="400"/>
      <c r="F22" s="400"/>
      <c r="G22" s="400"/>
      <c r="H22" s="257" t="s">
        <v>136</v>
      </c>
      <c r="I22" s="87">
        <v>2668</v>
      </c>
      <c r="J22" s="83">
        <v>1</v>
      </c>
      <c r="K22" s="88">
        <f>+I22*J22</f>
        <v>2668</v>
      </c>
      <c r="L22" s="398"/>
    </row>
    <row r="23" spans="1:12" ht="15.75" customHeight="1">
      <c r="A23" s="399" t="s">
        <v>373</v>
      </c>
      <c r="B23" s="400"/>
      <c r="C23" s="400"/>
      <c r="D23" s="400"/>
      <c r="E23" s="400"/>
      <c r="F23" s="400"/>
      <c r="G23" s="400"/>
      <c r="H23" s="257" t="s">
        <v>136</v>
      </c>
      <c r="I23" s="87">
        <v>1437.5</v>
      </c>
      <c r="J23" s="83">
        <v>1</v>
      </c>
      <c r="K23" s="89">
        <f t="shared" ref="K23" si="1">+I23*J23</f>
        <v>1437.5</v>
      </c>
      <c r="L23" s="398"/>
    </row>
    <row r="24" spans="1:12" ht="15.75" customHeight="1">
      <c r="A24" s="399" t="s">
        <v>139</v>
      </c>
      <c r="B24" s="400"/>
      <c r="C24" s="400"/>
      <c r="D24" s="400"/>
      <c r="E24" s="400"/>
      <c r="F24" s="400"/>
      <c r="G24" s="400"/>
      <c r="H24" s="257" t="s">
        <v>136</v>
      </c>
      <c r="I24" s="87">
        <v>1943.4999999999998</v>
      </c>
      <c r="J24" s="83">
        <v>4</v>
      </c>
      <c r="K24" s="89">
        <f t="shared" ref="K24:K25" si="2">+I24*J24</f>
        <v>7773.9999999999991</v>
      </c>
      <c r="L24" s="398"/>
    </row>
    <row r="25" spans="1:12" ht="15.75" customHeight="1" thickBot="1">
      <c r="A25" s="413" t="s">
        <v>327</v>
      </c>
      <c r="B25" s="414"/>
      <c r="C25" s="414"/>
      <c r="D25" s="414"/>
      <c r="E25" s="414"/>
      <c r="F25" s="414"/>
      <c r="G25" s="415"/>
      <c r="H25" s="40" t="s">
        <v>136</v>
      </c>
      <c r="I25" s="260">
        <v>17857.5</v>
      </c>
      <c r="J25" s="24">
        <v>1</v>
      </c>
      <c r="K25" s="89">
        <f t="shared" si="2"/>
        <v>17857.5</v>
      </c>
      <c r="L25" s="398"/>
    </row>
    <row r="26" spans="1:12" ht="16.5" thickBot="1">
      <c r="A26" s="401" t="s">
        <v>134</v>
      </c>
      <c r="B26" s="402"/>
      <c r="C26" s="402"/>
      <c r="D26" s="402"/>
      <c r="E26" s="402"/>
      <c r="F26" s="402"/>
      <c r="G26" s="402"/>
      <c r="H26" s="402"/>
      <c r="I26" s="402"/>
      <c r="J26" s="402"/>
      <c r="K26" s="403"/>
      <c r="L26" s="33">
        <f>SUM(K22:K25)</f>
        <v>29737</v>
      </c>
    </row>
    <row r="27" spans="1:12" ht="16.5" thickBot="1">
      <c r="A27" s="371" t="s">
        <v>140</v>
      </c>
      <c r="B27" s="372"/>
      <c r="C27" s="372"/>
      <c r="D27" s="372"/>
      <c r="E27" s="372"/>
      <c r="F27" s="372"/>
      <c r="G27" s="372"/>
      <c r="H27" s="372"/>
      <c r="I27" s="372"/>
      <c r="J27" s="372"/>
      <c r="K27" s="372"/>
      <c r="L27" s="338"/>
    </row>
    <row r="28" spans="1:12" ht="15.75">
      <c r="A28" s="410" t="s">
        <v>141</v>
      </c>
      <c r="B28" s="411"/>
      <c r="C28" s="411"/>
      <c r="D28" s="411"/>
      <c r="E28" s="411"/>
      <c r="F28" s="411"/>
      <c r="G28" s="412"/>
      <c r="H28" s="53" t="s">
        <v>136</v>
      </c>
      <c r="I28" s="95" t="s">
        <v>138</v>
      </c>
      <c r="J28" s="95" t="s">
        <v>142</v>
      </c>
      <c r="K28" s="95" t="s">
        <v>143</v>
      </c>
      <c r="L28" s="42" t="s">
        <v>131</v>
      </c>
    </row>
    <row r="29" spans="1:12" ht="15.75">
      <c r="A29" s="348"/>
      <c r="B29" s="349"/>
      <c r="C29" s="349"/>
      <c r="D29" s="349"/>
      <c r="E29" s="349"/>
      <c r="F29" s="349"/>
      <c r="G29" s="350"/>
      <c r="H29" s="28" t="str">
        <f>+IF($A29="","",VLOOKUP($A29,'[3]TRANSPORTE ELECTR'!$C$8:E10,2,FALSE))</f>
        <v/>
      </c>
      <c r="I29" s="26"/>
      <c r="J29" s="27"/>
      <c r="K29" s="28" t="str">
        <f>+IF($A29="","",VLOOKUP($A29,'[3]TRANSPORTE ELECTR'!C6:E10,3,FALSE))</f>
        <v/>
      </c>
      <c r="L29" s="23" t="str">
        <f>+IF($A29="","",ROUND(J29*K29*I29,2))</f>
        <v/>
      </c>
    </row>
    <row r="30" spans="1:12" ht="15.75">
      <c r="A30" s="348"/>
      <c r="B30" s="349"/>
      <c r="C30" s="349"/>
      <c r="D30" s="349"/>
      <c r="E30" s="349"/>
      <c r="F30" s="349"/>
      <c r="G30" s="350"/>
      <c r="H30" s="28" t="str">
        <f>+IF($A30="","",VLOOKUP($A30,[4]TRANS!C7:E36,2,FALSE))</f>
        <v/>
      </c>
      <c r="I30" s="28"/>
      <c r="J30" s="27"/>
      <c r="K30" s="28" t="str">
        <f>+IF($A30="","",VLOOKUP($A30,[4]TRANS!F7:H36,3,FALSE))</f>
        <v/>
      </c>
      <c r="L30" s="23"/>
    </row>
    <row r="31" spans="1:12" ht="16.5" thickBot="1">
      <c r="A31" s="407"/>
      <c r="B31" s="396"/>
      <c r="C31" s="396"/>
      <c r="D31" s="396"/>
      <c r="E31" s="396"/>
      <c r="F31" s="396"/>
      <c r="G31" s="397"/>
      <c r="H31" s="39" t="str">
        <f>+IF($A31="","",VLOOKUP($A31,[4]TRANS!C8:E37,2,FALSE))</f>
        <v/>
      </c>
      <c r="I31" s="49"/>
      <c r="J31" s="50"/>
      <c r="K31" s="39" t="str">
        <f>+IF($A31="","",VLOOKUP($A31,[4]TRANS!F8:H37,3,FALSE))</f>
        <v/>
      </c>
      <c r="L31" s="52"/>
    </row>
    <row r="32" spans="1:12" ht="16.5" thickBot="1">
      <c r="A32" s="357" t="s">
        <v>134</v>
      </c>
      <c r="B32" s="358"/>
      <c r="C32" s="358"/>
      <c r="D32" s="358"/>
      <c r="E32" s="358"/>
      <c r="F32" s="358"/>
      <c r="G32" s="358"/>
      <c r="H32" s="358"/>
      <c r="I32" s="358"/>
      <c r="J32" s="358"/>
      <c r="K32" s="358"/>
      <c r="L32" s="51">
        <f>+SUM(L29:L31)</f>
        <v>0</v>
      </c>
    </row>
    <row r="33" spans="1:13" ht="16.5" thickBot="1">
      <c r="A33" s="371" t="s">
        <v>144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38"/>
    </row>
    <row r="34" spans="1:13" ht="48" thickBot="1">
      <c r="A34" s="371" t="s">
        <v>145</v>
      </c>
      <c r="B34" s="372"/>
      <c r="C34" s="372"/>
      <c r="D34" s="372"/>
      <c r="E34" s="372"/>
      <c r="F34" s="372"/>
      <c r="G34" s="372"/>
      <c r="H34" s="338"/>
      <c r="I34" s="56" t="s">
        <v>146</v>
      </c>
      <c r="J34" s="57" t="s">
        <v>147</v>
      </c>
      <c r="K34" s="199" t="s">
        <v>130</v>
      </c>
      <c r="L34" s="46" t="s">
        <v>131</v>
      </c>
    </row>
    <row r="35" spans="1:13" ht="15.75">
      <c r="A35" s="388" t="s">
        <v>148</v>
      </c>
      <c r="B35" s="389"/>
      <c r="C35" s="389"/>
      <c r="D35" s="389"/>
      <c r="E35" s="389"/>
      <c r="F35" s="389"/>
      <c r="G35" s="389"/>
      <c r="H35" s="390"/>
      <c r="I35" s="54" t="str">
        <f>+IF($A35="","",VLOOKUP($A35,'[3]M.O ELECT'!$J$61:$L$68,2,FALSE))</f>
        <v>CUA8</v>
      </c>
      <c r="J35" s="55">
        <f>+IF($A35="","",VLOOKUP($A35,'[3]M.O ELECT'!$J$61:$L$68,3,FALSE))</f>
        <v>280676</v>
      </c>
      <c r="K35" s="37">
        <v>6</v>
      </c>
      <c r="L35" s="391">
        <f>+IF($A35="","",ROUND((J35/K35),0))</f>
        <v>46779</v>
      </c>
    </row>
    <row r="36" spans="1:13" ht="15.75">
      <c r="A36" s="394"/>
      <c r="B36" s="349"/>
      <c r="C36" s="349"/>
      <c r="D36" s="349"/>
      <c r="E36" s="349"/>
      <c r="F36" s="349"/>
      <c r="G36" s="349"/>
      <c r="H36" s="350"/>
      <c r="I36" s="29" t="str">
        <f>+IF($A36="","",VLOOKUP($A36,[4]M.O!J60:L80,2,FALSE))</f>
        <v/>
      </c>
      <c r="J36" s="30" t="str">
        <f>+IF($A36="","",VLOOKUP($A36,[4]M.O!J60:L122,3,FALSE))</f>
        <v/>
      </c>
      <c r="K36" s="22"/>
      <c r="L36" s="392"/>
    </row>
    <row r="37" spans="1:13" ht="15.75">
      <c r="A37" s="394"/>
      <c r="B37" s="349"/>
      <c r="C37" s="349"/>
      <c r="D37" s="349"/>
      <c r="E37" s="349"/>
      <c r="F37" s="349"/>
      <c r="G37" s="349"/>
      <c r="H37" s="350"/>
      <c r="I37" s="29" t="str">
        <f>+IF($A37="","",VLOOKUP($A37,[4]M.O!J61:L81,2,FALSE))</f>
        <v/>
      </c>
      <c r="J37" s="30" t="str">
        <f>+IF($A37="","",VLOOKUP($A37,[4]M.O!J61:L123,3,FALSE))</f>
        <v/>
      </c>
      <c r="K37" s="22"/>
      <c r="L37" s="392"/>
    </row>
    <row r="38" spans="1:13" ht="16.5" thickBot="1">
      <c r="A38" s="395"/>
      <c r="B38" s="396"/>
      <c r="C38" s="396"/>
      <c r="D38" s="396"/>
      <c r="E38" s="396"/>
      <c r="F38" s="396"/>
      <c r="G38" s="396"/>
      <c r="H38" s="397"/>
      <c r="I38" s="58" t="str">
        <f>+IF($A38="","",VLOOKUP($A38,[4]M.O!J62:L82,2,FALSE))</f>
        <v/>
      </c>
      <c r="J38" s="59" t="str">
        <f>+IF($A38="","",VLOOKUP($A38,[4]M.O!J62:L124,3,FALSE))</f>
        <v/>
      </c>
      <c r="K38" s="60"/>
      <c r="L38" s="393"/>
    </row>
    <row r="39" spans="1:13" ht="16.5" thickBot="1">
      <c r="A39" s="357" t="s">
        <v>134</v>
      </c>
      <c r="B39" s="358"/>
      <c r="C39" s="358"/>
      <c r="D39" s="358"/>
      <c r="E39" s="358"/>
      <c r="F39" s="358"/>
      <c r="G39" s="358"/>
      <c r="H39" s="358"/>
      <c r="I39" s="358"/>
      <c r="J39" s="358"/>
      <c r="K39" s="359"/>
      <c r="L39" s="38">
        <f>SUM(L35:L38)</f>
        <v>46779</v>
      </c>
    </row>
    <row r="40" spans="1:13" ht="15.75">
      <c r="A40" s="382"/>
      <c r="B40" s="383"/>
      <c r="C40" s="383"/>
      <c r="D40" s="383"/>
      <c r="E40" s="383"/>
      <c r="F40" s="383"/>
      <c r="G40" s="383"/>
      <c r="H40" s="383"/>
      <c r="I40" s="383"/>
      <c r="J40" s="383"/>
      <c r="K40" s="383"/>
      <c r="L40" s="384"/>
    </row>
    <row r="41" spans="1:13" ht="15.75">
      <c r="A41" s="385" t="s">
        <v>149</v>
      </c>
      <c r="B41" s="386"/>
      <c r="C41" s="386"/>
      <c r="D41" s="386"/>
      <c r="E41" s="386"/>
      <c r="F41" s="386"/>
      <c r="G41" s="386"/>
      <c r="H41" s="386"/>
      <c r="I41" s="386"/>
      <c r="J41" s="386"/>
      <c r="K41" s="387"/>
      <c r="L41" s="61">
        <f>+L26+L19+L39+L32</f>
        <v>81194</v>
      </c>
    </row>
    <row r="42" spans="1:13" ht="15.75">
      <c r="A42" s="31"/>
      <c r="B42" s="31"/>
      <c r="C42" s="31"/>
      <c r="D42" s="31"/>
      <c r="E42" s="31"/>
      <c r="F42" s="31"/>
      <c r="G42" s="31"/>
    </row>
    <row r="43" spans="1:13" ht="15.75">
      <c r="A43" s="31"/>
      <c r="B43" s="31"/>
      <c r="C43" s="31"/>
      <c r="D43" s="31"/>
      <c r="E43" s="31"/>
      <c r="F43" s="31"/>
      <c r="G43" s="31"/>
      <c r="M43" s="259"/>
    </row>
    <row r="44" spans="1:13" ht="15.75">
      <c r="A44" s="31"/>
      <c r="B44" s="31"/>
      <c r="C44" s="31"/>
      <c r="D44" s="31"/>
      <c r="E44" s="31"/>
      <c r="F44" s="31"/>
      <c r="G44" s="31"/>
    </row>
    <row r="45" spans="1:13" ht="15.75">
      <c r="A45" s="31"/>
      <c r="B45" s="31"/>
      <c r="C45" s="31"/>
      <c r="D45" s="31"/>
      <c r="E45" s="31"/>
      <c r="F45" s="31"/>
      <c r="G45" s="31"/>
    </row>
    <row r="46" spans="1:13">
      <c r="A46" s="21"/>
      <c r="B46" s="21"/>
      <c r="C46" s="21"/>
      <c r="D46" s="21"/>
    </row>
    <row r="47" spans="1:13">
      <c r="D47" s="136"/>
      <c r="E47" s="136"/>
      <c r="F47" s="136"/>
    </row>
    <row r="48" spans="1:13" ht="15.75">
      <c r="D48" s="133" t="s">
        <v>152</v>
      </c>
    </row>
    <row r="49" spans="4:4" ht="15.75">
      <c r="D49" s="133" t="s">
        <v>206</v>
      </c>
    </row>
    <row r="50" spans="4:4" ht="15.75">
      <c r="D50" s="133" t="s">
        <v>207</v>
      </c>
    </row>
  </sheetData>
  <mergeCells count="46">
    <mergeCell ref="B7:J7"/>
    <mergeCell ref="K7:L7"/>
    <mergeCell ref="A8:L8"/>
    <mergeCell ref="A9:G9"/>
    <mergeCell ref="L9:L18"/>
    <mergeCell ref="A10:G10"/>
    <mergeCell ref="A11:G11"/>
    <mergeCell ref="B6:J6"/>
    <mergeCell ref="K6:L6"/>
    <mergeCell ref="A1:F2"/>
    <mergeCell ref="G1:M1"/>
    <mergeCell ref="G2:M2"/>
    <mergeCell ref="A3:H4"/>
    <mergeCell ref="I3:J4"/>
    <mergeCell ref="A12:G12"/>
    <mergeCell ref="A13:G13"/>
    <mergeCell ref="A14:G14"/>
    <mergeCell ref="A15:G15"/>
    <mergeCell ref="A16:G16"/>
    <mergeCell ref="A17:G17"/>
    <mergeCell ref="A18:G18"/>
    <mergeCell ref="A19:K19"/>
    <mergeCell ref="A31:G31"/>
    <mergeCell ref="A21:G21"/>
    <mergeCell ref="A28:G28"/>
    <mergeCell ref="A29:G29"/>
    <mergeCell ref="A30:G30"/>
    <mergeCell ref="A25:G25"/>
    <mergeCell ref="A20:L20"/>
    <mergeCell ref="L21:L25"/>
    <mergeCell ref="A22:G22"/>
    <mergeCell ref="A23:G23"/>
    <mergeCell ref="A26:K26"/>
    <mergeCell ref="A27:L27"/>
    <mergeCell ref="A24:G24"/>
    <mergeCell ref="A39:K39"/>
    <mergeCell ref="A40:L40"/>
    <mergeCell ref="A41:K41"/>
    <mergeCell ref="A32:K32"/>
    <mergeCell ref="A33:L33"/>
    <mergeCell ref="A34:H34"/>
    <mergeCell ref="A35:H35"/>
    <mergeCell ref="L35:L38"/>
    <mergeCell ref="A36:H36"/>
    <mergeCell ref="A37:H37"/>
    <mergeCell ref="A38:H38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0840C-DBF4-413B-B777-6F415609895C}">
  <sheetPr>
    <pageSetUpPr fitToPage="1"/>
  </sheetPr>
  <dimension ref="A1:M51"/>
  <sheetViews>
    <sheetView topLeftCell="A24" zoomScale="85" zoomScaleNormal="85" workbookViewId="0">
      <selection activeCell="O37" sqref="O37"/>
    </sheetView>
  </sheetViews>
  <sheetFormatPr baseColWidth="10" defaultColWidth="10.85546875" defaultRowHeight="12.75"/>
  <cols>
    <col min="1" max="7" width="10.85546875" style="15"/>
    <col min="8" max="8" width="15.140625" style="15" bestFit="1" customWidth="1"/>
    <col min="9" max="9" width="12.85546875" style="15" bestFit="1" customWidth="1"/>
    <col min="10" max="10" width="10.85546875" style="15"/>
    <col min="11" max="11" width="11.7109375" style="15" bestFit="1" customWidth="1"/>
    <col min="12" max="12" width="10.85546875" style="15"/>
    <col min="13" max="13" width="10.7109375" style="15" customWidth="1"/>
    <col min="14" max="14" width="10.85546875" style="15"/>
    <col min="15" max="15" width="14.28515625" style="15" bestFit="1" customWidth="1"/>
    <col min="16" max="16384" width="10.85546875" style="15"/>
  </cols>
  <sheetData>
    <row r="1" spans="1:13" ht="32.25" customHeight="1">
      <c r="A1" s="379"/>
      <c r="B1" s="379"/>
      <c r="C1" s="379"/>
      <c r="D1" s="379"/>
      <c r="E1" s="379"/>
      <c r="F1" s="379"/>
      <c r="G1" s="380" t="str">
        <f>[2]Datosproyecto!B2</f>
        <v>Consejo Superior de la Judicatura Dirección Seccional de Administración Judicial Sincelejo – Sucre</v>
      </c>
      <c r="H1" s="380"/>
      <c r="I1" s="380"/>
      <c r="J1" s="380"/>
      <c r="K1" s="380"/>
      <c r="L1" s="380"/>
      <c r="M1" s="380"/>
    </row>
    <row r="2" spans="1:13" ht="60" customHeight="1">
      <c r="A2" s="379"/>
      <c r="B2" s="379"/>
      <c r="C2" s="379"/>
      <c r="D2" s="379"/>
      <c r="E2" s="379"/>
      <c r="F2" s="379"/>
      <c r="G2" s="380" t="str">
        <f>[2]Datosproyecto!B1</f>
        <v>ADECUACIONES DE GIMNASIO, SU BATERÍA DE BAÑOS Y LA TERRAZA ADYACENTES AL MISMO.</v>
      </c>
      <c r="H2" s="380"/>
      <c r="I2" s="380"/>
      <c r="J2" s="380"/>
      <c r="K2" s="380"/>
      <c r="L2" s="380"/>
      <c r="M2" s="380"/>
    </row>
    <row r="3" spans="1:13" ht="18" customHeight="1">
      <c r="A3" s="381" t="s">
        <v>124</v>
      </c>
      <c r="B3" s="381"/>
      <c r="C3" s="381"/>
      <c r="D3" s="381"/>
      <c r="E3" s="381"/>
      <c r="F3" s="381"/>
      <c r="G3" s="381"/>
      <c r="H3" s="381"/>
      <c r="I3" s="370" t="s">
        <v>125</v>
      </c>
      <c r="J3" s="370"/>
      <c r="K3" s="225" t="s">
        <v>58</v>
      </c>
      <c r="L3" s="225" t="s">
        <v>59</v>
      </c>
      <c r="M3" s="225" t="s">
        <v>60</v>
      </c>
    </row>
    <row r="4" spans="1:13">
      <c r="A4" s="381"/>
      <c r="B4" s="381"/>
      <c r="C4" s="381"/>
      <c r="D4" s="381"/>
      <c r="E4" s="381"/>
      <c r="F4" s="381"/>
      <c r="G4" s="381"/>
      <c r="H4" s="381"/>
      <c r="I4" s="370"/>
      <c r="J4" s="370"/>
      <c r="K4" s="16">
        <v>3</v>
      </c>
      <c r="L4" s="16">
        <v>2</v>
      </c>
      <c r="M4" s="16">
        <v>2025</v>
      </c>
    </row>
    <row r="5" spans="1:1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>
      <c r="A6" s="200" t="s">
        <v>126</v>
      </c>
      <c r="B6" s="377" t="s">
        <v>30</v>
      </c>
      <c r="C6" s="377"/>
      <c r="D6" s="377"/>
      <c r="E6" s="377"/>
      <c r="F6" s="377"/>
      <c r="G6" s="377"/>
      <c r="H6" s="377"/>
      <c r="I6" s="377"/>
      <c r="J6" s="377"/>
      <c r="K6" s="378" t="s">
        <v>62</v>
      </c>
      <c r="L6" s="378"/>
      <c r="M6" s="200" t="s">
        <v>63</v>
      </c>
    </row>
    <row r="7" spans="1:13" ht="31.9" customHeight="1" thickBot="1">
      <c r="A7" s="20" t="str">
        <f>+'BALANCE Nro 2'!A88</f>
        <v>NP2.6</v>
      </c>
      <c r="B7" s="369" t="str">
        <f>+'BALANCE Nro 2'!B88</f>
        <v xml:space="preserve">SUMINISTRO E INSTALACION DE BARANDA EN ACERO INOXIDABLE </v>
      </c>
      <c r="C7" s="369"/>
      <c r="D7" s="369"/>
      <c r="E7" s="369"/>
      <c r="F7" s="369"/>
      <c r="G7" s="369"/>
      <c r="H7" s="369"/>
      <c r="I7" s="369"/>
      <c r="J7" s="369"/>
      <c r="K7" s="370" t="str">
        <f>+'BALANCE Nro 2'!C88</f>
        <v>m</v>
      </c>
      <c r="L7" s="370"/>
      <c r="M7" s="20">
        <f>+'BALANCE Nro 2'!K88</f>
        <v>3.4</v>
      </c>
    </row>
    <row r="8" spans="1:13" ht="16.5" thickBot="1">
      <c r="A8" s="360" t="s">
        <v>127</v>
      </c>
      <c r="B8" s="361"/>
      <c r="C8" s="361"/>
      <c r="D8" s="361"/>
      <c r="E8" s="361"/>
      <c r="F8" s="361"/>
      <c r="G8" s="361"/>
      <c r="H8" s="361"/>
      <c r="I8" s="361"/>
      <c r="J8" s="361"/>
      <c r="K8" s="361"/>
      <c r="L8" s="416"/>
    </row>
    <row r="9" spans="1:13" ht="16.5" thickBot="1">
      <c r="A9" s="360" t="s">
        <v>2</v>
      </c>
      <c r="B9" s="361"/>
      <c r="C9" s="361"/>
      <c r="D9" s="361"/>
      <c r="E9" s="361"/>
      <c r="F9" s="361"/>
      <c r="G9" s="361"/>
      <c r="H9" s="199" t="s">
        <v>128</v>
      </c>
      <c r="I9" s="45" t="s">
        <v>129</v>
      </c>
      <c r="J9" s="199" t="s">
        <v>130</v>
      </c>
      <c r="K9" s="46" t="s">
        <v>131</v>
      </c>
      <c r="L9" s="342"/>
    </row>
    <row r="10" spans="1:13" ht="15.75">
      <c r="A10" s="417"/>
      <c r="B10" s="389"/>
      <c r="C10" s="389"/>
      <c r="D10" s="389"/>
      <c r="E10" s="389"/>
      <c r="F10" s="389"/>
      <c r="G10" s="390"/>
      <c r="H10" s="43" t="str">
        <f>+IF(A10="","",VLOOKUP(A10,'[3]EQUIPO ELECTR'!$C$8:E194,2,FALSE))</f>
        <v/>
      </c>
      <c r="I10" s="43" t="str">
        <f>+IF(A10="","",VLOOKUP(A10,'[3]EQUIPO ELECTR'!$C$8:E247,3,FALSE))</f>
        <v/>
      </c>
      <c r="J10" s="37"/>
      <c r="K10" s="44" t="str">
        <f>+IF($A10="","",ROUND(I10/J10,0))</f>
        <v/>
      </c>
      <c r="L10" s="343"/>
    </row>
    <row r="11" spans="1:13" ht="15.75">
      <c r="A11" s="364"/>
      <c r="B11" s="365"/>
      <c r="C11" s="365"/>
      <c r="D11" s="365"/>
      <c r="E11" s="365"/>
      <c r="F11" s="365"/>
      <c r="G11" s="365"/>
      <c r="H11" s="28" t="str">
        <f>+IF(A11="","",VLOOKUP(A11,'[3]EQUIPO ELECTR'!$C$8:E195,2,FALSE))</f>
        <v/>
      </c>
      <c r="I11" s="28" t="str">
        <f>+IF(A11="","",VLOOKUP(A11,'[3]EQUIPO ELECTR'!$C$8:E248,3,FALSE))</f>
        <v/>
      </c>
      <c r="J11" s="22"/>
      <c r="K11" s="23" t="str">
        <f>+IF($A11="","",ROUND(I11/J11,0))</f>
        <v/>
      </c>
      <c r="L11" s="343"/>
    </row>
    <row r="12" spans="1:13" ht="15.75">
      <c r="A12" s="364"/>
      <c r="B12" s="365"/>
      <c r="C12" s="365"/>
      <c r="D12" s="365"/>
      <c r="E12" s="365"/>
      <c r="F12" s="365"/>
      <c r="G12" s="365"/>
      <c r="H12" s="28" t="str">
        <f>+IF(A12="","",VLOOKUP(A12,'[3]EQUIPO ELECTR'!$C$8:E196,2,FALSE))</f>
        <v/>
      </c>
      <c r="I12" s="28" t="str">
        <f>+IF(A12="","",VLOOKUP(A12,'[3]EQUIPO ELECTR'!$C$8:E249,3,FALSE))</f>
        <v/>
      </c>
      <c r="J12" s="22"/>
      <c r="K12" s="23" t="str">
        <f t="shared" ref="K12:K17" si="0">+IF($A12="","",ROUND(I12/J12,0))</f>
        <v/>
      </c>
      <c r="L12" s="343"/>
    </row>
    <row r="13" spans="1:13" ht="15.75">
      <c r="A13" s="364"/>
      <c r="B13" s="365"/>
      <c r="C13" s="365"/>
      <c r="D13" s="365"/>
      <c r="E13" s="365"/>
      <c r="F13" s="365"/>
      <c r="G13" s="365"/>
      <c r="H13" s="28" t="str">
        <f>+IF(A13="","",VLOOKUP(A13,'[3]EQUIPO ELECTR'!$C$8:E197,2,FALSE))</f>
        <v/>
      </c>
      <c r="I13" s="28" t="str">
        <f>+IF(A13="","",VLOOKUP(A13,'[3]EQUIPO ELECTR'!$C$8:E250,3,FALSE))</f>
        <v/>
      </c>
      <c r="J13" s="22"/>
      <c r="K13" s="23" t="str">
        <f t="shared" si="0"/>
        <v/>
      </c>
      <c r="L13" s="343"/>
    </row>
    <row r="14" spans="1:13" ht="15.75">
      <c r="A14" s="364"/>
      <c r="B14" s="365"/>
      <c r="C14" s="365"/>
      <c r="D14" s="365"/>
      <c r="E14" s="365"/>
      <c r="F14" s="365"/>
      <c r="G14" s="365"/>
      <c r="H14" s="28" t="str">
        <f>+IF(A14="","",VLOOKUP(A14,'[3]EQUIPO ELECTR'!$C$8:E198,2,FALSE))</f>
        <v/>
      </c>
      <c r="I14" s="28" t="str">
        <f>+IF(A14="","",VLOOKUP(A14,'[3]EQUIPO ELECTR'!$C$8:E251,3,FALSE))</f>
        <v/>
      </c>
      <c r="J14" s="22"/>
      <c r="K14" s="23" t="str">
        <f t="shared" si="0"/>
        <v/>
      </c>
      <c r="L14" s="343"/>
    </row>
    <row r="15" spans="1:13" ht="15.75">
      <c r="A15" s="364"/>
      <c r="B15" s="365"/>
      <c r="C15" s="365"/>
      <c r="D15" s="365"/>
      <c r="E15" s="365"/>
      <c r="F15" s="365"/>
      <c r="G15" s="365"/>
      <c r="H15" s="28" t="str">
        <f>+IF(A15="","",VLOOKUP(A15,'[3]EQUIPO ELECTR'!$C$8:E199,2,FALSE))</f>
        <v/>
      </c>
      <c r="I15" s="28" t="str">
        <f>+IF(A15="","",VLOOKUP(A15,'[3]EQUIPO ELECTR'!$C$8:E252,3,FALSE))</f>
        <v/>
      </c>
      <c r="J15" s="22"/>
      <c r="K15" s="23" t="str">
        <f t="shared" si="0"/>
        <v/>
      </c>
      <c r="L15" s="343"/>
    </row>
    <row r="16" spans="1:13" ht="15.75">
      <c r="A16" s="364"/>
      <c r="B16" s="365"/>
      <c r="C16" s="365"/>
      <c r="D16" s="365"/>
      <c r="E16" s="365"/>
      <c r="F16" s="365"/>
      <c r="G16" s="365"/>
      <c r="H16" s="28" t="str">
        <f>+IF(A16="","",VLOOKUP(A16,'[3]EQUIPO ELECTR'!$C$8:E200,2,FALSE))</f>
        <v/>
      </c>
      <c r="I16" s="28" t="str">
        <f>+IF(A16="","",VLOOKUP(A16,'[3]EQUIPO ELECTR'!$C$8:E253,3,FALSE))</f>
        <v/>
      </c>
      <c r="J16" s="22"/>
      <c r="K16" s="23" t="str">
        <f t="shared" si="0"/>
        <v/>
      </c>
      <c r="L16" s="343"/>
    </row>
    <row r="17" spans="1:12" ht="15.75">
      <c r="A17" s="364"/>
      <c r="B17" s="365"/>
      <c r="C17" s="365"/>
      <c r="D17" s="365"/>
      <c r="E17" s="365"/>
      <c r="F17" s="365"/>
      <c r="G17" s="365"/>
      <c r="H17" s="28" t="str">
        <f>+IF(A17="","",VLOOKUP(A17,'[3]EQUIPO ELECTR'!$C$8:E201,2,FALSE))</f>
        <v/>
      </c>
      <c r="I17" s="28" t="str">
        <f>+IF(A17="","",VLOOKUP(A17,'[3]EQUIPO ELECTR'!$C$8:E254,3,FALSE))</f>
        <v/>
      </c>
      <c r="J17" s="22"/>
      <c r="K17" s="23" t="str">
        <f t="shared" si="0"/>
        <v/>
      </c>
      <c r="L17" s="343"/>
    </row>
    <row r="18" spans="1:12" ht="16.5" thickBot="1">
      <c r="A18" s="351" t="s">
        <v>132</v>
      </c>
      <c r="B18" s="352"/>
      <c r="C18" s="352"/>
      <c r="D18" s="352"/>
      <c r="E18" s="352"/>
      <c r="F18" s="352"/>
      <c r="G18" s="352"/>
      <c r="H18" s="40" t="s">
        <v>133</v>
      </c>
      <c r="I18" s="41">
        <v>0.1</v>
      </c>
      <c r="J18" s="24"/>
      <c r="K18" s="25">
        <f>+ROUND(I18*L40,0)</f>
        <v>9356</v>
      </c>
      <c r="L18" s="344"/>
    </row>
    <row r="19" spans="1:12" ht="16.5" thickBot="1">
      <c r="A19" s="404" t="s">
        <v>134</v>
      </c>
      <c r="B19" s="405"/>
      <c r="C19" s="405"/>
      <c r="D19" s="405"/>
      <c r="E19" s="405"/>
      <c r="F19" s="405"/>
      <c r="G19" s="405"/>
      <c r="H19" s="405"/>
      <c r="I19" s="405"/>
      <c r="J19" s="405"/>
      <c r="K19" s="406"/>
      <c r="L19" s="47">
        <f>SUM(K10:K18)</f>
        <v>9356</v>
      </c>
    </row>
    <row r="20" spans="1:12" ht="16.5" thickBot="1">
      <c r="A20" s="360" t="s">
        <v>135</v>
      </c>
      <c r="B20" s="361"/>
      <c r="C20" s="361"/>
      <c r="D20" s="361"/>
      <c r="E20" s="361"/>
      <c r="F20" s="361"/>
      <c r="G20" s="361"/>
      <c r="H20" s="361"/>
      <c r="I20" s="361"/>
      <c r="J20" s="361"/>
      <c r="K20" s="361"/>
      <c r="L20" s="416"/>
    </row>
    <row r="21" spans="1:12" ht="16.5" thickBot="1">
      <c r="A21" s="408" t="s">
        <v>2</v>
      </c>
      <c r="B21" s="409"/>
      <c r="C21" s="409"/>
      <c r="D21" s="409"/>
      <c r="E21" s="409"/>
      <c r="F21" s="409"/>
      <c r="G21" s="409"/>
      <c r="H21" s="81" t="s">
        <v>136</v>
      </c>
      <c r="I21" s="81" t="s">
        <v>137</v>
      </c>
      <c r="J21" s="81" t="s">
        <v>138</v>
      </c>
      <c r="K21" s="82" t="s">
        <v>131</v>
      </c>
      <c r="L21" s="342"/>
    </row>
    <row r="22" spans="1:12" ht="15.75">
      <c r="A22" s="421" t="s">
        <v>374</v>
      </c>
      <c r="B22" s="422"/>
      <c r="C22" s="422"/>
      <c r="D22" s="422"/>
      <c r="E22" s="422"/>
      <c r="F22" s="422"/>
      <c r="G22" s="422"/>
      <c r="H22" s="84" t="s">
        <v>184</v>
      </c>
      <c r="I22" s="85">
        <v>55900</v>
      </c>
      <c r="J22" s="83">
        <v>1</v>
      </c>
      <c r="K22" s="88">
        <f>+I22*J22</f>
        <v>55900</v>
      </c>
      <c r="L22" s="398"/>
    </row>
    <row r="23" spans="1:12" ht="15.75">
      <c r="A23" s="418" t="s">
        <v>375</v>
      </c>
      <c r="B23" s="419"/>
      <c r="C23" s="419"/>
      <c r="D23" s="419"/>
      <c r="E23" s="419"/>
      <c r="F23" s="419"/>
      <c r="G23" s="419"/>
      <c r="H23" s="35" t="s">
        <v>184</v>
      </c>
      <c r="I23" s="86">
        <v>42300</v>
      </c>
      <c r="J23" s="83">
        <v>0.7</v>
      </c>
      <c r="K23" s="89">
        <f t="shared" ref="K23:K24" si="1">+I23*J23</f>
        <v>29609.999999999996</v>
      </c>
      <c r="L23" s="398"/>
    </row>
    <row r="24" spans="1:12" ht="15.75">
      <c r="A24" s="418" t="s">
        <v>376</v>
      </c>
      <c r="B24" s="419"/>
      <c r="C24" s="419"/>
      <c r="D24" s="419"/>
      <c r="E24" s="419"/>
      <c r="F24" s="419"/>
      <c r="G24" s="419"/>
      <c r="H24" s="28" t="s">
        <v>184</v>
      </c>
      <c r="I24" s="87">
        <v>34900</v>
      </c>
      <c r="J24" s="34">
        <v>2</v>
      </c>
      <c r="K24" s="89">
        <f t="shared" si="1"/>
        <v>69800</v>
      </c>
      <c r="L24" s="398"/>
    </row>
    <row r="25" spans="1:12" ht="15.75">
      <c r="A25" s="418" t="s">
        <v>328</v>
      </c>
      <c r="B25" s="419"/>
      <c r="C25" s="419"/>
      <c r="D25" s="419"/>
      <c r="E25" s="419"/>
      <c r="F25" s="419"/>
      <c r="G25" s="419"/>
      <c r="H25" s="28" t="s">
        <v>329</v>
      </c>
      <c r="I25" s="87">
        <v>25780.520937795984</v>
      </c>
      <c r="J25" s="34">
        <v>1</v>
      </c>
      <c r="K25" s="89">
        <f t="shared" ref="K25" si="2">+I25*J25</f>
        <v>25780.520937795984</v>
      </c>
      <c r="L25" s="398"/>
    </row>
    <row r="26" spans="1:12" ht="16.5" thickBot="1">
      <c r="A26" s="413"/>
      <c r="B26" s="414"/>
      <c r="C26" s="414"/>
      <c r="D26" s="414"/>
      <c r="E26" s="414"/>
      <c r="F26" s="414"/>
      <c r="G26" s="414"/>
      <c r="H26" s="40" t="str">
        <f>+IF($A26="","",VLOOKUP($A26,'[3]MATERIALES ELECTR'!$C$8:E1329,2,FALSE))</f>
        <v/>
      </c>
      <c r="I26" s="48" t="str">
        <f>+IF($A26="","",VLOOKUP($A26,'[3]MATERIALES ELECTR'!$C$8:E1329,3,FALSE))</f>
        <v/>
      </c>
      <c r="J26" s="24"/>
      <c r="K26" s="25" t="str">
        <f>+IF($A26="","",ROUND(I26*J26,0))</f>
        <v/>
      </c>
      <c r="L26" s="420"/>
    </row>
    <row r="27" spans="1:12" ht="16.5" thickBot="1">
      <c r="A27" s="401" t="s">
        <v>134</v>
      </c>
      <c r="B27" s="402"/>
      <c r="C27" s="402"/>
      <c r="D27" s="402"/>
      <c r="E27" s="402"/>
      <c r="F27" s="402"/>
      <c r="G27" s="402"/>
      <c r="H27" s="402"/>
      <c r="I27" s="402"/>
      <c r="J27" s="402"/>
      <c r="K27" s="403"/>
      <c r="L27" s="33">
        <f>SUM(K22:K25)</f>
        <v>181090.52093779598</v>
      </c>
    </row>
    <row r="28" spans="1:12" ht="16.5" thickBot="1">
      <c r="A28" s="371" t="s">
        <v>140</v>
      </c>
      <c r="B28" s="372"/>
      <c r="C28" s="372"/>
      <c r="D28" s="372"/>
      <c r="E28" s="372"/>
      <c r="F28" s="372"/>
      <c r="G28" s="372"/>
      <c r="H28" s="372"/>
      <c r="I28" s="372"/>
      <c r="J28" s="372"/>
      <c r="K28" s="372"/>
      <c r="L28" s="338"/>
    </row>
    <row r="29" spans="1:12" ht="15.75">
      <c r="A29" s="410" t="s">
        <v>141</v>
      </c>
      <c r="B29" s="411"/>
      <c r="C29" s="411"/>
      <c r="D29" s="411"/>
      <c r="E29" s="411"/>
      <c r="F29" s="411"/>
      <c r="G29" s="412"/>
      <c r="H29" s="53" t="s">
        <v>136</v>
      </c>
      <c r="I29" s="95" t="s">
        <v>138</v>
      </c>
      <c r="J29" s="95" t="s">
        <v>142</v>
      </c>
      <c r="K29" s="95" t="s">
        <v>143</v>
      </c>
      <c r="L29" s="42" t="s">
        <v>131</v>
      </c>
    </row>
    <row r="30" spans="1:12" ht="15.75">
      <c r="A30" s="348"/>
      <c r="B30" s="349"/>
      <c r="C30" s="349"/>
      <c r="D30" s="349"/>
      <c r="E30" s="349"/>
      <c r="F30" s="349"/>
      <c r="G30" s="350"/>
      <c r="H30" s="28" t="str">
        <f>+IF($A30="","",VLOOKUP($A30,'[3]TRANSPORTE ELECTR'!$C$8:E10,2,FALSE))</f>
        <v/>
      </c>
      <c r="I30" s="26"/>
      <c r="J30" s="27"/>
      <c r="K30" s="28" t="str">
        <f>+IF($A30="","",VLOOKUP($A30,'[3]TRANSPORTE ELECTR'!C6:E10,3,FALSE))</f>
        <v/>
      </c>
      <c r="L30" s="23" t="str">
        <f>+IF($A30="","",ROUND(J30*K30*I30,2))</f>
        <v/>
      </c>
    </row>
    <row r="31" spans="1:12" ht="15.75">
      <c r="A31" s="348"/>
      <c r="B31" s="349"/>
      <c r="C31" s="349"/>
      <c r="D31" s="349"/>
      <c r="E31" s="349"/>
      <c r="F31" s="349"/>
      <c r="G31" s="350"/>
      <c r="H31" s="28" t="str">
        <f>+IF($A31="","",VLOOKUP($A31,[4]TRANS!C7:E36,2,FALSE))</f>
        <v/>
      </c>
      <c r="I31" s="28"/>
      <c r="J31" s="27"/>
      <c r="K31" s="28" t="str">
        <f>+IF($A31="","",VLOOKUP($A31,[4]TRANS!F7:H36,3,FALSE))</f>
        <v/>
      </c>
      <c r="L31" s="23"/>
    </row>
    <row r="32" spans="1:12" ht="16.5" thickBot="1">
      <c r="A32" s="407"/>
      <c r="B32" s="396"/>
      <c r="C32" s="396"/>
      <c r="D32" s="396"/>
      <c r="E32" s="396"/>
      <c r="F32" s="396"/>
      <c r="G32" s="397"/>
      <c r="H32" s="39" t="str">
        <f>+IF($A32="","",VLOOKUP($A32,[4]TRANS!C8:E37,2,FALSE))</f>
        <v/>
      </c>
      <c r="I32" s="49"/>
      <c r="J32" s="50"/>
      <c r="K32" s="39" t="str">
        <f>+IF($A32="","",VLOOKUP($A32,[4]TRANS!F8:H37,3,FALSE))</f>
        <v/>
      </c>
      <c r="L32" s="52"/>
    </row>
    <row r="33" spans="1:13" ht="16.5" thickBot="1">
      <c r="A33" s="357" t="s">
        <v>134</v>
      </c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51">
        <f>+SUM(L30:L32)</f>
        <v>0</v>
      </c>
    </row>
    <row r="34" spans="1:13" ht="16.5" thickBot="1">
      <c r="A34" s="371" t="s">
        <v>144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38"/>
    </row>
    <row r="35" spans="1:13" ht="48" thickBot="1">
      <c r="A35" s="371" t="s">
        <v>145</v>
      </c>
      <c r="B35" s="372"/>
      <c r="C35" s="372"/>
      <c r="D35" s="372"/>
      <c r="E35" s="372"/>
      <c r="F35" s="372"/>
      <c r="G35" s="372"/>
      <c r="H35" s="338"/>
      <c r="I35" s="56" t="s">
        <v>146</v>
      </c>
      <c r="J35" s="57" t="s">
        <v>147</v>
      </c>
      <c r="K35" s="199" t="s">
        <v>130</v>
      </c>
      <c r="L35" s="46" t="s">
        <v>131</v>
      </c>
    </row>
    <row r="36" spans="1:13" ht="15.75">
      <c r="A36" s="388" t="s">
        <v>148</v>
      </c>
      <c r="B36" s="389"/>
      <c r="C36" s="389"/>
      <c r="D36" s="389"/>
      <c r="E36" s="389"/>
      <c r="F36" s="389"/>
      <c r="G36" s="389"/>
      <c r="H36" s="390"/>
      <c r="I36" s="54" t="str">
        <f>+IF($A36="","",VLOOKUP($A36,'[3]M.O ELECT'!$J$61:$L$68,2,FALSE))</f>
        <v>CUA8</v>
      </c>
      <c r="J36" s="55">
        <f>+IF($A36="","",VLOOKUP($A36,'[3]M.O ELECT'!$J$61:$L$68,3,FALSE))</f>
        <v>280676</v>
      </c>
      <c r="K36" s="37">
        <v>3</v>
      </c>
      <c r="L36" s="391">
        <f>+IF($A36="","",ROUND((J36/K36),0))</f>
        <v>93559</v>
      </c>
    </row>
    <row r="37" spans="1:13" ht="15.75">
      <c r="A37" s="394"/>
      <c r="B37" s="349"/>
      <c r="C37" s="349"/>
      <c r="D37" s="349"/>
      <c r="E37" s="349"/>
      <c r="F37" s="349"/>
      <c r="G37" s="349"/>
      <c r="H37" s="350"/>
      <c r="I37" s="29" t="str">
        <f>+IF($A37="","",VLOOKUP($A37,[4]M.O!J60:L80,2,FALSE))</f>
        <v/>
      </c>
      <c r="J37" s="30" t="str">
        <f>+IF($A37="","",VLOOKUP($A37,[4]M.O!J60:L122,3,FALSE))</f>
        <v/>
      </c>
      <c r="K37" s="22"/>
      <c r="L37" s="392"/>
    </row>
    <row r="38" spans="1:13" ht="15.75">
      <c r="A38" s="394"/>
      <c r="B38" s="349"/>
      <c r="C38" s="349"/>
      <c r="D38" s="349"/>
      <c r="E38" s="349"/>
      <c r="F38" s="349"/>
      <c r="G38" s="349"/>
      <c r="H38" s="350"/>
      <c r="I38" s="29" t="str">
        <f>+IF($A38="","",VLOOKUP($A38,[4]M.O!J61:L81,2,FALSE))</f>
        <v/>
      </c>
      <c r="J38" s="30" t="str">
        <f>+IF($A38="","",VLOOKUP($A38,[4]M.O!J61:L123,3,FALSE))</f>
        <v/>
      </c>
      <c r="K38" s="22"/>
      <c r="L38" s="392"/>
    </row>
    <row r="39" spans="1:13" ht="16.5" thickBot="1">
      <c r="A39" s="395"/>
      <c r="B39" s="396"/>
      <c r="C39" s="396"/>
      <c r="D39" s="396"/>
      <c r="E39" s="396"/>
      <c r="F39" s="396"/>
      <c r="G39" s="396"/>
      <c r="H39" s="397"/>
      <c r="I39" s="58" t="str">
        <f>+IF($A39="","",VLOOKUP($A39,[4]M.O!J62:L82,2,FALSE))</f>
        <v/>
      </c>
      <c r="J39" s="59" t="str">
        <f>+IF($A39="","",VLOOKUP($A39,[4]M.O!J62:L124,3,FALSE))</f>
        <v/>
      </c>
      <c r="K39" s="60"/>
      <c r="L39" s="393"/>
    </row>
    <row r="40" spans="1:13" ht="16.5" thickBot="1">
      <c r="A40" s="357" t="s">
        <v>134</v>
      </c>
      <c r="B40" s="358"/>
      <c r="C40" s="358"/>
      <c r="D40" s="358"/>
      <c r="E40" s="358"/>
      <c r="F40" s="358"/>
      <c r="G40" s="358"/>
      <c r="H40" s="358"/>
      <c r="I40" s="358"/>
      <c r="J40" s="358"/>
      <c r="K40" s="359"/>
      <c r="L40" s="38">
        <f>SUM(L36:L39)</f>
        <v>93559</v>
      </c>
    </row>
    <row r="41" spans="1:13" ht="15.75">
      <c r="A41" s="382"/>
      <c r="B41" s="383"/>
      <c r="C41" s="383"/>
      <c r="D41" s="383"/>
      <c r="E41" s="383"/>
      <c r="F41" s="383"/>
      <c r="G41" s="383"/>
      <c r="H41" s="383"/>
      <c r="I41" s="383"/>
      <c r="J41" s="383"/>
      <c r="K41" s="383"/>
      <c r="L41" s="384"/>
    </row>
    <row r="42" spans="1:13" ht="15.75">
      <c r="A42" s="385" t="s">
        <v>149</v>
      </c>
      <c r="B42" s="386"/>
      <c r="C42" s="386"/>
      <c r="D42" s="386"/>
      <c r="E42" s="386"/>
      <c r="F42" s="386"/>
      <c r="G42" s="386"/>
      <c r="H42" s="386"/>
      <c r="I42" s="386"/>
      <c r="J42" s="386"/>
      <c r="K42" s="387"/>
      <c r="L42" s="61">
        <f>+L27+L19+L40+L33</f>
        <v>284005.52093779598</v>
      </c>
      <c r="M42" s="243"/>
    </row>
    <row r="43" spans="1:13" ht="15.75">
      <c r="A43" s="31"/>
      <c r="B43" s="31"/>
      <c r="C43" s="31"/>
      <c r="D43" s="31"/>
      <c r="E43" s="31"/>
      <c r="F43" s="31"/>
      <c r="G43" s="31"/>
    </row>
    <row r="44" spans="1:13" ht="15.75">
      <c r="A44" s="31"/>
      <c r="B44" s="31"/>
      <c r="C44" s="31"/>
      <c r="D44" s="31"/>
      <c r="E44" s="31"/>
      <c r="F44" s="31"/>
      <c r="G44" s="31"/>
    </row>
    <row r="45" spans="1:13" ht="15.75">
      <c r="A45" s="31"/>
      <c r="B45" s="31"/>
      <c r="C45" s="31"/>
      <c r="D45" s="31"/>
      <c r="E45" s="31"/>
      <c r="F45" s="31"/>
      <c r="G45" s="31"/>
      <c r="M45" s="243"/>
    </row>
    <row r="46" spans="1:13" ht="15.75">
      <c r="A46" s="31"/>
      <c r="B46" s="31"/>
      <c r="C46" s="31"/>
      <c r="D46" s="31"/>
      <c r="E46" s="31"/>
      <c r="F46" s="31"/>
      <c r="G46" s="31"/>
    </row>
    <row r="47" spans="1:13">
      <c r="A47" s="21"/>
      <c r="B47" s="21"/>
      <c r="C47" s="21"/>
      <c r="D47" s="21"/>
    </row>
    <row r="48" spans="1:13">
      <c r="D48" s="136"/>
      <c r="E48" s="136"/>
      <c r="F48" s="136"/>
    </row>
    <row r="49" spans="4:4" ht="15.75">
      <c r="D49" s="133" t="s">
        <v>152</v>
      </c>
    </row>
    <row r="50" spans="4:4" ht="15.75">
      <c r="D50" s="133" t="s">
        <v>206</v>
      </c>
    </row>
    <row r="51" spans="4:4" ht="15.75">
      <c r="D51" s="133" t="s">
        <v>207</v>
      </c>
    </row>
  </sheetData>
  <mergeCells count="47">
    <mergeCell ref="B6:J6"/>
    <mergeCell ref="K6:L6"/>
    <mergeCell ref="A1:F2"/>
    <mergeCell ref="G1:M1"/>
    <mergeCell ref="G2:M2"/>
    <mergeCell ref="A3:H4"/>
    <mergeCell ref="I3:J4"/>
    <mergeCell ref="A20:L20"/>
    <mergeCell ref="B7:J7"/>
    <mergeCell ref="K7:L7"/>
    <mergeCell ref="A8:L8"/>
    <mergeCell ref="A9:G9"/>
    <mergeCell ref="L9:L18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K19"/>
    <mergeCell ref="A31:G31"/>
    <mergeCell ref="A32:G32"/>
    <mergeCell ref="A21:G21"/>
    <mergeCell ref="L21:L26"/>
    <mergeCell ref="A22:G22"/>
    <mergeCell ref="A23:G23"/>
    <mergeCell ref="A24:G24"/>
    <mergeCell ref="A26:G26"/>
    <mergeCell ref="A40:K40"/>
    <mergeCell ref="A41:L41"/>
    <mergeCell ref="A42:K42"/>
    <mergeCell ref="A25:G25"/>
    <mergeCell ref="A33:K33"/>
    <mergeCell ref="A34:L34"/>
    <mergeCell ref="A35:H35"/>
    <mergeCell ref="A36:H36"/>
    <mergeCell ref="L36:L39"/>
    <mergeCell ref="A37:H37"/>
    <mergeCell ref="A38:H38"/>
    <mergeCell ref="A39:H39"/>
    <mergeCell ref="A27:K27"/>
    <mergeCell ref="A28:L28"/>
    <mergeCell ref="A29:G29"/>
    <mergeCell ref="A30:G30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75795-DAFE-493E-BB58-0A68256A4C4B}">
  <sheetPr>
    <pageSetUpPr fitToPage="1"/>
  </sheetPr>
  <dimension ref="A1:M53"/>
  <sheetViews>
    <sheetView topLeftCell="A21" zoomScale="70" zoomScaleNormal="70" workbookViewId="0">
      <selection activeCell="K39" sqref="K39"/>
    </sheetView>
  </sheetViews>
  <sheetFormatPr baseColWidth="10" defaultColWidth="10.85546875" defaultRowHeight="12.75"/>
  <cols>
    <col min="1" max="7" width="10.85546875" style="15"/>
    <col min="8" max="8" width="15.140625" style="15" bestFit="1" customWidth="1"/>
    <col min="9" max="9" width="12.85546875" style="15" bestFit="1" customWidth="1"/>
    <col min="10" max="10" width="10.85546875" style="15"/>
    <col min="11" max="11" width="13.42578125" style="15" bestFit="1" customWidth="1"/>
    <col min="12" max="12" width="10.85546875" style="15"/>
    <col min="13" max="13" width="15.140625" style="15" bestFit="1" customWidth="1"/>
    <col min="14" max="14" width="10.85546875" style="15"/>
    <col min="15" max="15" width="14.28515625" style="15" bestFit="1" customWidth="1"/>
    <col min="16" max="16384" width="10.85546875" style="15"/>
  </cols>
  <sheetData>
    <row r="1" spans="1:13" ht="32.25" customHeight="1">
      <c r="A1" s="379"/>
      <c r="B1" s="379"/>
      <c r="C1" s="379"/>
      <c r="D1" s="379"/>
      <c r="E1" s="379"/>
      <c r="F1" s="379"/>
      <c r="G1" s="380" t="str">
        <f>[2]Datosproyecto!B2</f>
        <v>Consejo Superior de la Judicatura Dirección Seccional de Administración Judicial Sincelejo – Sucre</v>
      </c>
      <c r="H1" s="380"/>
      <c r="I1" s="380"/>
      <c r="J1" s="380"/>
      <c r="K1" s="380"/>
      <c r="L1" s="380"/>
      <c r="M1" s="380"/>
    </row>
    <row r="2" spans="1:13" ht="60" customHeight="1">
      <c r="A2" s="379"/>
      <c r="B2" s="379"/>
      <c r="C2" s="379"/>
      <c r="D2" s="379"/>
      <c r="E2" s="379"/>
      <c r="F2" s="379"/>
      <c r="G2" s="380" t="str">
        <f>[2]Datosproyecto!B1</f>
        <v>ADECUACIONES DE GIMNASIO, SU BATERÍA DE BAÑOS Y LA TERRAZA ADYACENTES AL MISMO.</v>
      </c>
      <c r="H2" s="380"/>
      <c r="I2" s="380"/>
      <c r="J2" s="380"/>
      <c r="K2" s="380"/>
      <c r="L2" s="380"/>
      <c r="M2" s="380"/>
    </row>
    <row r="3" spans="1:13" ht="18" customHeight="1">
      <c r="A3" s="381" t="s">
        <v>124</v>
      </c>
      <c r="B3" s="381"/>
      <c r="C3" s="381"/>
      <c r="D3" s="381"/>
      <c r="E3" s="381"/>
      <c r="F3" s="381"/>
      <c r="G3" s="381"/>
      <c r="H3" s="381"/>
      <c r="I3" s="370" t="s">
        <v>125</v>
      </c>
      <c r="J3" s="370"/>
      <c r="K3" s="225" t="s">
        <v>58</v>
      </c>
      <c r="L3" s="225" t="s">
        <v>59</v>
      </c>
      <c r="M3" s="225" t="s">
        <v>60</v>
      </c>
    </row>
    <row r="4" spans="1:13">
      <c r="A4" s="381"/>
      <c r="B4" s="381"/>
      <c r="C4" s="381"/>
      <c r="D4" s="381"/>
      <c r="E4" s="381"/>
      <c r="F4" s="381"/>
      <c r="G4" s="381"/>
      <c r="H4" s="381"/>
      <c r="I4" s="370"/>
      <c r="J4" s="370"/>
      <c r="K4" s="16">
        <v>3</v>
      </c>
      <c r="L4" s="16">
        <v>2</v>
      </c>
      <c r="M4" s="16">
        <v>2025</v>
      </c>
    </row>
    <row r="5" spans="1:1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>
      <c r="A6" s="200" t="s">
        <v>126</v>
      </c>
      <c r="B6" s="377" t="s">
        <v>30</v>
      </c>
      <c r="C6" s="377"/>
      <c r="D6" s="377"/>
      <c r="E6" s="377"/>
      <c r="F6" s="377"/>
      <c r="G6" s="377"/>
      <c r="H6" s="377"/>
      <c r="I6" s="377"/>
      <c r="J6" s="377"/>
      <c r="K6" s="378" t="s">
        <v>62</v>
      </c>
      <c r="L6" s="378"/>
      <c r="M6" s="200" t="s">
        <v>63</v>
      </c>
    </row>
    <row r="7" spans="1:13" ht="31.9" customHeight="1" thickBot="1">
      <c r="A7" s="20" t="str">
        <f>+'BALANCE Nro 2'!A89</f>
        <v>NP2.7</v>
      </c>
      <c r="B7" s="369" t="str">
        <f>+'BALANCE Nro 2'!B89</f>
        <v>SUMINISTRO E INSTALACION DE PUNTO HIDRAULICO 1/2". INCLUYE ACCESORIOS PARA SU CORRECTA INSTALACION</v>
      </c>
      <c r="C7" s="369"/>
      <c r="D7" s="369"/>
      <c r="E7" s="369"/>
      <c r="F7" s="369"/>
      <c r="G7" s="369"/>
      <c r="H7" s="369"/>
      <c r="I7" s="369"/>
      <c r="J7" s="369"/>
      <c r="K7" s="370" t="str">
        <f>+'BALANCE Nro 2'!C89</f>
        <v>und</v>
      </c>
      <c r="L7" s="370"/>
      <c r="M7" s="20">
        <f>+'BALANCE Nro 2'!K89</f>
        <v>9</v>
      </c>
    </row>
    <row r="8" spans="1:13" ht="16.5" thickBot="1">
      <c r="A8" s="360" t="s">
        <v>127</v>
      </c>
      <c r="B8" s="361"/>
      <c r="C8" s="361"/>
      <c r="D8" s="361"/>
      <c r="E8" s="361"/>
      <c r="F8" s="361"/>
      <c r="G8" s="361"/>
      <c r="H8" s="361"/>
      <c r="I8" s="361"/>
      <c r="J8" s="361"/>
      <c r="K8" s="361"/>
      <c r="L8" s="416"/>
    </row>
    <row r="9" spans="1:13" ht="16.5" thickBot="1">
      <c r="A9" s="360" t="s">
        <v>2</v>
      </c>
      <c r="B9" s="361"/>
      <c r="C9" s="361"/>
      <c r="D9" s="361"/>
      <c r="E9" s="361"/>
      <c r="F9" s="361"/>
      <c r="G9" s="361"/>
      <c r="H9" s="199" t="s">
        <v>128</v>
      </c>
      <c r="I9" s="45" t="s">
        <v>129</v>
      </c>
      <c r="J9" s="199" t="s">
        <v>130</v>
      </c>
      <c r="K9" s="46" t="s">
        <v>131</v>
      </c>
      <c r="L9" s="342"/>
    </row>
    <row r="10" spans="1:13" ht="15.75">
      <c r="A10" s="417"/>
      <c r="B10" s="389"/>
      <c r="C10" s="389"/>
      <c r="D10" s="389"/>
      <c r="E10" s="389"/>
      <c r="F10" s="389"/>
      <c r="G10" s="390"/>
      <c r="H10" s="43" t="str">
        <f>+IF(A10="","",VLOOKUP(A10,'[3]EQUIPO ELECTR'!$C$8:E194,2,FALSE))</f>
        <v/>
      </c>
      <c r="I10" s="43" t="str">
        <f>+IF(A10="","",VLOOKUP(A10,'[3]EQUIPO ELECTR'!$C$8:E247,3,FALSE))</f>
        <v/>
      </c>
      <c r="J10" s="37"/>
      <c r="K10" s="44" t="str">
        <f>+IF($A10="","",ROUND(I10/J10,0))</f>
        <v/>
      </c>
      <c r="L10" s="343"/>
    </row>
    <row r="11" spans="1:13" ht="15.75">
      <c r="A11" s="364"/>
      <c r="B11" s="365"/>
      <c r="C11" s="365"/>
      <c r="D11" s="365"/>
      <c r="E11" s="365"/>
      <c r="F11" s="365"/>
      <c r="G11" s="365"/>
      <c r="H11" s="28" t="str">
        <f>+IF(A11="","",VLOOKUP(A11,'[3]EQUIPO ELECTR'!$C$8:E195,2,FALSE))</f>
        <v/>
      </c>
      <c r="I11" s="28" t="str">
        <f>+IF(A11="","",VLOOKUP(A11,'[3]EQUIPO ELECTR'!$C$8:E248,3,FALSE))</f>
        <v/>
      </c>
      <c r="J11" s="22"/>
      <c r="K11" s="23" t="str">
        <f>+IF($A11="","",ROUND(I11/J11,0))</f>
        <v/>
      </c>
      <c r="L11" s="343"/>
    </row>
    <row r="12" spans="1:13" ht="15.75">
      <c r="A12" s="364"/>
      <c r="B12" s="365"/>
      <c r="C12" s="365"/>
      <c r="D12" s="365"/>
      <c r="E12" s="365"/>
      <c r="F12" s="365"/>
      <c r="G12" s="365"/>
      <c r="H12" s="28" t="str">
        <f>+IF(A12="","",VLOOKUP(A12,'[3]EQUIPO ELECTR'!$C$8:E196,2,FALSE))</f>
        <v/>
      </c>
      <c r="I12" s="28" t="str">
        <f>+IF(A12="","",VLOOKUP(A12,'[3]EQUIPO ELECTR'!$C$8:E249,3,FALSE))</f>
        <v/>
      </c>
      <c r="J12" s="22"/>
      <c r="K12" s="23" t="str">
        <f t="shared" ref="K12:K17" si="0">+IF($A12="","",ROUND(I12/J12,0))</f>
        <v/>
      </c>
      <c r="L12" s="343"/>
    </row>
    <row r="13" spans="1:13" ht="15.75">
      <c r="A13" s="364"/>
      <c r="B13" s="365"/>
      <c r="C13" s="365"/>
      <c r="D13" s="365"/>
      <c r="E13" s="365"/>
      <c r="F13" s="365"/>
      <c r="G13" s="365"/>
      <c r="H13" s="28" t="str">
        <f>+IF(A13="","",VLOOKUP(A13,'[3]EQUIPO ELECTR'!$C$8:E197,2,FALSE))</f>
        <v/>
      </c>
      <c r="I13" s="28" t="str">
        <f>+IF(A13="","",VLOOKUP(A13,'[3]EQUIPO ELECTR'!$C$8:E250,3,FALSE))</f>
        <v/>
      </c>
      <c r="J13" s="22"/>
      <c r="K13" s="23" t="str">
        <f t="shared" si="0"/>
        <v/>
      </c>
      <c r="L13" s="343"/>
    </row>
    <row r="14" spans="1:13" ht="15.75">
      <c r="A14" s="364"/>
      <c r="B14" s="365"/>
      <c r="C14" s="365"/>
      <c r="D14" s="365"/>
      <c r="E14" s="365"/>
      <c r="F14" s="365"/>
      <c r="G14" s="365"/>
      <c r="H14" s="28" t="str">
        <f>+IF(A14="","",VLOOKUP(A14,'[3]EQUIPO ELECTR'!$C$8:E198,2,FALSE))</f>
        <v/>
      </c>
      <c r="I14" s="28" t="str">
        <f>+IF(A14="","",VLOOKUP(A14,'[3]EQUIPO ELECTR'!$C$8:E251,3,FALSE))</f>
        <v/>
      </c>
      <c r="J14" s="22"/>
      <c r="K14" s="23" t="str">
        <f t="shared" si="0"/>
        <v/>
      </c>
      <c r="L14" s="343"/>
    </row>
    <row r="15" spans="1:13" ht="15.75">
      <c r="A15" s="364"/>
      <c r="B15" s="365"/>
      <c r="C15" s="365"/>
      <c r="D15" s="365"/>
      <c r="E15" s="365"/>
      <c r="F15" s="365"/>
      <c r="G15" s="365"/>
      <c r="H15" s="28" t="str">
        <f>+IF(A15="","",VLOOKUP(A15,'[3]EQUIPO ELECTR'!$C$8:E199,2,FALSE))</f>
        <v/>
      </c>
      <c r="I15" s="28" t="str">
        <f>+IF(A15="","",VLOOKUP(A15,'[3]EQUIPO ELECTR'!$C$8:E252,3,FALSE))</f>
        <v/>
      </c>
      <c r="J15" s="22"/>
      <c r="K15" s="23" t="str">
        <f t="shared" si="0"/>
        <v/>
      </c>
      <c r="L15" s="343"/>
    </row>
    <row r="16" spans="1:13" ht="15.75">
      <c r="A16" s="364"/>
      <c r="B16" s="365"/>
      <c r="C16" s="365"/>
      <c r="D16" s="365"/>
      <c r="E16" s="365"/>
      <c r="F16" s="365"/>
      <c r="G16" s="365"/>
      <c r="H16" s="28" t="str">
        <f>+IF(A16="","",VLOOKUP(A16,'[3]EQUIPO ELECTR'!$C$8:E200,2,FALSE))</f>
        <v/>
      </c>
      <c r="I16" s="28" t="str">
        <f>+IF(A16="","",VLOOKUP(A16,'[3]EQUIPO ELECTR'!$C$8:E253,3,FALSE))</f>
        <v/>
      </c>
      <c r="J16" s="22"/>
      <c r="K16" s="23" t="str">
        <f t="shared" si="0"/>
        <v/>
      </c>
      <c r="L16" s="343"/>
    </row>
    <row r="17" spans="1:12" ht="15.75">
      <c r="A17" s="364"/>
      <c r="B17" s="365"/>
      <c r="C17" s="365"/>
      <c r="D17" s="365"/>
      <c r="E17" s="365"/>
      <c r="F17" s="365"/>
      <c r="G17" s="365"/>
      <c r="H17" s="28" t="str">
        <f>+IF(A17="","",VLOOKUP(A17,'[3]EQUIPO ELECTR'!$C$8:E201,2,FALSE))</f>
        <v/>
      </c>
      <c r="I17" s="28" t="str">
        <f>+IF(A17="","",VLOOKUP(A17,'[3]EQUIPO ELECTR'!$C$8:E254,3,FALSE))</f>
        <v/>
      </c>
      <c r="J17" s="22"/>
      <c r="K17" s="23" t="str">
        <f t="shared" si="0"/>
        <v/>
      </c>
      <c r="L17" s="343"/>
    </row>
    <row r="18" spans="1:12" ht="16.5" thickBot="1">
      <c r="A18" s="351" t="s">
        <v>132</v>
      </c>
      <c r="B18" s="352"/>
      <c r="C18" s="352"/>
      <c r="D18" s="352"/>
      <c r="E18" s="352"/>
      <c r="F18" s="352"/>
      <c r="G18" s="352"/>
      <c r="H18" s="40" t="s">
        <v>133</v>
      </c>
      <c r="I18" s="41">
        <v>0.1</v>
      </c>
      <c r="J18" s="24"/>
      <c r="K18" s="25">
        <f>+ROUND(I18*L42,0)</f>
        <v>1123</v>
      </c>
      <c r="L18" s="344"/>
    </row>
    <row r="19" spans="1:12" ht="16.5" thickBot="1">
      <c r="A19" s="404" t="s">
        <v>134</v>
      </c>
      <c r="B19" s="405"/>
      <c r="C19" s="405"/>
      <c r="D19" s="405"/>
      <c r="E19" s="405"/>
      <c r="F19" s="405"/>
      <c r="G19" s="405"/>
      <c r="H19" s="405"/>
      <c r="I19" s="405"/>
      <c r="J19" s="405"/>
      <c r="K19" s="406"/>
      <c r="L19" s="47">
        <f>SUM(K10:K18)</f>
        <v>1123</v>
      </c>
    </row>
    <row r="20" spans="1:12" ht="16.5" thickBot="1">
      <c r="A20" s="360" t="s">
        <v>135</v>
      </c>
      <c r="B20" s="361"/>
      <c r="C20" s="361"/>
      <c r="D20" s="361"/>
      <c r="E20" s="361"/>
      <c r="F20" s="361"/>
      <c r="G20" s="361"/>
      <c r="H20" s="361"/>
      <c r="I20" s="361"/>
      <c r="J20" s="361"/>
      <c r="K20" s="361"/>
      <c r="L20" s="416"/>
    </row>
    <row r="21" spans="1:12" ht="16.5" thickBot="1">
      <c r="A21" s="408" t="s">
        <v>2</v>
      </c>
      <c r="B21" s="409"/>
      <c r="C21" s="409"/>
      <c r="D21" s="409"/>
      <c r="E21" s="409"/>
      <c r="F21" s="409"/>
      <c r="G21" s="409"/>
      <c r="H21" s="81" t="s">
        <v>136</v>
      </c>
      <c r="I21" s="81" t="s">
        <v>137</v>
      </c>
      <c r="J21" s="81" t="s">
        <v>138</v>
      </c>
      <c r="K21" s="82" t="s">
        <v>131</v>
      </c>
      <c r="L21" s="342"/>
    </row>
    <row r="22" spans="1:12" ht="15.75">
      <c r="A22" s="421" t="s">
        <v>330</v>
      </c>
      <c r="B22" s="422"/>
      <c r="C22" s="422"/>
      <c r="D22" s="422"/>
      <c r="E22" s="422"/>
      <c r="F22" s="422"/>
      <c r="G22" s="422"/>
      <c r="H22" s="84" t="s">
        <v>122</v>
      </c>
      <c r="I22" s="85">
        <v>800</v>
      </c>
      <c r="J22" s="83">
        <v>1</v>
      </c>
      <c r="K22" s="88">
        <f>+I22*J22</f>
        <v>800</v>
      </c>
      <c r="L22" s="398"/>
    </row>
    <row r="23" spans="1:12" ht="15.75">
      <c r="A23" s="418" t="s">
        <v>331</v>
      </c>
      <c r="B23" s="419"/>
      <c r="C23" s="419"/>
      <c r="D23" s="419"/>
      <c r="E23" s="419"/>
      <c r="F23" s="419"/>
      <c r="G23" s="419"/>
      <c r="H23" s="35" t="s">
        <v>122</v>
      </c>
      <c r="I23" s="86">
        <v>3300</v>
      </c>
      <c r="J23" s="83">
        <v>0.03</v>
      </c>
      <c r="K23" s="89">
        <f>+J23*I23</f>
        <v>99</v>
      </c>
      <c r="L23" s="398"/>
    </row>
    <row r="24" spans="1:12" ht="15.75">
      <c r="A24" s="418" t="s">
        <v>332</v>
      </c>
      <c r="B24" s="419"/>
      <c r="C24" s="419"/>
      <c r="D24" s="419"/>
      <c r="E24" s="419"/>
      <c r="F24" s="419"/>
      <c r="G24" s="419"/>
      <c r="H24" s="28" t="s">
        <v>122</v>
      </c>
      <c r="I24" s="87">
        <v>540</v>
      </c>
      <c r="J24" s="34">
        <v>1</v>
      </c>
      <c r="K24" s="89">
        <f t="shared" ref="K24:K26" si="1">+J24*I24</f>
        <v>540</v>
      </c>
      <c r="L24" s="398"/>
    </row>
    <row r="25" spans="1:12" ht="15.75">
      <c r="A25" s="418" t="s">
        <v>333</v>
      </c>
      <c r="B25" s="419"/>
      <c r="C25" s="419"/>
      <c r="D25" s="419"/>
      <c r="E25" s="419"/>
      <c r="F25" s="419"/>
      <c r="G25" s="419"/>
      <c r="H25" s="28" t="s">
        <v>122</v>
      </c>
      <c r="I25" s="87">
        <v>540</v>
      </c>
      <c r="J25" s="34">
        <v>1</v>
      </c>
      <c r="K25" s="89">
        <f t="shared" si="1"/>
        <v>540</v>
      </c>
      <c r="L25" s="398"/>
    </row>
    <row r="26" spans="1:12" ht="15.75">
      <c r="A26" s="418" t="s">
        <v>334</v>
      </c>
      <c r="B26" s="419"/>
      <c r="C26" s="419"/>
      <c r="D26" s="419"/>
      <c r="E26" s="419"/>
      <c r="F26" s="419"/>
      <c r="G26" s="419"/>
      <c r="H26" s="28" t="s">
        <v>122</v>
      </c>
      <c r="I26" s="87">
        <v>73100</v>
      </c>
      <c r="J26" s="34">
        <v>0.03</v>
      </c>
      <c r="K26" s="89">
        <f t="shared" si="1"/>
        <v>2193</v>
      </c>
      <c r="L26" s="398"/>
    </row>
    <row r="27" spans="1:12" ht="15.75" customHeight="1">
      <c r="A27" s="418"/>
      <c r="B27" s="419"/>
      <c r="C27" s="419"/>
      <c r="D27" s="419"/>
      <c r="E27" s="419"/>
      <c r="F27" s="419"/>
      <c r="G27" s="419"/>
      <c r="H27" s="28"/>
      <c r="I27" s="87"/>
      <c r="J27" s="34"/>
      <c r="K27" s="89"/>
      <c r="L27" s="398"/>
    </row>
    <row r="28" spans="1:12" ht="15.75">
      <c r="A28" s="418"/>
      <c r="B28" s="419"/>
      <c r="C28" s="419"/>
      <c r="D28" s="419"/>
      <c r="E28" s="419"/>
      <c r="F28" s="419"/>
      <c r="G28" s="419"/>
      <c r="H28" s="28"/>
      <c r="I28" s="87"/>
      <c r="J28" s="34"/>
      <c r="K28" s="89"/>
      <c r="L28" s="398"/>
    </row>
    <row r="29" spans="1:12" ht="16.5" thickBot="1">
      <c r="A29" s="401" t="s">
        <v>134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03"/>
      <c r="L29" s="33">
        <f>SUM(K22:K26)</f>
        <v>4172</v>
      </c>
    </row>
    <row r="30" spans="1:12" ht="16.5" thickBot="1">
      <c r="A30" s="371" t="s">
        <v>140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38"/>
    </row>
    <row r="31" spans="1:12" ht="15.75">
      <c r="A31" s="410" t="s">
        <v>141</v>
      </c>
      <c r="B31" s="411"/>
      <c r="C31" s="411"/>
      <c r="D31" s="411"/>
      <c r="E31" s="411"/>
      <c r="F31" s="411"/>
      <c r="G31" s="412"/>
      <c r="H31" s="53" t="s">
        <v>136</v>
      </c>
      <c r="I31" s="95" t="s">
        <v>138</v>
      </c>
      <c r="J31" s="95" t="s">
        <v>142</v>
      </c>
      <c r="K31" s="95" t="s">
        <v>143</v>
      </c>
      <c r="L31" s="42" t="s">
        <v>131</v>
      </c>
    </row>
    <row r="32" spans="1:12" ht="15.75">
      <c r="A32" s="348"/>
      <c r="B32" s="349"/>
      <c r="C32" s="349"/>
      <c r="D32" s="349"/>
      <c r="E32" s="349"/>
      <c r="F32" s="349"/>
      <c r="G32" s="350"/>
      <c r="H32" s="28" t="str">
        <f>+IF($A32="","",VLOOKUP($A32,'[3]TRANSPORTE ELECTR'!$C$8:E10,2,FALSE))</f>
        <v/>
      </c>
      <c r="I32" s="26"/>
      <c r="J32" s="27"/>
      <c r="K32" s="28" t="str">
        <f>+IF($A32="","",VLOOKUP($A32,'[3]TRANSPORTE ELECTR'!C6:E10,3,FALSE))</f>
        <v/>
      </c>
      <c r="L32" s="23" t="str">
        <f>+IF($A32="","",ROUND(J32*K32*I32,2))</f>
        <v/>
      </c>
    </row>
    <row r="33" spans="1:12" ht="15.75">
      <c r="A33" s="348"/>
      <c r="B33" s="349"/>
      <c r="C33" s="349"/>
      <c r="D33" s="349"/>
      <c r="E33" s="349"/>
      <c r="F33" s="349"/>
      <c r="G33" s="350"/>
      <c r="H33" s="28" t="str">
        <f>+IF($A33="","",VLOOKUP($A33,[4]TRANS!C7:E36,2,FALSE))</f>
        <v/>
      </c>
      <c r="I33" s="28"/>
      <c r="J33" s="27"/>
      <c r="K33" s="28" t="str">
        <f>+IF($A33="","",VLOOKUP($A33,[4]TRANS!F7:H36,3,FALSE))</f>
        <v/>
      </c>
      <c r="L33" s="23"/>
    </row>
    <row r="34" spans="1:12" ht="16.5" thickBot="1">
      <c r="A34" s="407"/>
      <c r="B34" s="396"/>
      <c r="C34" s="396"/>
      <c r="D34" s="396"/>
      <c r="E34" s="396"/>
      <c r="F34" s="396"/>
      <c r="G34" s="397"/>
      <c r="H34" s="39" t="str">
        <f>+IF($A34="","",VLOOKUP($A34,[4]TRANS!C8:E37,2,FALSE))</f>
        <v/>
      </c>
      <c r="I34" s="49"/>
      <c r="J34" s="50"/>
      <c r="K34" s="39" t="str">
        <f>+IF($A34="","",VLOOKUP($A34,[4]TRANS!F8:H37,3,FALSE))</f>
        <v/>
      </c>
      <c r="L34" s="52"/>
    </row>
    <row r="35" spans="1:12" ht="16.5" thickBot="1">
      <c r="A35" s="357" t="s">
        <v>134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51">
        <f>+SUM(L32:L34)</f>
        <v>0</v>
      </c>
    </row>
    <row r="36" spans="1:12" ht="16.5" thickBot="1">
      <c r="A36" s="371" t="s">
        <v>144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38"/>
    </row>
    <row r="37" spans="1:12" ht="48" thickBot="1">
      <c r="A37" s="371" t="s">
        <v>145</v>
      </c>
      <c r="B37" s="372"/>
      <c r="C37" s="372"/>
      <c r="D37" s="372"/>
      <c r="E37" s="372"/>
      <c r="F37" s="372"/>
      <c r="G37" s="372"/>
      <c r="H37" s="338"/>
      <c r="I37" s="56" t="s">
        <v>146</v>
      </c>
      <c r="J37" s="57" t="s">
        <v>147</v>
      </c>
      <c r="K37" s="199" t="s">
        <v>130</v>
      </c>
      <c r="L37" s="46" t="s">
        <v>131</v>
      </c>
    </row>
    <row r="38" spans="1:12" ht="15.75">
      <c r="A38" s="388" t="s">
        <v>148</v>
      </c>
      <c r="B38" s="389"/>
      <c r="C38" s="389"/>
      <c r="D38" s="389"/>
      <c r="E38" s="389"/>
      <c r="F38" s="389"/>
      <c r="G38" s="389"/>
      <c r="H38" s="390"/>
      <c r="I38" s="54" t="str">
        <f>+IF($A38="","",VLOOKUP($A38,'[3]M.O ELECT'!$J$61:$L$68,2,FALSE))</f>
        <v>CUA8</v>
      </c>
      <c r="J38" s="55">
        <f>+IF($A38="","",VLOOKUP($A38,'[3]M.O ELECT'!$J$61:$L$68,3,FALSE))</f>
        <v>280676</v>
      </c>
      <c r="K38" s="37">
        <v>25</v>
      </c>
      <c r="L38" s="391">
        <f>+IF($A38="","",ROUND((J38/K38),0))</f>
        <v>11227</v>
      </c>
    </row>
    <row r="39" spans="1:12" ht="15.75">
      <c r="A39" s="394"/>
      <c r="B39" s="349"/>
      <c r="C39" s="349"/>
      <c r="D39" s="349"/>
      <c r="E39" s="349"/>
      <c r="F39" s="349"/>
      <c r="G39" s="349"/>
      <c r="H39" s="350"/>
      <c r="I39" s="29" t="str">
        <f>+IF($A39="","",VLOOKUP($A39,[4]M.O!J60:L80,2,FALSE))</f>
        <v/>
      </c>
      <c r="J39" s="30" t="str">
        <f>+IF($A39="","",VLOOKUP($A39,[4]M.O!J60:L122,3,FALSE))</f>
        <v/>
      </c>
      <c r="K39" s="22"/>
      <c r="L39" s="392"/>
    </row>
    <row r="40" spans="1:12" ht="15.75">
      <c r="A40" s="394"/>
      <c r="B40" s="349"/>
      <c r="C40" s="349"/>
      <c r="D40" s="349"/>
      <c r="E40" s="349"/>
      <c r="F40" s="349"/>
      <c r="G40" s="349"/>
      <c r="H40" s="350"/>
      <c r="I40" s="29" t="str">
        <f>+IF($A40="","",VLOOKUP($A40,[4]M.O!J61:L81,2,FALSE))</f>
        <v/>
      </c>
      <c r="J40" s="30" t="str">
        <f>+IF($A40="","",VLOOKUP($A40,[4]M.O!J61:L123,3,FALSE))</f>
        <v/>
      </c>
      <c r="K40" s="22"/>
      <c r="L40" s="392"/>
    </row>
    <row r="41" spans="1:12" ht="16.5" thickBot="1">
      <c r="A41" s="395"/>
      <c r="B41" s="396"/>
      <c r="C41" s="396"/>
      <c r="D41" s="396"/>
      <c r="E41" s="396"/>
      <c r="F41" s="396"/>
      <c r="G41" s="396"/>
      <c r="H41" s="397"/>
      <c r="I41" s="58" t="str">
        <f>+IF($A41="","",VLOOKUP($A41,[4]M.O!J62:L82,2,FALSE))</f>
        <v/>
      </c>
      <c r="J41" s="59" t="str">
        <f>+IF($A41="","",VLOOKUP($A41,[4]M.O!J62:L124,3,FALSE))</f>
        <v/>
      </c>
      <c r="K41" s="60"/>
      <c r="L41" s="393"/>
    </row>
    <row r="42" spans="1:12" ht="16.5" thickBot="1">
      <c r="A42" s="357" t="s">
        <v>134</v>
      </c>
      <c r="B42" s="358"/>
      <c r="C42" s="358"/>
      <c r="D42" s="358"/>
      <c r="E42" s="358"/>
      <c r="F42" s="358"/>
      <c r="G42" s="358"/>
      <c r="H42" s="358"/>
      <c r="I42" s="358"/>
      <c r="J42" s="358"/>
      <c r="K42" s="359"/>
      <c r="L42" s="38">
        <f>SUM(L38:L41)</f>
        <v>11227</v>
      </c>
    </row>
    <row r="43" spans="1:12" ht="15.75">
      <c r="A43" s="382"/>
      <c r="B43" s="383"/>
      <c r="C43" s="383"/>
      <c r="D43" s="383"/>
      <c r="E43" s="383"/>
      <c r="F43" s="383"/>
      <c r="G43" s="383"/>
      <c r="H43" s="383"/>
      <c r="I43" s="383"/>
      <c r="J43" s="383"/>
      <c r="K43" s="383"/>
      <c r="L43" s="384"/>
    </row>
    <row r="44" spans="1:12" ht="15.75">
      <c r="A44" s="385" t="s">
        <v>149</v>
      </c>
      <c r="B44" s="386"/>
      <c r="C44" s="386"/>
      <c r="D44" s="386"/>
      <c r="E44" s="386"/>
      <c r="F44" s="386"/>
      <c r="G44" s="386"/>
      <c r="H44" s="386"/>
      <c r="I44" s="386"/>
      <c r="J44" s="386"/>
      <c r="K44" s="387"/>
      <c r="L44" s="61">
        <f>+L29+L19+L42+L35</f>
        <v>16522</v>
      </c>
    </row>
    <row r="45" spans="1:12" ht="15.75">
      <c r="A45" s="31"/>
      <c r="B45" s="31"/>
      <c r="C45" s="31"/>
      <c r="D45" s="31"/>
      <c r="E45" s="31"/>
      <c r="F45" s="31"/>
      <c r="G45" s="31"/>
    </row>
    <row r="46" spans="1:12" ht="15.75">
      <c r="A46" s="31"/>
      <c r="B46" s="31"/>
      <c r="C46" s="31"/>
      <c r="D46" s="31"/>
      <c r="E46" s="31"/>
      <c r="F46" s="31"/>
      <c r="G46" s="31"/>
    </row>
    <row r="47" spans="1:12" ht="15.75">
      <c r="A47" s="31"/>
      <c r="B47" s="31"/>
      <c r="C47" s="31"/>
      <c r="D47" s="31"/>
      <c r="E47" s="31"/>
      <c r="F47" s="31"/>
      <c r="G47" s="31"/>
    </row>
    <row r="48" spans="1:12" ht="15.75">
      <c r="A48" s="31"/>
      <c r="B48" s="31"/>
      <c r="C48" s="31"/>
      <c r="D48" s="31"/>
      <c r="E48" s="31"/>
      <c r="F48" s="31"/>
      <c r="G48" s="31"/>
    </row>
    <row r="49" spans="1:6">
      <c r="A49" s="21"/>
      <c r="B49" s="21"/>
      <c r="C49" s="21"/>
      <c r="D49" s="21"/>
    </row>
    <row r="50" spans="1:6">
      <c r="D50" s="136"/>
      <c r="E50" s="136"/>
      <c r="F50" s="136"/>
    </row>
    <row r="51" spans="1:6" ht="15.75">
      <c r="D51" s="133" t="s">
        <v>152</v>
      </c>
    </row>
    <row r="52" spans="1:6" ht="15.75">
      <c r="D52" s="133" t="s">
        <v>206</v>
      </c>
    </row>
    <row r="53" spans="1:6" ht="15.75">
      <c r="D53" s="133" t="s">
        <v>207</v>
      </c>
    </row>
  </sheetData>
  <mergeCells count="49">
    <mergeCell ref="B6:J6"/>
    <mergeCell ref="K6:L6"/>
    <mergeCell ref="A1:F2"/>
    <mergeCell ref="G1:M1"/>
    <mergeCell ref="G2:M2"/>
    <mergeCell ref="A3:H4"/>
    <mergeCell ref="I3:J4"/>
    <mergeCell ref="A20:L20"/>
    <mergeCell ref="B7:J7"/>
    <mergeCell ref="K7:L7"/>
    <mergeCell ref="A8:L8"/>
    <mergeCell ref="A9:G9"/>
    <mergeCell ref="L9:L18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K19"/>
    <mergeCell ref="A21:G21"/>
    <mergeCell ref="L21:L28"/>
    <mergeCell ref="A22:G22"/>
    <mergeCell ref="A23:G23"/>
    <mergeCell ref="A24:G24"/>
    <mergeCell ref="A30:L30"/>
    <mergeCell ref="A31:G31"/>
    <mergeCell ref="A32:G32"/>
    <mergeCell ref="A33:G33"/>
    <mergeCell ref="A34:G34"/>
    <mergeCell ref="A42:K42"/>
    <mergeCell ref="A43:L43"/>
    <mergeCell ref="A44:K44"/>
    <mergeCell ref="A25:G25"/>
    <mergeCell ref="A26:G26"/>
    <mergeCell ref="A27:G27"/>
    <mergeCell ref="A28:G28"/>
    <mergeCell ref="A35:K35"/>
    <mergeCell ref="A36:L36"/>
    <mergeCell ref="A37:H37"/>
    <mergeCell ref="A38:H38"/>
    <mergeCell ref="L38:L41"/>
    <mergeCell ref="A39:H39"/>
    <mergeCell ref="A40:H40"/>
    <mergeCell ref="A41:H41"/>
    <mergeCell ref="A29:K29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02910-1131-4492-8AC2-9A510BA0D936}">
  <sheetPr>
    <pageSetUpPr fitToPage="1"/>
  </sheetPr>
  <dimension ref="A1:M53"/>
  <sheetViews>
    <sheetView topLeftCell="A21" zoomScale="70" zoomScaleNormal="70" workbookViewId="0">
      <selection activeCell="K39" sqref="K39"/>
    </sheetView>
  </sheetViews>
  <sheetFormatPr baseColWidth="10" defaultColWidth="10.85546875" defaultRowHeight="12.75"/>
  <cols>
    <col min="1" max="7" width="10.85546875" style="15"/>
    <col min="8" max="8" width="15.140625" style="15" bestFit="1" customWidth="1"/>
    <col min="9" max="9" width="12.85546875" style="15" bestFit="1" customWidth="1"/>
    <col min="10" max="10" width="10.85546875" style="15"/>
    <col min="11" max="11" width="13.42578125" style="15" bestFit="1" customWidth="1"/>
    <col min="12" max="12" width="10.85546875" style="15"/>
    <col min="13" max="13" width="15.140625" style="15" bestFit="1" customWidth="1"/>
    <col min="14" max="14" width="10.85546875" style="15"/>
    <col min="15" max="15" width="14.28515625" style="15" bestFit="1" customWidth="1"/>
    <col min="16" max="16384" width="10.85546875" style="15"/>
  </cols>
  <sheetData>
    <row r="1" spans="1:13" ht="32.25" customHeight="1">
      <c r="A1" s="379"/>
      <c r="B1" s="379"/>
      <c r="C1" s="379"/>
      <c r="D1" s="379"/>
      <c r="E1" s="379"/>
      <c r="F1" s="379"/>
      <c r="G1" s="380" t="str">
        <f>[2]Datosproyecto!B2</f>
        <v>Consejo Superior de la Judicatura Dirección Seccional de Administración Judicial Sincelejo – Sucre</v>
      </c>
      <c r="H1" s="380"/>
      <c r="I1" s="380"/>
      <c r="J1" s="380"/>
      <c r="K1" s="380"/>
      <c r="L1" s="380"/>
      <c r="M1" s="380"/>
    </row>
    <row r="2" spans="1:13" ht="60" customHeight="1">
      <c r="A2" s="379"/>
      <c r="B2" s="379"/>
      <c r="C2" s="379"/>
      <c r="D2" s="379"/>
      <c r="E2" s="379"/>
      <c r="F2" s="379"/>
      <c r="G2" s="380" t="str">
        <f>[2]Datosproyecto!B1</f>
        <v>ADECUACIONES DE GIMNASIO, SU BATERÍA DE BAÑOS Y LA TERRAZA ADYACENTES AL MISMO.</v>
      </c>
      <c r="H2" s="380"/>
      <c r="I2" s="380"/>
      <c r="J2" s="380"/>
      <c r="K2" s="380"/>
      <c r="L2" s="380"/>
      <c r="M2" s="380"/>
    </row>
    <row r="3" spans="1:13" ht="18" customHeight="1">
      <c r="A3" s="381" t="s">
        <v>124</v>
      </c>
      <c r="B3" s="381"/>
      <c r="C3" s="381"/>
      <c r="D3" s="381"/>
      <c r="E3" s="381"/>
      <c r="F3" s="381"/>
      <c r="G3" s="381"/>
      <c r="H3" s="381"/>
      <c r="I3" s="370" t="s">
        <v>125</v>
      </c>
      <c r="J3" s="370"/>
      <c r="K3" s="225" t="s">
        <v>58</v>
      </c>
      <c r="L3" s="225" t="s">
        <v>59</v>
      </c>
      <c r="M3" s="225" t="s">
        <v>60</v>
      </c>
    </row>
    <row r="4" spans="1:13">
      <c r="A4" s="381"/>
      <c r="B4" s="381"/>
      <c r="C4" s="381"/>
      <c r="D4" s="381"/>
      <c r="E4" s="381"/>
      <c r="F4" s="381"/>
      <c r="G4" s="381"/>
      <c r="H4" s="381"/>
      <c r="I4" s="370"/>
      <c r="J4" s="370"/>
      <c r="K4" s="16">
        <v>3</v>
      </c>
      <c r="L4" s="16">
        <v>2</v>
      </c>
      <c r="M4" s="16">
        <v>2025</v>
      </c>
    </row>
    <row r="5" spans="1:1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>
      <c r="A6" s="200" t="s">
        <v>126</v>
      </c>
      <c r="B6" s="377" t="s">
        <v>30</v>
      </c>
      <c r="C6" s="377"/>
      <c r="D6" s="377"/>
      <c r="E6" s="377"/>
      <c r="F6" s="377"/>
      <c r="G6" s="377"/>
      <c r="H6" s="377"/>
      <c r="I6" s="377"/>
      <c r="J6" s="377"/>
      <c r="K6" s="378" t="s">
        <v>62</v>
      </c>
      <c r="L6" s="378"/>
      <c r="M6" s="200" t="s">
        <v>63</v>
      </c>
    </row>
    <row r="7" spans="1:13" ht="31.9" customHeight="1" thickBot="1">
      <c r="A7" s="20" t="str">
        <f>+'BALANCE Nro 2'!A90</f>
        <v>NP2.8</v>
      </c>
      <c r="B7" s="369" t="str">
        <f>+'BALANCE Nro 2'!B90</f>
        <v>SUMIINISTRO E INSTALACION DE PUNTO SANITARIO DE 2".INCLUYE ACCESORIOS PARA SU CORRECTA INSTALACION</v>
      </c>
      <c r="C7" s="369"/>
      <c r="D7" s="369"/>
      <c r="E7" s="369"/>
      <c r="F7" s="369"/>
      <c r="G7" s="369"/>
      <c r="H7" s="369"/>
      <c r="I7" s="369"/>
      <c r="J7" s="369"/>
      <c r="K7" s="370" t="str">
        <f>+'BALANCE Nro 2'!C90</f>
        <v>und</v>
      </c>
      <c r="L7" s="370"/>
      <c r="M7" s="20">
        <f>+'BALANCE Nro 2'!K90</f>
        <v>7</v>
      </c>
    </row>
    <row r="8" spans="1:13" ht="16.5" thickBot="1">
      <c r="A8" s="360" t="s">
        <v>127</v>
      </c>
      <c r="B8" s="361"/>
      <c r="C8" s="361"/>
      <c r="D8" s="361"/>
      <c r="E8" s="361"/>
      <c r="F8" s="361"/>
      <c r="G8" s="361"/>
      <c r="H8" s="361"/>
      <c r="I8" s="361"/>
      <c r="J8" s="361"/>
      <c r="K8" s="361"/>
      <c r="L8" s="416"/>
    </row>
    <row r="9" spans="1:13" ht="16.5" thickBot="1">
      <c r="A9" s="360" t="s">
        <v>2</v>
      </c>
      <c r="B9" s="361"/>
      <c r="C9" s="361"/>
      <c r="D9" s="361"/>
      <c r="E9" s="361"/>
      <c r="F9" s="361"/>
      <c r="G9" s="361"/>
      <c r="H9" s="199" t="s">
        <v>128</v>
      </c>
      <c r="I9" s="45" t="s">
        <v>129</v>
      </c>
      <c r="J9" s="199" t="s">
        <v>130</v>
      </c>
      <c r="K9" s="46" t="s">
        <v>131</v>
      </c>
      <c r="L9" s="342"/>
    </row>
    <row r="10" spans="1:13" ht="15.75">
      <c r="A10" s="417"/>
      <c r="B10" s="389"/>
      <c r="C10" s="389"/>
      <c r="D10" s="389"/>
      <c r="E10" s="389"/>
      <c r="F10" s="389"/>
      <c r="G10" s="390"/>
      <c r="H10" s="43" t="str">
        <f>+IF(A10="","",VLOOKUP(A10,'[3]EQUIPO ELECTR'!$C$8:E194,2,FALSE))</f>
        <v/>
      </c>
      <c r="I10" s="43" t="str">
        <f>+IF(A10="","",VLOOKUP(A10,'[3]EQUIPO ELECTR'!$C$8:E247,3,FALSE))</f>
        <v/>
      </c>
      <c r="J10" s="37"/>
      <c r="K10" s="44" t="str">
        <f>+IF($A10="","",ROUND(I10/J10,0))</f>
        <v/>
      </c>
      <c r="L10" s="343"/>
    </row>
    <row r="11" spans="1:13" ht="15.75">
      <c r="A11" s="364"/>
      <c r="B11" s="365"/>
      <c r="C11" s="365"/>
      <c r="D11" s="365"/>
      <c r="E11" s="365"/>
      <c r="F11" s="365"/>
      <c r="G11" s="365"/>
      <c r="H11" s="28" t="str">
        <f>+IF(A11="","",VLOOKUP(A11,'[3]EQUIPO ELECTR'!$C$8:E195,2,FALSE))</f>
        <v/>
      </c>
      <c r="I11" s="28" t="str">
        <f>+IF(A11="","",VLOOKUP(A11,'[3]EQUIPO ELECTR'!$C$8:E248,3,FALSE))</f>
        <v/>
      </c>
      <c r="J11" s="22"/>
      <c r="K11" s="23" t="str">
        <f>+IF($A11="","",ROUND(I11/J11,0))</f>
        <v/>
      </c>
      <c r="L11" s="343"/>
    </row>
    <row r="12" spans="1:13" ht="15.75">
      <c r="A12" s="364"/>
      <c r="B12" s="365"/>
      <c r="C12" s="365"/>
      <c r="D12" s="365"/>
      <c r="E12" s="365"/>
      <c r="F12" s="365"/>
      <c r="G12" s="365"/>
      <c r="H12" s="28" t="str">
        <f>+IF(A12="","",VLOOKUP(A12,'[3]EQUIPO ELECTR'!$C$8:E196,2,FALSE))</f>
        <v/>
      </c>
      <c r="I12" s="28" t="str">
        <f>+IF(A12="","",VLOOKUP(A12,'[3]EQUIPO ELECTR'!$C$8:E249,3,FALSE))</f>
        <v/>
      </c>
      <c r="J12" s="22"/>
      <c r="K12" s="23" t="str">
        <f t="shared" ref="K12:K17" si="0">+IF($A12="","",ROUND(I12/J12,0))</f>
        <v/>
      </c>
      <c r="L12" s="343"/>
    </row>
    <row r="13" spans="1:13" ht="15.75">
      <c r="A13" s="364"/>
      <c r="B13" s="365"/>
      <c r="C13" s="365"/>
      <c r="D13" s="365"/>
      <c r="E13" s="365"/>
      <c r="F13" s="365"/>
      <c r="G13" s="365"/>
      <c r="H13" s="28" t="str">
        <f>+IF(A13="","",VLOOKUP(A13,'[3]EQUIPO ELECTR'!$C$8:E197,2,FALSE))</f>
        <v/>
      </c>
      <c r="I13" s="28" t="str">
        <f>+IF(A13="","",VLOOKUP(A13,'[3]EQUIPO ELECTR'!$C$8:E250,3,FALSE))</f>
        <v/>
      </c>
      <c r="J13" s="22"/>
      <c r="K13" s="23" t="str">
        <f t="shared" si="0"/>
        <v/>
      </c>
      <c r="L13" s="343"/>
    </row>
    <row r="14" spans="1:13" ht="15.75">
      <c r="A14" s="364"/>
      <c r="B14" s="365"/>
      <c r="C14" s="365"/>
      <c r="D14" s="365"/>
      <c r="E14" s="365"/>
      <c r="F14" s="365"/>
      <c r="G14" s="365"/>
      <c r="H14" s="28" t="str">
        <f>+IF(A14="","",VLOOKUP(A14,'[3]EQUIPO ELECTR'!$C$8:E198,2,FALSE))</f>
        <v/>
      </c>
      <c r="I14" s="28" t="str">
        <f>+IF(A14="","",VLOOKUP(A14,'[3]EQUIPO ELECTR'!$C$8:E251,3,FALSE))</f>
        <v/>
      </c>
      <c r="J14" s="22"/>
      <c r="K14" s="23" t="str">
        <f t="shared" si="0"/>
        <v/>
      </c>
      <c r="L14" s="343"/>
    </row>
    <row r="15" spans="1:13" ht="15.75">
      <c r="A15" s="364"/>
      <c r="B15" s="365"/>
      <c r="C15" s="365"/>
      <c r="D15" s="365"/>
      <c r="E15" s="365"/>
      <c r="F15" s="365"/>
      <c r="G15" s="365"/>
      <c r="H15" s="28" t="str">
        <f>+IF(A15="","",VLOOKUP(A15,'[3]EQUIPO ELECTR'!$C$8:E199,2,FALSE))</f>
        <v/>
      </c>
      <c r="I15" s="28" t="str">
        <f>+IF(A15="","",VLOOKUP(A15,'[3]EQUIPO ELECTR'!$C$8:E252,3,FALSE))</f>
        <v/>
      </c>
      <c r="J15" s="22"/>
      <c r="K15" s="23" t="str">
        <f t="shared" si="0"/>
        <v/>
      </c>
      <c r="L15" s="343"/>
    </row>
    <row r="16" spans="1:13" ht="15.75">
      <c r="A16" s="364"/>
      <c r="B16" s="365"/>
      <c r="C16" s="365"/>
      <c r="D16" s="365"/>
      <c r="E16" s="365"/>
      <c r="F16" s="365"/>
      <c r="G16" s="365"/>
      <c r="H16" s="28" t="str">
        <f>+IF(A16="","",VLOOKUP(A16,'[3]EQUIPO ELECTR'!$C$8:E200,2,FALSE))</f>
        <v/>
      </c>
      <c r="I16" s="28" t="str">
        <f>+IF(A16="","",VLOOKUP(A16,'[3]EQUIPO ELECTR'!$C$8:E253,3,FALSE))</f>
        <v/>
      </c>
      <c r="J16" s="22"/>
      <c r="K16" s="23" t="str">
        <f t="shared" si="0"/>
        <v/>
      </c>
      <c r="L16" s="343"/>
    </row>
    <row r="17" spans="1:12" ht="15.75">
      <c r="A17" s="364"/>
      <c r="B17" s="365"/>
      <c r="C17" s="365"/>
      <c r="D17" s="365"/>
      <c r="E17" s="365"/>
      <c r="F17" s="365"/>
      <c r="G17" s="365"/>
      <c r="H17" s="28" t="str">
        <f>+IF(A17="","",VLOOKUP(A17,'[3]EQUIPO ELECTR'!$C$8:E201,2,FALSE))</f>
        <v/>
      </c>
      <c r="I17" s="28" t="str">
        <f>+IF(A17="","",VLOOKUP(A17,'[3]EQUIPO ELECTR'!$C$8:E254,3,FALSE))</f>
        <v/>
      </c>
      <c r="J17" s="22"/>
      <c r="K17" s="23" t="str">
        <f t="shared" si="0"/>
        <v/>
      </c>
      <c r="L17" s="343"/>
    </row>
    <row r="18" spans="1:12" ht="16.5" thickBot="1">
      <c r="A18" s="351" t="s">
        <v>132</v>
      </c>
      <c r="B18" s="352"/>
      <c r="C18" s="352"/>
      <c r="D18" s="352"/>
      <c r="E18" s="352"/>
      <c r="F18" s="352"/>
      <c r="G18" s="352"/>
      <c r="H18" s="40" t="s">
        <v>133</v>
      </c>
      <c r="I18" s="41">
        <v>0.1</v>
      </c>
      <c r="J18" s="24"/>
      <c r="K18" s="25">
        <f>+ROUND(I18*L42,0)</f>
        <v>1123</v>
      </c>
      <c r="L18" s="344"/>
    </row>
    <row r="19" spans="1:12" ht="16.5" thickBot="1">
      <c r="A19" s="404" t="s">
        <v>134</v>
      </c>
      <c r="B19" s="405"/>
      <c r="C19" s="405"/>
      <c r="D19" s="405"/>
      <c r="E19" s="405"/>
      <c r="F19" s="405"/>
      <c r="G19" s="405"/>
      <c r="H19" s="405"/>
      <c r="I19" s="405"/>
      <c r="J19" s="405"/>
      <c r="K19" s="406"/>
      <c r="L19" s="47">
        <f>SUM(K10:K18)</f>
        <v>1123</v>
      </c>
    </row>
    <row r="20" spans="1:12" ht="16.5" thickBot="1">
      <c r="A20" s="360" t="s">
        <v>135</v>
      </c>
      <c r="B20" s="361"/>
      <c r="C20" s="361"/>
      <c r="D20" s="361"/>
      <c r="E20" s="361"/>
      <c r="F20" s="361"/>
      <c r="G20" s="361"/>
      <c r="H20" s="361"/>
      <c r="I20" s="361"/>
      <c r="J20" s="361"/>
      <c r="K20" s="361"/>
      <c r="L20" s="416"/>
    </row>
    <row r="21" spans="1:12" ht="16.5" thickBot="1">
      <c r="A21" s="408" t="s">
        <v>2</v>
      </c>
      <c r="B21" s="409"/>
      <c r="C21" s="409"/>
      <c r="D21" s="409"/>
      <c r="E21" s="409"/>
      <c r="F21" s="409"/>
      <c r="G21" s="409"/>
      <c r="H21" s="81" t="s">
        <v>136</v>
      </c>
      <c r="I21" s="81" t="s">
        <v>137</v>
      </c>
      <c r="J21" s="81" t="s">
        <v>138</v>
      </c>
      <c r="K21" s="82" t="s">
        <v>131</v>
      </c>
      <c r="L21" s="342"/>
    </row>
    <row r="22" spans="1:12" ht="15.75">
      <c r="A22" s="421" t="s">
        <v>336</v>
      </c>
      <c r="B22" s="422"/>
      <c r="C22" s="422"/>
      <c r="D22" s="422"/>
      <c r="E22" s="422"/>
      <c r="F22" s="422"/>
      <c r="G22" s="422"/>
      <c r="H22" s="84" t="s">
        <v>122</v>
      </c>
      <c r="I22" s="85">
        <v>9300</v>
      </c>
      <c r="J22" s="83">
        <v>1</v>
      </c>
      <c r="K22" s="88">
        <f>+I22*J22</f>
        <v>9300</v>
      </c>
      <c r="L22" s="398"/>
    </row>
    <row r="23" spans="1:12" ht="15.75">
      <c r="A23" s="418" t="s">
        <v>331</v>
      </c>
      <c r="B23" s="419"/>
      <c r="C23" s="419"/>
      <c r="D23" s="419"/>
      <c r="E23" s="419"/>
      <c r="F23" s="419"/>
      <c r="G23" s="419"/>
      <c r="H23" s="35" t="s">
        <v>122</v>
      </c>
      <c r="I23" s="86">
        <v>3300</v>
      </c>
      <c r="J23" s="83">
        <v>0.03</v>
      </c>
      <c r="K23" s="89">
        <f>+J23*I23</f>
        <v>99</v>
      </c>
      <c r="L23" s="398"/>
    </row>
    <row r="24" spans="1:12" ht="15.75">
      <c r="A24" s="418" t="s">
        <v>335</v>
      </c>
      <c r="B24" s="419"/>
      <c r="C24" s="419"/>
      <c r="D24" s="419"/>
      <c r="E24" s="419"/>
      <c r="F24" s="419"/>
      <c r="G24" s="419"/>
      <c r="H24" s="28" t="s">
        <v>122</v>
      </c>
      <c r="I24" s="87">
        <v>2200</v>
      </c>
      <c r="J24" s="34">
        <v>1</v>
      </c>
      <c r="K24" s="89">
        <f t="shared" ref="K24:K26" si="1">+J24*I24</f>
        <v>2200</v>
      </c>
      <c r="L24" s="398"/>
    </row>
    <row r="25" spans="1:12" ht="15.75">
      <c r="A25" s="418" t="s">
        <v>337</v>
      </c>
      <c r="B25" s="419"/>
      <c r="C25" s="419"/>
      <c r="D25" s="419"/>
      <c r="E25" s="419"/>
      <c r="F25" s="419"/>
      <c r="G25" s="419"/>
      <c r="H25" s="28" t="s">
        <v>122</v>
      </c>
      <c r="I25" s="87">
        <v>1800</v>
      </c>
      <c r="J25" s="34">
        <v>1</v>
      </c>
      <c r="K25" s="89">
        <f t="shared" si="1"/>
        <v>1800</v>
      </c>
      <c r="L25" s="398"/>
    </row>
    <row r="26" spans="1:12" ht="15.75">
      <c r="A26" s="418" t="s">
        <v>334</v>
      </c>
      <c r="B26" s="419"/>
      <c r="C26" s="419"/>
      <c r="D26" s="419"/>
      <c r="E26" s="419"/>
      <c r="F26" s="419"/>
      <c r="G26" s="419"/>
      <c r="H26" s="28" t="s">
        <v>122</v>
      </c>
      <c r="I26" s="87">
        <v>73100</v>
      </c>
      <c r="J26" s="34">
        <v>0.03</v>
      </c>
      <c r="K26" s="89">
        <f t="shared" si="1"/>
        <v>2193</v>
      </c>
      <c r="L26" s="398"/>
    </row>
    <row r="27" spans="1:12" ht="15.75" customHeight="1">
      <c r="A27" s="418"/>
      <c r="B27" s="419"/>
      <c r="C27" s="419"/>
      <c r="D27" s="419"/>
      <c r="E27" s="419"/>
      <c r="F27" s="419"/>
      <c r="G27" s="419"/>
      <c r="H27" s="28"/>
      <c r="I27" s="87"/>
      <c r="J27" s="34"/>
      <c r="K27" s="89"/>
      <c r="L27" s="398"/>
    </row>
    <row r="28" spans="1:12" ht="15.75">
      <c r="A28" s="418"/>
      <c r="B28" s="419"/>
      <c r="C28" s="419"/>
      <c r="D28" s="419"/>
      <c r="E28" s="419"/>
      <c r="F28" s="419"/>
      <c r="G28" s="419"/>
      <c r="H28" s="28"/>
      <c r="I28" s="87"/>
      <c r="J28" s="34"/>
      <c r="K28" s="89"/>
      <c r="L28" s="398"/>
    </row>
    <row r="29" spans="1:12" ht="16.5" thickBot="1">
      <c r="A29" s="401" t="s">
        <v>134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03"/>
      <c r="L29" s="33">
        <f>SUM(K22:K26)</f>
        <v>15592</v>
      </c>
    </row>
    <row r="30" spans="1:12" ht="16.5" thickBot="1">
      <c r="A30" s="371" t="s">
        <v>140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38"/>
    </row>
    <row r="31" spans="1:12" ht="15.75">
      <c r="A31" s="410" t="s">
        <v>141</v>
      </c>
      <c r="B31" s="411"/>
      <c r="C31" s="411"/>
      <c r="D31" s="411"/>
      <c r="E31" s="411"/>
      <c r="F31" s="411"/>
      <c r="G31" s="412"/>
      <c r="H31" s="53" t="s">
        <v>136</v>
      </c>
      <c r="I31" s="95" t="s">
        <v>138</v>
      </c>
      <c r="J31" s="95" t="s">
        <v>142</v>
      </c>
      <c r="K31" s="95" t="s">
        <v>143</v>
      </c>
      <c r="L31" s="42" t="s">
        <v>131</v>
      </c>
    </row>
    <row r="32" spans="1:12" ht="15.75">
      <c r="A32" s="348"/>
      <c r="B32" s="349"/>
      <c r="C32" s="349"/>
      <c r="D32" s="349"/>
      <c r="E32" s="349"/>
      <c r="F32" s="349"/>
      <c r="G32" s="350"/>
      <c r="H32" s="28" t="str">
        <f>+IF($A32="","",VLOOKUP($A32,'[3]TRANSPORTE ELECTR'!$C$8:E10,2,FALSE))</f>
        <v/>
      </c>
      <c r="I32" s="26"/>
      <c r="J32" s="27"/>
      <c r="K32" s="28" t="str">
        <f>+IF($A32="","",VLOOKUP($A32,'[3]TRANSPORTE ELECTR'!C6:E10,3,FALSE))</f>
        <v/>
      </c>
      <c r="L32" s="23" t="str">
        <f>+IF($A32="","",ROUND(J32*K32*I32,2))</f>
        <v/>
      </c>
    </row>
    <row r="33" spans="1:12" ht="15.75">
      <c r="A33" s="348"/>
      <c r="B33" s="349"/>
      <c r="C33" s="349"/>
      <c r="D33" s="349"/>
      <c r="E33" s="349"/>
      <c r="F33" s="349"/>
      <c r="G33" s="350"/>
      <c r="H33" s="28" t="str">
        <f>+IF($A33="","",VLOOKUP($A33,[4]TRANS!C7:E36,2,FALSE))</f>
        <v/>
      </c>
      <c r="I33" s="28"/>
      <c r="J33" s="27"/>
      <c r="K33" s="28" t="str">
        <f>+IF($A33="","",VLOOKUP($A33,[4]TRANS!F7:H36,3,FALSE))</f>
        <v/>
      </c>
      <c r="L33" s="23"/>
    </row>
    <row r="34" spans="1:12" ht="16.5" thickBot="1">
      <c r="A34" s="407"/>
      <c r="B34" s="396"/>
      <c r="C34" s="396"/>
      <c r="D34" s="396"/>
      <c r="E34" s="396"/>
      <c r="F34" s="396"/>
      <c r="G34" s="397"/>
      <c r="H34" s="39" t="str">
        <f>+IF($A34="","",VLOOKUP($A34,[4]TRANS!C8:E37,2,FALSE))</f>
        <v/>
      </c>
      <c r="I34" s="49"/>
      <c r="J34" s="50"/>
      <c r="K34" s="39" t="str">
        <f>+IF($A34="","",VLOOKUP($A34,[4]TRANS!F8:H37,3,FALSE))</f>
        <v/>
      </c>
      <c r="L34" s="52"/>
    </row>
    <row r="35" spans="1:12" ht="16.5" thickBot="1">
      <c r="A35" s="357" t="s">
        <v>134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51">
        <f>+SUM(L32:L34)</f>
        <v>0</v>
      </c>
    </row>
    <row r="36" spans="1:12" ht="16.5" thickBot="1">
      <c r="A36" s="371" t="s">
        <v>144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38"/>
    </row>
    <row r="37" spans="1:12" ht="48" thickBot="1">
      <c r="A37" s="371" t="s">
        <v>145</v>
      </c>
      <c r="B37" s="372"/>
      <c r="C37" s="372"/>
      <c r="D37" s="372"/>
      <c r="E37" s="372"/>
      <c r="F37" s="372"/>
      <c r="G37" s="372"/>
      <c r="H37" s="338"/>
      <c r="I37" s="56" t="s">
        <v>146</v>
      </c>
      <c r="J37" s="57" t="s">
        <v>147</v>
      </c>
      <c r="K37" s="199" t="s">
        <v>130</v>
      </c>
      <c r="L37" s="46" t="s">
        <v>131</v>
      </c>
    </row>
    <row r="38" spans="1:12" ht="15.75">
      <c r="A38" s="388" t="s">
        <v>148</v>
      </c>
      <c r="B38" s="389"/>
      <c r="C38" s="389"/>
      <c r="D38" s="389"/>
      <c r="E38" s="389"/>
      <c r="F38" s="389"/>
      <c r="G38" s="389"/>
      <c r="H38" s="390"/>
      <c r="I38" s="54" t="str">
        <f>+IF($A38="","",VLOOKUP($A38,'[3]M.O ELECT'!$J$61:$L$68,2,FALSE))</f>
        <v>CUA8</v>
      </c>
      <c r="J38" s="55">
        <f>+IF($A38="","",VLOOKUP($A38,'[3]M.O ELECT'!$J$61:$L$68,3,FALSE))</f>
        <v>280676</v>
      </c>
      <c r="K38" s="37">
        <v>25</v>
      </c>
      <c r="L38" s="391">
        <f>+IF($A38="","",ROUND((J38/K38),0))</f>
        <v>11227</v>
      </c>
    </row>
    <row r="39" spans="1:12" ht="15.75">
      <c r="A39" s="394"/>
      <c r="B39" s="349"/>
      <c r="C39" s="349"/>
      <c r="D39" s="349"/>
      <c r="E39" s="349"/>
      <c r="F39" s="349"/>
      <c r="G39" s="349"/>
      <c r="H39" s="350"/>
      <c r="I39" s="29" t="str">
        <f>+IF($A39="","",VLOOKUP($A39,[4]M.O!J60:L80,2,FALSE))</f>
        <v/>
      </c>
      <c r="J39" s="30" t="str">
        <f>+IF($A39="","",VLOOKUP($A39,[4]M.O!J60:L122,3,FALSE))</f>
        <v/>
      </c>
      <c r="K39" s="22"/>
      <c r="L39" s="392"/>
    </row>
    <row r="40" spans="1:12" ht="15.75">
      <c r="A40" s="394"/>
      <c r="B40" s="349"/>
      <c r="C40" s="349"/>
      <c r="D40" s="349"/>
      <c r="E40" s="349"/>
      <c r="F40" s="349"/>
      <c r="G40" s="349"/>
      <c r="H40" s="350"/>
      <c r="I40" s="29" t="str">
        <f>+IF($A40="","",VLOOKUP($A40,[4]M.O!J61:L81,2,FALSE))</f>
        <v/>
      </c>
      <c r="J40" s="30" t="str">
        <f>+IF($A40="","",VLOOKUP($A40,[4]M.O!J61:L123,3,FALSE))</f>
        <v/>
      </c>
      <c r="K40" s="22"/>
      <c r="L40" s="392"/>
    </row>
    <row r="41" spans="1:12" ht="16.5" thickBot="1">
      <c r="A41" s="395"/>
      <c r="B41" s="396"/>
      <c r="C41" s="396"/>
      <c r="D41" s="396"/>
      <c r="E41" s="396"/>
      <c r="F41" s="396"/>
      <c r="G41" s="396"/>
      <c r="H41" s="397"/>
      <c r="I41" s="58" t="str">
        <f>+IF($A41="","",VLOOKUP($A41,[4]M.O!J62:L82,2,FALSE))</f>
        <v/>
      </c>
      <c r="J41" s="59" t="str">
        <f>+IF($A41="","",VLOOKUP($A41,[4]M.O!J62:L124,3,FALSE))</f>
        <v/>
      </c>
      <c r="K41" s="60"/>
      <c r="L41" s="393"/>
    </row>
    <row r="42" spans="1:12" ht="16.5" thickBot="1">
      <c r="A42" s="357" t="s">
        <v>134</v>
      </c>
      <c r="B42" s="358"/>
      <c r="C42" s="358"/>
      <c r="D42" s="358"/>
      <c r="E42" s="358"/>
      <c r="F42" s="358"/>
      <c r="G42" s="358"/>
      <c r="H42" s="358"/>
      <c r="I42" s="358"/>
      <c r="J42" s="358"/>
      <c r="K42" s="359"/>
      <c r="L42" s="38">
        <f>SUM(L38:L41)</f>
        <v>11227</v>
      </c>
    </row>
    <row r="43" spans="1:12" ht="15.75">
      <c r="A43" s="382"/>
      <c r="B43" s="383"/>
      <c r="C43" s="383"/>
      <c r="D43" s="383"/>
      <c r="E43" s="383"/>
      <c r="F43" s="383"/>
      <c r="G43" s="383"/>
      <c r="H43" s="383"/>
      <c r="I43" s="383"/>
      <c r="J43" s="383"/>
      <c r="K43" s="383"/>
      <c r="L43" s="384"/>
    </row>
    <row r="44" spans="1:12" ht="15.75">
      <c r="A44" s="385" t="s">
        <v>149</v>
      </c>
      <c r="B44" s="386"/>
      <c r="C44" s="386"/>
      <c r="D44" s="386"/>
      <c r="E44" s="386"/>
      <c r="F44" s="386"/>
      <c r="G44" s="386"/>
      <c r="H44" s="386"/>
      <c r="I44" s="386"/>
      <c r="J44" s="386"/>
      <c r="K44" s="387"/>
      <c r="L44" s="61">
        <f>+L29+L19+L42+L35</f>
        <v>27942</v>
      </c>
    </row>
    <row r="45" spans="1:12" ht="15.75">
      <c r="A45" s="31"/>
      <c r="B45" s="31"/>
      <c r="C45" s="31"/>
      <c r="D45" s="31"/>
      <c r="E45" s="31"/>
      <c r="F45" s="31"/>
      <c r="G45" s="31"/>
    </row>
    <row r="46" spans="1:12" ht="15.75">
      <c r="A46" s="31"/>
      <c r="B46" s="31"/>
      <c r="C46" s="31"/>
      <c r="D46" s="31"/>
      <c r="E46" s="31"/>
      <c r="F46" s="31"/>
      <c r="G46" s="31"/>
    </row>
    <row r="47" spans="1:12" ht="15.75">
      <c r="A47" s="31"/>
      <c r="B47" s="31"/>
      <c r="C47" s="31"/>
      <c r="D47" s="31"/>
      <c r="E47" s="31"/>
      <c r="F47" s="31"/>
      <c r="G47" s="31"/>
    </row>
    <row r="48" spans="1:12" ht="15.75">
      <c r="A48" s="31"/>
      <c r="B48" s="31"/>
      <c r="C48" s="31"/>
      <c r="D48" s="31"/>
      <c r="E48" s="31"/>
      <c r="F48" s="31"/>
      <c r="G48" s="31"/>
    </row>
    <row r="49" spans="1:6">
      <c r="A49" s="21"/>
      <c r="B49" s="21"/>
      <c r="C49" s="21"/>
      <c r="D49" s="21"/>
    </row>
    <row r="50" spans="1:6">
      <c r="D50" s="136"/>
      <c r="E50" s="136"/>
      <c r="F50" s="136"/>
    </row>
    <row r="51" spans="1:6" ht="15.75">
      <c r="D51" s="133" t="s">
        <v>152</v>
      </c>
    </row>
    <row r="52" spans="1:6" ht="15.75">
      <c r="D52" s="133" t="s">
        <v>206</v>
      </c>
    </row>
    <row r="53" spans="1:6" ht="15.75">
      <c r="D53" s="133" t="s">
        <v>207</v>
      </c>
    </row>
  </sheetData>
  <mergeCells count="49">
    <mergeCell ref="B6:J6"/>
    <mergeCell ref="K6:L6"/>
    <mergeCell ref="A1:F2"/>
    <mergeCell ref="G1:M1"/>
    <mergeCell ref="G2:M2"/>
    <mergeCell ref="A3:H4"/>
    <mergeCell ref="I3:J4"/>
    <mergeCell ref="A20:L20"/>
    <mergeCell ref="B7:J7"/>
    <mergeCell ref="K7:L7"/>
    <mergeCell ref="A8:L8"/>
    <mergeCell ref="A9:G9"/>
    <mergeCell ref="L9:L18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K19"/>
    <mergeCell ref="A34:G34"/>
    <mergeCell ref="A21:G21"/>
    <mergeCell ref="L21:L28"/>
    <mergeCell ref="A22:G22"/>
    <mergeCell ref="A23:G23"/>
    <mergeCell ref="A24:G24"/>
    <mergeCell ref="A25:G25"/>
    <mergeCell ref="A26:G26"/>
    <mergeCell ref="A27:G27"/>
    <mergeCell ref="A28:G28"/>
    <mergeCell ref="A29:K29"/>
    <mergeCell ref="A30:L30"/>
    <mergeCell ref="A31:G31"/>
    <mergeCell ref="A32:G32"/>
    <mergeCell ref="A33:G33"/>
    <mergeCell ref="A42:K42"/>
    <mergeCell ref="A43:L43"/>
    <mergeCell ref="A44:K44"/>
    <mergeCell ref="A35:K35"/>
    <mergeCell ref="A36:L36"/>
    <mergeCell ref="A37:H37"/>
    <mergeCell ref="A38:H38"/>
    <mergeCell ref="L38:L41"/>
    <mergeCell ref="A39:H39"/>
    <mergeCell ref="A40:H40"/>
    <mergeCell ref="A41:H41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54375-2EC8-4B4E-A08D-D11D6A1D9099}">
  <sheetPr>
    <pageSetUpPr fitToPage="1"/>
  </sheetPr>
  <dimension ref="A1:M53"/>
  <sheetViews>
    <sheetView topLeftCell="A12" zoomScale="70" zoomScaleNormal="70" workbookViewId="0">
      <selection activeCell="K39" sqref="K39"/>
    </sheetView>
  </sheetViews>
  <sheetFormatPr baseColWidth="10" defaultColWidth="10.85546875" defaultRowHeight="12.75"/>
  <cols>
    <col min="1" max="7" width="10.85546875" style="15"/>
    <col min="8" max="8" width="15.140625" style="15" bestFit="1" customWidth="1"/>
    <col min="9" max="9" width="12.85546875" style="15" bestFit="1" customWidth="1"/>
    <col min="10" max="10" width="10.85546875" style="15"/>
    <col min="11" max="11" width="13.42578125" style="15" bestFit="1" customWidth="1"/>
    <col min="12" max="12" width="10.85546875" style="15"/>
    <col min="13" max="13" width="15.140625" style="15" bestFit="1" customWidth="1"/>
    <col min="14" max="14" width="10.85546875" style="15"/>
    <col min="15" max="15" width="14.28515625" style="15" bestFit="1" customWidth="1"/>
    <col min="16" max="16384" width="10.85546875" style="15"/>
  </cols>
  <sheetData>
    <row r="1" spans="1:13" ht="32.25" customHeight="1">
      <c r="A1" s="379"/>
      <c r="B1" s="379"/>
      <c r="C1" s="379"/>
      <c r="D1" s="379"/>
      <c r="E1" s="379"/>
      <c r="F1" s="379"/>
      <c r="G1" s="380" t="str">
        <f>[2]Datosproyecto!B2</f>
        <v>Consejo Superior de la Judicatura Dirección Seccional de Administración Judicial Sincelejo – Sucre</v>
      </c>
      <c r="H1" s="380"/>
      <c r="I1" s="380"/>
      <c r="J1" s="380"/>
      <c r="K1" s="380"/>
      <c r="L1" s="380"/>
      <c r="M1" s="380"/>
    </row>
    <row r="2" spans="1:13" ht="60" customHeight="1">
      <c r="A2" s="379"/>
      <c r="B2" s="379"/>
      <c r="C2" s="379"/>
      <c r="D2" s="379"/>
      <c r="E2" s="379"/>
      <c r="F2" s="379"/>
      <c r="G2" s="380" t="str">
        <f>[2]Datosproyecto!B1</f>
        <v>ADECUACIONES DE GIMNASIO, SU BATERÍA DE BAÑOS Y LA TERRAZA ADYACENTES AL MISMO.</v>
      </c>
      <c r="H2" s="380"/>
      <c r="I2" s="380"/>
      <c r="J2" s="380"/>
      <c r="K2" s="380"/>
      <c r="L2" s="380"/>
      <c r="M2" s="380"/>
    </row>
    <row r="3" spans="1:13" ht="18" customHeight="1">
      <c r="A3" s="381" t="s">
        <v>124</v>
      </c>
      <c r="B3" s="381"/>
      <c r="C3" s="381"/>
      <c r="D3" s="381"/>
      <c r="E3" s="381"/>
      <c r="F3" s="381"/>
      <c r="G3" s="381"/>
      <c r="H3" s="381"/>
      <c r="I3" s="370" t="s">
        <v>125</v>
      </c>
      <c r="J3" s="370"/>
      <c r="K3" s="225" t="s">
        <v>58</v>
      </c>
      <c r="L3" s="225" t="s">
        <v>59</v>
      </c>
      <c r="M3" s="225" t="s">
        <v>60</v>
      </c>
    </row>
    <row r="4" spans="1:13">
      <c r="A4" s="381"/>
      <c r="B4" s="381"/>
      <c r="C4" s="381"/>
      <c r="D4" s="381"/>
      <c r="E4" s="381"/>
      <c r="F4" s="381"/>
      <c r="G4" s="381"/>
      <c r="H4" s="381"/>
      <c r="I4" s="370"/>
      <c r="J4" s="370"/>
      <c r="K4" s="16">
        <v>3</v>
      </c>
      <c r="L4" s="16">
        <v>2</v>
      </c>
      <c r="M4" s="16">
        <v>2025</v>
      </c>
    </row>
    <row r="5" spans="1:1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>
      <c r="A6" s="200" t="s">
        <v>126</v>
      </c>
      <c r="B6" s="377" t="s">
        <v>30</v>
      </c>
      <c r="C6" s="377"/>
      <c r="D6" s="377"/>
      <c r="E6" s="377"/>
      <c r="F6" s="377"/>
      <c r="G6" s="377"/>
      <c r="H6" s="377"/>
      <c r="I6" s="377"/>
      <c r="J6" s="377"/>
      <c r="K6" s="378" t="s">
        <v>62</v>
      </c>
      <c r="L6" s="378"/>
      <c r="M6" s="200" t="s">
        <v>63</v>
      </c>
    </row>
    <row r="7" spans="1:13" ht="31.9" customHeight="1" thickBot="1">
      <c r="A7" s="20" t="str">
        <f>+'BALANCE Nro 2'!A91</f>
        <v>NP2.9</v>
      </c>
      <c r="B7" s="369" t="str">
        <f>+'BALANCE Nro 2'!B91</f>
        <v>SUMIINISTRO E INSTALACION DE PUNTO SANITARIO DE 4".INCLUYE ACCESORIOS PARA SU CORRECTA INSTALACION</v>
      </c>
      <c r="C7" s="369"/>
      <c r="D7" s="369"/>
      <c r="E7" s="369"/>
      <c r="F7" s="369"/>
      <c r="G7" s="369"/>
      <c r="H7" s="369"/>
      <c r="I7" s="369"/>
      <c r="J7" s="369"/>
      <c r="K7" s="370" t="str">
        <f>+'BALANCE Nro 2'!C91</f>
        <v>und</v>
      </c>
      <c r="L7" s="370"/>
      <c r="M7" s="20">
        <f>+'BALANCE Nro 2'!K91</f>
        <v>2</v>
      </c>
    </row>
    <row r="8" spans="1:13" ht="16.5" thickBot="1">
      <c r="A8" s="360" t="s">
        <v>127</v>
      </c>
      <c r="B8" s="361"/>
      <c r="C8" s="361"/>
      <c r="D8" s="361"/>
      <c r="E8" s="361"/>
      <c r="F8" s="361"/>
      <c r="G8" s="361"/>
      <c r="H8" s="361"/>
      <c r="I8" s="361"/>
      <c r="J8" s="361"/>
      <c r="K8" s="361"/>
      <c r="L8" s="416"/>
    </row>
    <row r="9" spans="1:13" ht="16.5" thickBot="1">
      <c r="A9" s="360" t="s">
        <v>2</v>
      </c>
      <c r="B9" s="361"/>
      <c r="C9" s="361"/>
      <c r="D9" s="361"/>
      <c r="E9" s="361"/>
      <c r="F9" s="361"/>
      <c r="G9" s="361"/>
      <c r="H9" s="199" t="s">
        <v>128</v>
      </c>
      <c r="I9" s="45" t="s">
        <v>129</v>
      </c>
      <c r="J9" s="199" t="s">
        <v>130</v>
      </c>
      <c r="K9" s="46" t="s">
        <v>131</v>
      </c>
      <c r="L9" s="342"/>
    </row>
    <row r="10" spans="1:13" ht="15.75">
      <c r="A10" s="417"/>
      <c r="B10" s="389"/>
      <c r="C10" s="389"/>
      <c r="D10" s="389"/>
      <c r="E10" s="389"/>
      <c r="F10" s="389"/>
      <c r="G10" s="390"/>
      <c r="H10" s="43" t="str">
        <f>+IF(A10="","",VLOOKUP(A10,'[3]EQUIPO ELECTR'!$C$8:E194,2,FALSE))</f>
        <v/>
      </c>
      <c r="I10" s="43" t="str">
        <f>+IF(A10="","",VLOOKUP(A10,'[3]EQUIPO ELECTR'!$C$8:E247,3,FALSE))</f>
        <v/>
      </c>
      <c r="J10" s="37"/>
      <c r="K10" s="44" t="str">
        <f>+IF($A10="","",ROUND(I10/J10,0))</f>
        <v/>
      </c>
      <c r="L10" s="343"/>
    </row>
    <row r="11" spans="1:13" ht="15.75">
      <c r="A11" s="364"/>
      <c r="B11" s="365"/>
      <c r="C11" s="365"/>
      <c r="D11" s="365"/>
      <c r="E11" s="365"/>
      <c r="F11" s="365"/>
      <c r="G11" s="365"/>
      <c r="H11" s="28" t="str">
        <f>+IF(A11="","",VLOOKUP(A11,'[3]EQUIPO ELECTR'!$C$8:E195,2,FALSE))</f>
        <v/>
      </c>
      <c r="I11" s="28" t="str">
        <f>+IF(A11="","",VLOOKUP(A11,'[3]EQUIPO ELECTR'!$C$8:E248,3,FALSE))</f>
        <v/>
      </c>
      <c r="J11" s="22"/>
      <c r="K11" s="23" t="str">
        <f>+IF($A11="","",ROUND(I11/J11,0))</f>
        <v/>
      </c>
      <c r="L11" s="343"/>
    </row>
    <row r="12" spans="1:13" ht="15.75">
      <c r="A12" s="364"/>
      <c r="B12" s="365"/>
      <c r="C12" s="365"/>
      <c r="D12" s="365"/>
      <c r="E12" s="365"/>
      <c r="F12" s="365"/>
      <c r="G12" s="365"/>
      <c r="H12" s="28" t="str">
        <f>+IF(A12="","",VLOOKUP(A12,'[3]EQUIPO ELECTR'!$C$8:E196,2,FALSE))</f>
        <v/>
      </c>
      <c r="I12" s="28" t="str">
        <f>+IF(A12="","",VLOOKUP(A12,'[3]EQUIPO ELECTR'!$C$8:E249,3,FALSE))</f>
        <v/>
      </c>
      <c r="J12" s="22"/>
      <c r="K12" s="23" t="str">
        <f t="shared" ref="K12:K17" si="0">+IF($A12="","",ROUND(I12/J12,0))</f>
        <v/>
      </c>
      <c r="L12" s="343"/>
    </row>
    <row r="13" spans="1:13" ht="15.75">
      <c r="A13" s="364"/>
      <c r="B13" s="365"/>
      <c r="C13" s="365"/>
      <c r="D13" s="365"/>
      <c r="E13" s="365"/>
      <c r="F13" s="365"/>
      <c r="G13" s="365"/>
      <c r="H13" s="28" t="str">
        <f>+IF(A13="","",VLOOKUP(A13,'[3]EQUIPO ELECTR'!$C$8:E197,2,FALSE))</f>
        <v/>
      </c>
      <c r="I13" s="28" t="str">
        <f>+IF(A13="","",VLOOKUP(A13,'[3]EQUIPO ELECTR'!$C$8:E250,3,FALSE))</f>
        <v/>
      </c>
      <c r="J13" s="22"/>
      <c r="K13" s="23" t="str">
        <f t="shared" si="0"/>
        <v/>
      </c>
      <c r="L13" s="343"/>
    </row>
    <row r="14" spans="1:13" ht="15.75">
      <c r="A14" s="364"/>
      <c r="B14" s="365"/>
      <c r="C14" s="365"/>
      <c r="D14" s="365"/>
      <c r="E14" s="365"/>
      <c r="F14" s="365"/>
      <c r="G14" s="365"/>
      <c r="H14" s="28" t="str">
        <f>+IF(A14="","",VLOOKUP(A14,'[3]EQUIPO ELECTR'!$C$8:E198,2,FALSE))</f>
        <v/>
      </c>
      <c r="I14" s="28" t="str">
        <f>+IF(A14="","",VLOOKUP(A14,'[3]EQUIPO ELECTR'!$C$8:E251,3,FALSE))</f>
        <v/>
      </c>
      <c r="J14" s="22"/>
      <c r="K14" s="23" t="str">
        <f t="shared" si="0"/>
        <v/>
      </c>
      <c r="L14" s="343"/>
    </row>
    <row r="15" spans="1:13" ht="15.75">
      <c r="A15" s="364"/>
      <c r="B15" s="365"/>
      <c r="C15" s="365"/>
      <c r="D15" s="365"/>
      <c r="E15" s="365"/>
      <c r="F15" s="365"/>
      <c r="G15" s="365"/>
      <c r="H15" s="28" t="str">
        <f>+IF(A15="","",VLOOKUP(A15,'[3]EQUIPO ELECTR'!$C$8:E199,2,FALSE))</f>
        <v/>
      </c>
      <c r="I15" s="28" t="str">
        <f>+IF(A15="","",VLOOKUP(A15,'[3]EQUIPO ELECTR'!$C$8:E252,3,FALSE))</f>
        <v/>
      </c>
      <c r="J15" s="22"/>
      <c r="K15" s="23" t="str">
        <f t="shared" si="0"/>
        <v/>
      </c>
      <c r="L15" s="343"/>
    </row>
    <row r="16" spans="1:13" ht="15.75">
      <c r="A16" s="364"/>
      <c r="B16" s="365"/>
      <c r="C16" s="365"/>
      <c r="D16" s="365"/>
      <c r="E16" s="365"/>
      <c r="F16" s="365"/>
      <c r="G16" s="365"/>
      <c r="H16" s="28" t="str">
        <f>+IF(A16="","",VLOOKUP(A16,'[3]EQUIPO ELECTR'!$C$8:E200,2,FALSE))</f>
        <v/>
      </c>
      <c r="I16" s="28" t="str">
        <f>+IF(A16="","",VLOOKUP(A16,'[3]EQUIPO ELECTR'!$C$8:E253,3,FALSE))</f>
        <v/>
      </c>
      <c r="J16" s="22"/>
      <c r="K16" s="23" t="str">
        <f t="shared" si="0"/>
        <v/>
      </c>
      <c r="L16" s="343"/>
    </row>
    <row r="17" spans="1:12" ht="15.75">
      <c r="A17" s="364"/>
      <c r="B17" s="365"/>
      <c r="C17" s="365"/>
      <c r="D17" s="365"/>
      <c r="E17" s="365"/>
      <c r="F17" s="365"/>
      <c r="G17" s="365"/>
      <c r="H17" s="28" t="str">
        <f>+IF(A17="","",VLOOKUP(A17,'[3]EQUIPO ELECTR'!$C$8:E201,2,FALSE))</f>
        <v/>
      </c>
      <c r="I17" s="28" t="str">
        <f>+IF(A17="","",VLOOKUP(A17,'[3]EQUIPO ELECTR'!$C$8:E254,3,FALSE))</f>
        <v/>
      </c>
      <c r="J17" s="22"/>
      <c r="K17" s="23" t="str">
        <f t="shared" si="0"/>
        <v/>
      </c>
      <c r="L17" s="343"/>
    </row>
    <row r="18" spans="1:12" ht="16.5" thickBot="1">
      <c r="A18" s="351" t="s">
        <v>132</v>
      </c>
      <c r="B18" s="352"/>
      <c r="C18" s="352"/>
      <c r="D18" s="352"/>
      <c r="E18" s="352"/>
      <c r="F18" s="352"/>
      <c r="G18" s="352"/>
      <c r="H18" s="40" t="s">
        <v>133</v>
      </c>
      <c r="I18" s="41">
        <v>0.1</v>
      </c>
      <c r="J18" s="24"/>
      <c r="K18" s="25">
        <f>+ROUND(I18*L42,0)</f>
        <v>1123</v>
      </c>
      <c r="L18" s="344"/>
    </row>
    <row r="19" spans="1:12" ht="16.5" thickBot="1">
      <c r="A19" s="404" t="s">
        <v>134</v>
      </c>
      <c r="B19" s="405"/>
      <c r="C19" s="405"/>
      <c r="D19" s="405"/>
      <c r="E19" s="405"/>
      <c r="F19" s="405"/>
      <c r="G19" s="405"/>
      <c r="H19" s="405"/>
      <c r="I19" s="405"/>
      <c r="J19" s="405"/>
      <c r="K19" s="406"/>
      <c r="L19" s="47">
        <f>SUM(K10:K18)</f>
        <v>1123</v>
      </c>
    </row>
    <row r="20" spans="1:12" ht="16.5" thickBot="1">
      <c r="A20" s="360" t="s">
        <v>135</v>
      </c>
      <c r="B20" s="361"/>
      <c r="C20" s="361"/>
      <c r="D20" s="361"/>
      <c r="E20" s="361"/>
      <c r="F20" s="361"/>
      <c r="G20" s="361"/>
      <c r="H20" s="361"/>
      <c r="I20" s="361"/>
      <c r="J20" s="361"/>
      <c r="K20" s="361"/>
      <c r="L20" s="416"/>
    </row>
    <row r="21" spans="1:12" ht="16.5" thickBot="1">
      <c r="A21" s="408" t="s">
        <v>2</v>
      </c>
      <c r="B21" s="409"/>
      <c r="C21" s="409"/>
      <c r="D21" s="409"/>
      <c r="E21" s="409"/>
      <c r="F21" s="409"/>
      <c r="G21" s="409"/>
      <c r="H21" s="81" t="s">
        <v>136</v>
      </c>
      <c r="I21" s="81" t="s">
        <v>137</v>
      </c>
      <c r="J21" s="81" t="s">
        <v>138</v>
      </c>
      <c r="K21" s="82" t="s">
        <v>131</v>
      </c>
      <c r="L21" s="342"/>
    </row>
    <row r="22" spans="1:12" ht="15.75">
      <c r="A22" s="421" t="s">
        <v>338</v>
      </c>
      <c r="B22" s="422"/>
      <c r="C22" s="422"/>
      <c r="D22" s="422"/>
      <c r="E22" s="422"/>
      <c r="F22" s="422"/>
      <c r="G22" s="422"/>
      <c r="H22" s="84" t="s">
        <v>122</v>
      </c>
      <c r="I22" s="85">
        <v>16000</v>
      </c>
      <c r="J22" s="83">
        <v>1</v>
      </c>
      <c r="K22" s="88">
        <f>+I22*J22</f>
        <v>16000</v>
      </c>
      <c r="L22" s="398"/>
    </row>
    <row r="23" spans="1:12" ht="15.75">
      <c r="A23" s="418" t="s">
        <v>331</v>
      </c>
      <c r="B23" s="419"/>
      <c r="C23" s="419"/>
      <c r="D23" s="419"/>
      <c r="E23" s="419"/>
      <c r="F23" s="419"/>
      <c r="G23" s="419"/>
      <c r="H23" s="35" t="s">
        <v>122</v>
      </c>
      <c r="I23" s="86">
        <v>3300</v>
      </c>
      <c r="J23" s="83">
        <v>0.03</v>
      </c>
      <c r="K23" s="89">
        <f>+J23*I23</f>
        <v>99</v>
      </c>
      <c r="L23" s="398"/>
    </row>
    <row r="24" spans="1:12" ht="15.75">
      <c r="A24" s="418" t="s">
        <v>339</v>
      </c>
      <c r="B24" s="419"/>
      <c r="C24" s="419"/>
      <c r="D24" s="419"/>
      <c r="E24" s="419"/>
      <c r="F24" s="419"/>
      <c r="G24" s="419"/>
      <c r="H24" s="28" t="s">
        <v>122</v>
      </c>
      <c r="I24" s="87">
        <v>12000</v>
      </c>
      <c r="J24" s="34">
        <v>1</v>
      </c>
      <c r="K24" s="89">
        <f t="shared" ref="K24:K26" si="1">+J24*I24</f>
        <v>12000</v>
      </c>
      <c r="L24" s="398"/>
    </row>
    <row r="25" spans="1:12" ht="15.75">
      <c r="A25" s="418" t="s">
        <v>340</v>
      </c>
      <c r="B25" s="419"/>
      <c r="C25" s="419"/>
      <c r="D25" s="419"/>
      <c r="E25" s="419"/>
      <c r="F25" s="419"/>
      <c r="G25" s="419"/>
      <c r="H25" s="28" t="s">
        <v>122</v>
      </c>
      <c r="I25" s="87">
        <v>4700</v>
      </c>
      <c r="J25" s="34">
        <v>1</v>
      </c>
      <c r="K25" s="89">
        <f t="shared" si="1"/>
        <v>4700</v>
      </c>
      <c r="L25" s="398"/>
    </row>
    <row r="26" spans="1:12" ht="15.75">
      <c r="A26" s="418" t="s">
        <v>334</v>
      </c>
      <c r="B26" s="419"/>
      <c r="C26" s="419"/>
      <c r="D26" s="419"/>
      <c r="E26" s="419"/>
      <c r="F26" s="419"/>
      <c r="G26" s="419"/>
      <c r="H26" s="28" t="s">
        <v>122</v>
      </c>
      <c r="I26" s="87">
        <v>73100</v>
      </c>
      <c r="J26" s="34">
        <v>0.03</v>
      </c>
      <c r="K26" s="89">
        <f t="shared" si="1"/>
        <v>2193</v>
      </c>
      <c r="L26" s="398"/>
    </row>
    <row r="27" spans="1:12" ht="15.75" customHeight="1">
      <c r="A27" s="418"/>
      <c r="B27" s="419"/>
      <c r="C27" s="419"/>
      <c r="D27" s="419"/>
      <c r="E27" s="419"/>
      <c r="F27" s="419"/>
      <c r="G27" s="419"/>
      <c r="H27" s="28"/>
      <c r="I27" s="87"/>
      <c r="J27" s="34"/>
      <c r="K27" s="89"/>
      <c r="L27" s="398"/>
    </row>
    <row r="28" spans="1:12" ht="15.75">
      <c r="A28" s="418"/>
      <c r="B28" s="419"/>
      <c r="C28" s="419"/>
      <c r="D28" s="419"/>
      <c r="E28" s="419"/>
      <c r="F28" s="419"/>
      <c r="G28" s="419"/>
      <c r="H28" s="28"/>
      <c r="I28" s="87"/>
      <c r="J28" s="34"/>
      <c r="K28" s="89"/>
      <c r="L28" s="398"/>
    </row>
    <row r="29" spans="1:12" ht="16.5" thickBot="1">
      <c r="A29" s="401" t="s">
        <v>134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03"/>
      <c r="L29" s="33">
        <f>SUM(K22:K26)</f>
        <v>34992</v>
      </c>
    </row>
    <row r="30" spans="1:12" ht="16.5" thickBot="1">
      <c r="A30" s="371" t="s">
        <v>140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38"/>
    </row>
    <row r="31" spans="1:12" ht="15.75">
      <c r="A31" s="410" t="s">
        <v>141</v>
      </c>
      <c r="B31" s="411"/>
      <c r="C31" s="411"/>
      <c r="D31" s="411"/>
      <c r="E31" s="411"/>
      <c r="F31" s="411"/>
      <c r="G31" s="412"/>
      <c r="H31" s="53" t="s">
        <v>136</v>
      </c>
      <c r="I31" s="95" t="s">
        <v>138</v>
      </c>
      <c r="J31" s="95" t="s">
        <v>142</v>
      </c>
      <c r="K31" s="95" t="s">
        <v>143</v>
      </c>
      <c r="L31" s="42" t="s">
        <v>131</v>
      </c>
    </row>
    <row r="32" spans="1:12" ht="15.75">
      <c r="A32" s="348"/>
      <c r="B32" s="349"/>
      <c r="C32" s="349"/>
      <c r="D32" s="349"/>
      <c r="E32" s="349"/>
      <c r="F32" s="349"/>
      <c r="G32" s="350"/>
      <c r="H32" s="28" t="str">
        <f>+IF($A32="","",VLOOKUP($A32,'[3]TRANSPORTE ELECTR'!$C$8:E10,2,FALSE))</f>
        <v/>
      </c>
      <c r="I32" s="26"/>
      <c r="J32" s="27"/>
      <c r="K32" s="28" t="str">
        <f>+IF($A32="","",VLOOKUP($A32,'[3]TRANSPORTE ELECTR'!C6:E10,3,FALSE))</f>
        <v/>
      </c>
      <c r="L32" s="23" t="str">
        <f>+IF($A32="","",ROUND(J32*K32*I32,2))</f>
        <v/>
      </c>
    </row>
    <row r="33" spans="1:12" ht="15.75">
      <c r="A33" s="348"/>
      <c r="B33" s="349"/>
      <c r="C33" s="349"/>
      <c r="D33" s="349"/>
      <c r="E33" s="349"/>
      <c r="F33" s="349"/>
      <c r="G33" s="350"/>
      <c r="H33" s="28" t="str">
        <f>+IF($A33="","",VLOOKUP($A33,[4]TRANS!C7:E36,2,FALSE))</f>
        <v/>
      </c>
      <c r="I33" s="28"/>
      <c r="J33" s="27"/>
      <c r="K33" s="28" t="str">
        <f>+IF($A33="","",VLOOKUP($A33,[4]TRANS!F7:H36,3,FALSE))</f>
        <v/>
      </c>
      <c r="L33" s="23"/>
    </row>
    <row r="34" spans="1:12" ht="16.5" thickBot="1">
      <c r="A34" s="407"/>
      <c r="B34" s="396"/>
      <c r="C34" s="396"/>
      <c r="D34" s="396"/>
      <c r="E34" s="396"/>
      <c r="F34" s="396"/>
      <c r="G34" s="397"/>
      <c r="H34" s="39" t="str">
        <f>+IF($A34="","",VLOOKUP($A34,[4]TRANS!C8:E37,2,FALSE))</f>
        <v/>
      </c>
      <c r="I34" s="49"/>
      <c r="J34" s="50"/>
      <c r="K34" s="39" t="str">
        <f>+IF($A34="","",VLOOKUP($A34,[4]TRANS!F8:H37,3,FALSE))</f>
        <v/>
      </c>
      <c r="L34" s="52"/>
    </row>
    <row r="35" spans="1:12" ht="16.5" thickBot="1">
      <c r="A35" s="357" t="s">
        <v>134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51">
        <f>+SUM(L32:L34)</f>
        <v>0</v>
      </c>
    </row>
    <row r="36" spans="1:12" ht="16.5" thickBot="1">
      <c r="A36" s="371" t="s">
        <v>144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38"/>
    </row>
    <row r="37" spans="1:12" ht="48" thickBot="1">
      <c r="A37" s="371" t="s">
        <v>145</v>
      </c>
      <c r="B37" s="372"/>
      <c r="C37" s="372"/>
      <c r="D37" s="372"/>
      <c r="E37" s="372"/>
      <c r="F37" s="372"/>
      <c r="G37" s="372"/>
      <c r="H37" s="338"/>
      <c r="I37" s="56" t="s">
        <v>146</v>
      </c>
      <c r="J37" s="57" t="s">
        <v>147</v>
      </c>
      <c r="K37" s="199" t="s">
        <v>130</v>
      </c>
      <c r="L37" s="46" t="s">
        <v>131</v>
      </c>
    </row>
    <row r="38" spans="1:12" ht="15.75">
      <c r="A38" s="388" t="s">
        <v>148</v>
      </c>
      <c r="B38" s="389"/>
      <c r="C38" s="389"/>
      <c r="D38" s="389"/>
      <c r="E38" s="389"/>
      <c r="F38" s="389"/>
      <c r="G38" s="389"/>
      <c r="H38" s="390"/>
      <c r="I38" s="54" t="str">
        <f>+IF($A38="","",VLOOKUP($A38,'[3]M.O ELECT'!$J$61:$L$68,2,FALSE))</f>
        <v>CUA8</v>
      </c>
      <c r="J38" s="55">
        <f>+IF($A38="","",VLOOKUP($A38,'[3]M.O ELECT'!$J$61:$L$68,3,FALSE))</f>
        <v>280676</v>
      </c>
      <c r="K38" s="37">
        <v>25</v>
      </c>
      <c r="L38" s="391">
        <f>+IF($A38="","",ROUND((J38/K38),0))</f>
        <v>11227</v>
      </c>
    </row>
    <row r="39" spans="1:12" ht="15.75">
      <c r="A39" s="394"/>
      <c r="B39" s="349"/>
      <c r="C39" s="349"/>
      <c r="D39" s="349"/>
      <c r="E39" s="349"/>
      <c r="F39" s="349"/>
      <c r="G39" s="349"/>
      <c r="H39" s="350"/>
      <c r="I39" s="29" t="str">
        <f>+IF($A39="","",VLOOKUP($A39,[4]M.O!J60:L80,2,FALSE))</f>
        <v/>
      </c>
      <c r="J39" s="30" t="str">
        <f>+IF($A39="","",VLOOKUP($A39,[4]M.O!J60:L122,3,FALSE))</f>
        <v/>
      </c>
      <c r="K39" s="22"/>
      <c r="L39" s="392"/>
    </row>
    <row r="40" spans="1:12" ht="15.75">
      <c r="A40" s="394"/>
      <c r="B40" s="349"/>
      <c r="C40" s="349"/>
      <c r="D40" s="349"/>
      <c r="E40" s="349"/>
      <c r="F40" s="349"/>
      <c r="G40" s="349"/>
      <c r="H40" s="350"/>
      <c r="I40" s="29" t="str">
        <f>+IF($A40="","",VLOOKUP($A40,[4]M.O!J61:L81,2,FALSE))</f>
        <v/>
      </c>
      <c r="J40" s="30" t="str">
        <f>+IF($A40="","",VLOOKUP($A40,[4]M.O!J61:L123,3,FALSE))</f>
        <v/>
      </c>
      <c r="K40" s="22"/>
      <c r="L40" s="392"/>
    </row>
    <row r="41" spans="1:12" ht="16.5" thickBot="1">
      <c r="A41" s="395"/>
      <c r="B41" s="396"/>
      <c r="C41" s="396"/>
      <c r="D41" s="396"/>
      <c r="E41" s="396"/>
      <c r="F41" s="396"/>
      <c r="G41" s="396"/>
      <c r="H41" s="397"/>
      <c r="I41" s="58" t="str">
        <f>+IF($A41="","",VLOOKUP($A41,[4]M.O!J62:L82,2,FALSE))</f>
        <v/>
      </c>
      <c r="J41" s="59" t="str">
        <f>+IF($A41="","",VLOOKUP($A41,[4]M.O!J62:L124,3,FALSE))</f>
        <v/>
      </c>
      <c r="K41" s="60"/>
      <c r="L41" s="393"/>
    </row>
    <row r="42" spans="1:12" ht="16.5" thickBot="1">
      <c r="A42" s="357" t="s">
        <v>134</v>
      </c>
      <c r="B42" s="358"/>
      <c r="C42" s="358"/>
      <c r="D42" s="358"/>
      <c r="E42" s="358"/>
      <c r="F42" s="358"/>
      <c r="G42" s="358"/>
      <c r="H42" s="358"/>
      <c r="I42" s="358"/>
      <c r="J42" s="358"/>
      <c r="K42" s="359"/>
      <c r="L42" s="38">
        <f>SUM(L38:L41)</f>
        <v>11227</v>
      </c>
    </row>
    <row r="43" spans="1:12" ht="15.75">
      <c r="A43" s="382"/>
      <c r="B43" s="383"/>
      <c r="C43" s="383"/>
      <c r="D43" s="383"/>
      <c r="E43" s="383"/>
      <c r="F43" s="383"/>
      <c r="G43" s="383"/>
      <c r="H43" s="383"/>
      <c r="I43" s="383"/>
      <c r="J43" s="383"/>
      <c r="K43" s="383"/>
      <c r="L43" s="384"/>
    </row>
    <row r="44" spans="1:12" ht="15.75">
      <c r="A44" s="385" t="s">
        <v>149</v>
      </c>
      <c r="B44" s="386"/>
      <c r="C44" s="386"/>
      <c r="D44" s="386"/>
      <c r="E44" s="386"/>
      <c r="F44" s="386"/>
      <c r="G44" s="386"/>
      <c r="H44" s="386"/>
      <c r="I44" s="386"/>
      <c r="J44" s="386"/>
      <c r="K44" s="387"/>
      <c r="L44" s="61">
        <f>+L29+L19+L42+L35</f>
        <v>47342</v>
      </c>
    </row>
    <row r="45" spans="1:12" ht="15.75">
      <c r="A45" s="31"/>
      <c r="B45" s="31"/>
      <c r="C45" s="31"/>
      <c r="D45" s="31"/>
      <c r="E45" s="31"/>
      <c r="F45" s="31"/>
      <c r="G45" s="31"/>
    </row>
    <row r="46" spans="1:12" ht="15.75">
      <c r="A46" s="31"/>
      <c r="B46" s="31"/>
      <c r="C46" s="31"/>
      <c r="D46" s="31"/>
      <c r="E46" s="31"/>
      <c r="F46" s="31"/>
      <c r="G46" s="31"/>
    </row>
    <row r="47" spans="1:12" ht="15.75">
      <c r="A47" s="31"/>
      <c r="B47" s="31"/>
      <c r="C47" s="31"/>
      <c r="D47" s="31"/>
      <c r="E47" s="31"/>
      <c r="F47" s="31"/>
      <c r="G47" s="31"/>
    </row>
    <row r="48" spans="1:12" ht="15.75">
      <c r="A48" s="31"/>
      <c r="B48" s="31"/>
      <c r="C48" s="31"/>
      <c r="D48" s="31"/>
      <c r="E48" s="31"/>
      <c r="F48" s="31"/>
      <c r="G48" s="31"/>
    </row>
    <row r="49" spans="1:6">
      <c r="A49" s="21"/>
      <c r="B49" s="21"/>
      <c r="C49" s="21"/>
      <c r="D49" s="21"/>
    </row>
    <row r="50" spans="1:6">
      <c r="D50" s="136"/>
      <c r="E50" s="136"/>
      <c r="F50" s="136"/>
    </row>
    <row r="51" spans="1:6" ht="15.75">
      <c r="D51" s="133" t="s">
        <v>152</v>
      </c>
    </row>
    <row r="52" spans="1:6" ht="15.75">
      <c r="D52" s="133" t="s">
        <v>206</v>
      </c>
    </row>
    <row r="53" spans="1:6" ht="15.75">
      <c r="D53" s="133" t="s">
        <v>207</v>
      </c>
    </row>
  </sheetData>
  <mergeCells count="49">
    <mergeCell ref="B6:J6"/>
    <mergeCell ref="K6:L6"/>
    <mergeCell ref="A1:F2"/>
    <mergeCell ref="G1:M1"/>
    <mergeCell ref="G2:M2"/>
    <mergeCell ref="A3:H4"/>
    <mergeCell ref="I3:J4"/>
    <mergeCell ref="A20:L20"/>
    <mergeCell ref="B7:J7"/>
    <mergeCell ref="K7:L7"/>
    <mergeCell ref="A8:L8"/>
    <mergeCell ref="A9:G9"/>
    <mergeCell ref="L9:L18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K19"/>
    <mergeCell ref="A34:G34"/>
    <mergeCell ref="A21:G21"/>
    <mergeCell ref="L21:L28"/>
    <mergeCell ref="A22:G22"/>
    <mergeCell ref="A23:G23"/>
    <mergeCell ref="A24:G24"/>
    <mergeCell ref="A25:G25"/>
    <mergeCell ref="A26:G26"/>
    <mergeCell ref="A27:G27"/>
    <mergeCell ref="A28:G28"/>
    <mergeCell ref="A29:K29"/>
    <mergeCell ref="A30:L30"/>
    <mergeCell ref="A31:G31"/>
    <mergeCell ref="A32:G32"/>
    <mergeCell ref="A33:G33"/>
    <mergeCell ref="A42:K42"/>
    <mergeCell ref="A43:L43"/>
    <mergeCell ref="A44:K44"/>
    <mergeCell ref="A35:K35"/>
    <mergeCell ref="A36:L36"/>
    <mergeCell ref="A37:H37"/>
    <mergeCell ref="A38:H38"/>
    <mergeCell ref="L38:L41"/>
    <mergeCell ref="A39:H39"/>
    <mergeCell ref="A40:H40"/>
    <mergeCell ref="A41:H41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6C04F-FBDD-459F-A9F1-D491C19E6B1E}">
  <sheetPr>
    <pageSetUpPr fitToPage="1"/>
  </sheetPr>
  <dimension ref="A1:M53"/>
  <sheetViews>
    <sheetView topLeftCell="A25" zoomScale="70" zoomScaleNormal="70" workbookViewId="0">
      <selection activeCell="K39" sqref="K39"/>
    </sheetView>
  </sheetViews>
  <sheetFormatPr baseColWidth="10" defaultColWidth="10.85546875" defaultRowHeight="12.75"/>
  <cols>
    <col min="1" max="7" width="10.85546875" style="15"/>
    <col min="8" max="8" width="15.140625" style="15" bestFit="1" customWidth="1"/>
    <col min="9" max="9" width="12.85546875" style="15" bestFit="1" customWidth="1"/>
    <col min="10" max="10" width="10.85546875" style="15"/>
    <col min="11" max="11" width="13.42578125" style="15" bestFit="1" customWidth="1"/>
    <col min="12" max="12" width="10.85546875" style="15"/>
    <col min="13" max="13" width="15.140625" style="15" bestFit="1" customWidth="1"/>
    <col min="14" max="14" width="10.85546875" style="15"/>
    <col min="15" max="15" width="14.28515625" style="15" bestFit="1" customWidth="1"/>
    <col min="16" max="16384" width="10.85546875" style="15"/>
  </cols>
  <sheetData>
    <row r="1" spans="1:13" ht="32.25" customHeight="1">
      <c r="A1" s="379"/>
      <c r="B1" s="379"/>
      <c r="C1" s="379"/>
      <c r="D1" s="379"/>
      <c r="E1" s="379"/>
      <c r="F1" s="379"/>
      <c r="G1" s="380" t="str">
        <f>[2]Datosproyecto!B2</f>
        <v>Consejo Superior de la Judicatura Dirección Seccional de Administración Judicial Sincelejo – Sucre</v>
      </c>
      <c r="H1" s="380"/>
      <c r="I1" s="380"/>
      <c r="J1" s="380"/>
      <c r="K1" s="380"/>
      <c r="L1" s="380"/>
      <c r="M1" s="380"/>
    </row>
    <row r="2" spans="1:13" ht="60" customHeight="1">
      <c r="A2" s="379"/>
      <c r="B2" s="379"/>
      <c r="C2" s="379"/>
      <c r="D2" s="379"/>
      <c r="E2" s="379"/>
      <c r="F2" s="379"/>
      <c r="G2" s="380" t="str">
        <f>[2]Datosproyecto!B1</f>
        <v>ADECUACIONES DE GIMNASIO, SU BATERÍA DE BAÑOS Y LA TERRAZA ADYACENTES AL MISMO.</v>
      </c>
      <c r="H2" s="380"/>
      <c r="I2" s="380"/>
      <c r="J2" s="380"/>
      <c r="K2" s="380"/>
      <c r="L2" s="380"/>
      <c r="M2" s="380"/>
    </row>
    <row r="3" spans="1:13" ht="18" customHeight="1">
      <c r="A3" s="381" t="s">
        <v>124</v>
      </c>
      <c r="B3" s="381"/>
      <c r="C3" s="381"/>
      <c r="D3" s="381"/>
      <c r="E3" s="381"/>
      <c r="F3" s="381"/>
      <c r="G3" s="381"/>
      <c r="H3" s="381"/>
      <c r="I3" s="370" t="s">
        <v>125</v>
      </c>
      <c r="J3" s="370"/>
      <c r="K3" s="225" t="s">
        <v>58</v>
      </c>
      <c r="L3" s="225" t="s">
        <v>59</v>
      </c>
      <c r="M3" s="225" t="s">
        <v>60</v>
      </c>
    </row>
    <row r="4" spans="1:13">
      <c r="A4" s="381"/>
      <c r="B4" s="381"/>
      <c r="C4" s="381"/>
      <c r="D4" s="381"/>
      <c r="E4" s="381"/>
      <c r="F4" s="381"/>
      <c r="G4" s="381"/>
      <c r="H4" s="381"/>
      <c r="I4" s="370"/>
      <c r="J4" s="370"/>
      <c r="K4" s="16">
        <v>3</v>
      </c>
      <c r="L4" s="16">
        <v>2</v>
      </c>
      <c r="M4" s="16">
        <v>2025</v>
      </c>
    </row>
    <row r="5" spans="1:1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>
      <c r="A6" s="200" t="s">
        <v>126</v>
      </c>
      <c r="B6" s="377" t="s">
        <v>30</v>
      </c>
      <c r="C6" s="377"/>
      <c r="D6" s="377"/>
      <c r="E6" s="377"/>
      <c r="F6" s="377"/>
      <c r="G6" s="377"/>
      <c r="H6" s="377"/>
      <c r="I6" s="377"/>
      <c r="J6" s="377"/>
      <c r="K6" s="378" t="s">
        <v>62</v>
      </c>
      <c r="L6" s="378"/>
      <c r="M6" s="200" t="s">
        <v>63</v>
      </c>
    </row>
    <row r="7" spans="1:13" ht="31.9" customHeight="1" thickBot="1">
      <c r="A7" s="20" t="str">
        <f>+'BALANCE Nro 2'!A92</f>
        <v>NP2.10</v>
      </c>
      <c r="B7" s="369" t="str">
        <f>+'BALANCE Nro 2'!B92</f>
        <v>SUMINISTRO E INSTALACION DE TUBERIA DE PRESION DE 1/2"</v>
      </c>
      <c r="C7" s="369"/>
      <c r="D7" s="369"/>
      <c r="E7" s="369"/>
      <c r="F7" s="369"/>
      <c r="G7" s="369"/>
      <c r="H7" s="369"/>
      <c r="I7" s="369"/>
      <c r="J7" s="369"/>
      <c r="K7" s="370" t="str">
        <f>+'BALANCE Nro 2'!C92</f>
        <v>m</v>
      </c>
      <c r="L7" s="370"/>
      <c r="M7" s="20">
        <f>+'BALANCE Nro 2'!K92</f>
        <v>18</v>
      </c>
    </row>
    <row r="8" spans="1:13" ht="16.5" thickBot="1">
      <c r="A8" s="360" t="s">
        <v>127</v>
      </c>
      <c r="B8" s="361"/>
      <c r="C8" s="361"/>
      <c r="D8" s="361"/>
      <c r="E8" s="361"/>
      <c r="F8" s="361"/>
      <c r="G8" s="361"/>
      <c r="H8" s="361"/>
      <c r="I8" s="361"/>
      <c r="J8" s="361"/>
      <c r="K8" s="361"/>
      <c r="L8" s="416"/>
    </row>
    <row r="9" spans="1:13" ht="16.5" thickBot="1">
      <c r="A9" s="360" t="s">
        <v>2</v>
      </c>
      <c r="B9" s="361"/>
      <c r="C9" s="361"/>
      <c r="D9" s="361"/>
      <c r="E9" s="361"/>
      <c r="F9" s="361"/>
      <c r="G9" s="361"/>
      <c r="H9" s="199" t="s">
        <v>128</v>
      </c>
      <c r="I9" s="45" t="s">
        <v>129</v>
      </c>
      <c r="J9" s="199" t="s">
        <v>130</v>
      </c>
      <c r="K9" s="46" t="s">
        <v>131</v>
      </c>
      <c r="L9" s="342"/>
    </row>
    <row r="10" spans="1:13" ht="15.75">
      <c r="A10" s="417"/>
      <c r="B10" s="389"/>
      <c r="C10" s="389"/>
      <c r="D10" s="389"/>
      <c r="E10" s="389"/>
      <c r="F10" s="389"/>
      <c r="G10" s="390"/>
      <c r="H10" s="43" t="str">
        <f>+IF(A10="","",VLOOKUP(A10,'[3]EQUIPO ELECTR'!$C$8:E194,2,FALSE))</f>
        <v/>
      </c>
      <c r="I10" s="43" t="str">
        <f>+IF(A10="","",VLOOKUP(A10,'[3]EQUIPO ELECTR'!$C$8:E247,3,FALSE))</f>
        <v/>
      </c>
      <c r="J10" s="37"/>
      <c r="K10" s="44" t="str">
        <f>+IF($A10="","",ROUND(I10/J10,0))</f>
        <v/>
      </c>
      <c r="L10" s="343"/>
    </row>
    <row r="11" spans="1:13" ht="15.75">
      <c r="A11" s="364"/>
      <c r="B11" s="365"/>
      <c r="C11" s="365"/>
      <c r="D11" s="365"/>
      <c r="E11" s="365"/>
      <c r="F11" s="365"/>
      <c r="G11" s="365"/>
      <c r="H11" s="28" t="str">
        <f>+IF(A11="","",VLOOKUP(A11,'[3]EQUIPO ELECTR'!$C$8:E195,2,FALSE))</f>
        <v/>
      </c>
      <c r="I11" s="28" t="str">
        <f>+IF(A11="","",VLOOKUP(A11,'[3]EQUIPO ELECTR'!$C$8:E248,3,FALSE))</f>
        <v/>
      </c>
      <c r="J11" s="22"/>
      <c r="K11" s="23" t="str">
        <f>+IF($A11="","",ROUND(I11/J11,0))</f>
        <v/>
      </c>
      <c r="L11" s="343"/>
    </row>
    <row r="12" spans="1:13" ht="15.75">
      <c r="A12" s="364"/>
      <c r="B12" s="365"/>
      <c r="C12" s="365"/>
      <c r="D12" s="365"/>
      <c r="E12" s="365"/>
      <c r="F12" s="365"/>
      <c r="G12" s="365"/>
      <c r="H12" s="28" t="str">
        <f>+IF(A12="","",VLOOKUP(A12,'[3]EQUIPO ELECTR'!$C$8:E196,2,FALSE))</f>
        <v/>
      </c>
      <c r="I12" s="28" t="str">
        <f>+IF(A12="","",VLOOKUP(A12,'[3]EQUIPO ELECTR'!$C$8:E249,3,FALSE))</f>
        <v/>
      </c>
      <c r="J12" s="22"/>
      <c r="K12" s="23" t="str">
        <f t="shared" ref="K12:K17" si="0">+IF($A12="","",ROUND(I12/J12,0))</f>
        <v/>
      </c>
      <c r="L12" s="343"/>
    </row>
    <row r="13" spans="1:13" ht="15.75">
      <c r="A13" s="364"/>
      <c r="B13" s="365"/>
      <c r="C13" s="365"/>
      <c r="D13" s="365"/>
      <c r="E13" s="365"/>
      <c r="F13" s="365"/>
      <c r="G13" s="365"/>
      <c r="H13" s="28" t="str">
        <f>+IF(A13="","",VLOOKUP(A13,'[3]EQUIPO ELECTR'!$C$8:E197,2,FALSE))</f>
        <v/>
      </c>
      <c r="I13" s="28" t="str">
        <f>+IF(A13="","",VLOOKUP(A13,'[3]EQUIPO ELECTR'!$C$8:E250,3,FALSE))</f>
        <v/>
      </c>
      <c r="J13" s="22"/>
      <c r="K13" s="23" t="str">
        <f t="shared" si="0"/>
        <v/>
      </c>
      <c r="L13" s="343"/>
    </row>
    <row r="14" spans="1:13" ht="15.75">
      <c r="A14" s="364"/>
      <c r="B14" s="365"/>
      <c r="C14" s="365"/>
      <c r="D14" s="365"/>
      <c r="E14" s="365"/>
      <c r="F14" s="365"/>
      <c r="G14" s="365"/>
      <c r="H14" s="28" t="str">
        <f>+IF(A14="","",VLOOKUP(A14,'[3]EQUIPO ELECTR'!$C$8:E198,2,FALSE))</f>
        <v/>
      </c>
      <c r="I14" s="28" t="str">
        <f>+IF(A14="","",VLOOKUP(A14,'[3]EQUIPO ELECTR'!$C$8:E251,3,FALSE))</f>
        <v/>
      </c>
      <c r="J14" s="22"/>
      <c r="K14" s="23" t="str">
        <f t="shared" si="0"/>
        <v/>
      </c>
      <c r="L14" s="343"/>
    </row>
    <row r="15" spans="1:13" ht="15.75">
      <c r="A15" s="364"/>
      <c r="B15" s="365"/>
      <c r="C15" s="365"/>
      <c r="D15" s="365"/>
      <c r="E15" s="365"/>
      <c r="F15" s="365"/>
      <c r="G15" s="365"/>
      <c r="H15" s="28" t="str">
        <f>+IF(A15="","",VLOOKUP(A15,'[3]EQUIPO ELECTR'!$C$8:E199,2,FALSE))</f>
        <v/>
      </c>
      <c r="I15" s="28" t="str">
        <f>+IF(A15="","",VLOOKUP(A15,'[3]EQUIPO ELECTR'!$C$8:E252,3,FALSE))</f>
        <v/>
      </c>
      <c r="J15" s="22"/>
      <c r="K15" s="23" t="str">
        <f t="shared" si="0"/>
        <v/>
      </c>
      <c r="L15" s="343"/>
    </row>
    <row r="16" spans="1:13" ht="15.75">
      <c r="A16" s="364"/>
      <c r="B16" s="365"/>
      <c r="C16" s="365"/>
      <c r="D16" s="365"/>
      <c r="E16" s="365"/>
      <c r="F16" s="365"/>
      <c r="G16" s="365"/>
      <c r="H16" s="28" t="str">
        <f>+IF(A16="","",VLOOKUP(A16,'[3]EQUIPO ELECTR'!$C$8:E200,2,FALSE))</f>
        <v/>
      </c>
      <c r="I16" s="28" t="str">
        <f>+IF(A16="","",VLOOKUP(A16,'[3]EQUIPO ELECTR'!$C$8:E253,3,FALSE))</f>
        <v/>
      </c>
      <c r="J16" s="22"/>
      <c r="K16" s="23" t="str">
        <f t="shared" si="0"/>
        <v/>
      </c>
      <c r="L16" s="343"/>
    </row>
    <row r="17" spans="1:12" ht="15.75">
      <c r="A17" s="364"/>
      <c r="B17" s="365"/>
      <c r="C17" s="365"/>
      <c r="D17" s="365"/>
      <c r="E17" s="365"/>
      <c r="F17" s="365"/>
      <c r="G17" s="365"/>
      <c r="H17" s="28" t="str">
        <f>+IF(A17="","",VLOOKUP(A17,'[3]EQUIPO ELECTR'!$C$8:E201,2,FALSE))</f>
        <v/>
      </c>
      <c r="I17" s="28" t="str">
        <f>+IF(A17="","",VLOOKUP(A17,'[3]EQUIPO ELECTR'!$C$8:E254,3,FALSE))</f>
        <v/>
      </c>
      <c r="J17" s="22"/>
      <c r="K17" s="23" t="str">
        <f t="shared" si="0"/>
        <v/>
      </c>
      <c r="L17" s="343"/>
    </row>
    <row r="18" spans="1:12" ht="16.5" thickBot="1">
      <c r="A18" s="351" t="s">
        <v>132</v>
      </c>
      <c r="B18" s="352"/>
      <c r="C18" s="352"/>
      <c r="D18" s="352"/>
      <c r="E18" s="352"/>
      <c r="F18" s="352"/>
      <c r="G18" s="352"/>
      <c r="H18" s="40" t="s">
        <v>133</v>
      </c>
      <c r="I18" s="41">
        <v>0.1</v>
      </c>
      <c r="J18" s="24"/>
      <c r="K18" s="25">
        <f>+ROUND(I18*L42,0)</f>
        <v>936</v>
      </c>
      <c r="L18" s="344"/>
    </row>
    <row r="19" spans="1:12" ht="16.5" thickBot="1">
      <c r="A19" s="404" t="s">
        <v>134</v>
      </c>
      <c r="B19" s="405"/>
      <c r="C19" s="405"/>
      <c r="D19" s="405"/>
      <c r="E19" s="405"/>
      <c r="F19" s="405"/>
      <c r="G19" s="405"/>
      <c r="H19" s="405"/>
      <c r="I19" s="405"/>
      <c r="J19" s="405"/>
      <c r="K19" s="406"/>
      <c r="L19" s="47">
        <f>SUM(K10:K18)</f>
        <v>936</v>
      </c>
    </row>
    <row r="20" spans="1:12" ht="16.5" thickBot="1">
      <c r="A20" s="360" t="s">
        <v>135</v>
      </c>
      <c r="B20" s="361"/>
      <c r="C20" s="361"/>
      <c r="D20" s="361"/>
      <c r="E20" s="361"/>
      <c r="F20" s="361"/>
      <c r="G20" s="361"/>
      <c r="H20" s="361"/>
      <c r="I20" s="361"/>
      <c r="J20" s="361"/>
      <c r="K20" s="361"/>
      <c r="L20" s="416"/>
    </row>
    <row r="21" spans="1:12" ht="16.5" thickBot="1">
      <c r="A21" s="408" t="s">
        <v>2</v>
      </c>
      <c r="B21" s="409"/>
      <c r="C21" s="409"/>
      <c r="D21" s="409"/>
      <c r="E21" s="409"/>
      <c r="F21" s="409"/>
      <c r="G21" s="409"/>
      <c r="H21" s="81" t="s">
        <v>136</v>
      </c>
      <c r="I21" s="81" t="s">
        <v>137</v>
      </c>
      <c r="J21" s="81" t="s">
        <v>138</v>
      </c>
      <c r="K21" s="82" t="s">
        <v>131</v>
      </c>
      <c r="L21" s="342"/>
    </row>
    <row r="22" spans="1:12" ht="15.75">
      <c r="A22" s="421" t="s">
        <v>330</v>
      </c>
      <c r="B22" s="422"/>
      <c r="C22" s="422"/>
      <c r="D22" s="422"/>
      <c r="E22" s="422"/>
      <c r="F22" s="422"/>
      <c r="G22" s="422"/>
      <c r="H22" s="84" t="s">
        <v>122</v>
      </c>
      <c r="I22" s="85">
        <v>800</v>
      </c>
      <c r="J22" s="83">
        <v>0.5</v>
      </c>
      <c r="K22" s="88">
        <f>+I22*J22</f>
        <v>400</v>
      </c>
      <c r="L22" s="398"/>
    </row>
    <row r="23" spans="1:12" ht="15.75">
      <c r="A23" s="418" t="s">
        <v>331</v>
      </c>
      <c r="B23" s="419"/>
      <c r="C23" s="419"/>
      <c r="D23" s="419"/>
      <c r="E23" s="419"/>
      <c r="F23" s="419"/>
      <c r="G23" s="419"/>
      <c r="H23" s="35" t="s">
        <v>122</v>
      </c>
      <c r="I23" s="86">
        <v>3300</v>
      </c>
      <c r="J23" s="83">
        <v>0.03</v>
      </c>
      <c r="K23" s="89">
        <f>+J23*I23</f>
        <v>99</v>
      </c>
      <c r="L23" s="398"/>
    </row>
    <row r="24" spans="1:12" ht="15.75">
      <c r="A24" s="418" t="s">
        <v>332</v>
      </c>
      <c r="B24" s="419"/>
      <c r="C24" s="419"/>
      <c r="D24" s="419"/>
      <c r="E24" s="419"/>
      <c r="F24" s="419"/>
      <c r="G24" s="419"/>
      <c r="H24" s="28" t="s">
        <v>122</v>
      </c>
      <c r="I24" s="87">
        <v>540</v>
      </c>
      <c r="J24" s="34">
        <v>0.5</v>
      </c>
      <c r="K24" s="89">
        <f t="shared" ref="K24:K27" si="1">+J24*I24</f>
        <v>270</v>
      </c>
      <c r="L24" s="398"/>
    </row>
    <row r="25" spans="1:12" ht="15.75">
      <c r="A25" s="418" t="s">
        <v>333</v>
      </c>
      <c r="B25" s="419"/>
      <c r="C25" s="419"/>
      <c r="D25" s="419"/>
      <c r="E25" s="419"/>
      <c r="F25" s="419"/>
      <c r="G25" s="419"/>
      <c r="H25" s="28" t="s">
        <v>122</v>
      </c>
      <c r="I25" s="87">
        <v>540</v>
      </c>
      <c r="J25" s="34">
        <v>0.5</v>
      </c>
      <c r="K25" s="89">
        <f t="shared" si="1"/>
        <v>270</v>
      </c>
      <c r="L25" s="398"/>
    </row>
    <row r="26" spans="1:12" ht="15.75">
      <c r="A26" s="418" t="s">
        <v>334</v>
      </c>
      <c r="B26" s="419"/>
      <c r="C26" s="419"/>
      <c r="D26" s="419"/>
      <c r="E26" s="419"/>
      <c r="F26" s="419"/>
      <c r="G26" s="419"/>
      <c r="H26" s="28" t="s">
        <v>122</v>
      </c>
      <c r="I26" s="87">
        <v>73100</v>
      </c>
      <c r="J26" s="34">
        <v>0.03</v>
      </c>
      <c r="K26" s="89">
        <f t="shared" si="1"/>
        <v>2193</v>
      </c>
      <c r="L26" s="398"/>
    </row>
    <row r="27" spans="1:12" ht="15.75" customHeight="1">
      <c r="A27" s="418" t="s">
        <v>344</v>
      </c>
      <c r="B27" s="419"/>
      <c r="C27" s="419"/>
      <c r="D27" s="419"/>
      <c r="E27" s="419"/>
      <c r="F27" s="419"/>
      <c r="G27" s="419"/>
      <c r="H27" s="28" t="s">
        <v>184</v>
      </c>
      <c r="I27" s="87">
        <v>5000</v>
      </c>
      <c r="J27" s="34">
        <v>1</v>
      </c>
      <c r="K27" s="89">
        <f t="shared" si="1"/>
        <v>5000</v>
      </c>
      <c r="L27" s="398"/>
    </row>
    <row r="28" spans="1:12" ht="15.75">
      <c r="A28" s="418"/>
      <c r="B28" s="419"/>
      <c r="C28" s="419"/>
      <c r="D28" s="419"/>
      <c r="E28" s="419"/>
      <c r="F28" s="419"/>
      <c r="G28" s="419"/>
      <c r="H28" s="28"/>
      <c r="I28" s="87"/>
      <c r="J28" s="34"/>
      <c r="K28" s="89"/>
      <c r="L28" s="398"/>
    </row>
    <row r="29" spans="1:12" ht="16.5" thickBot="1">
      <c r="A29" s="401" t="s">
        <v>134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03"/>
      <c r="L29" s="33">
        <f>SUM(K22:K27)</f>
        <v>8232</v>
      </c>
    </row>
    <row r="30" spans="1:12" ht="16.5" thickBot="1">
      <c r="A30" s="371" t="s">
        <v>140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38"/>
    </row>
    <row r="31" spans="1:12" ht="15.75">
      <c r="A31" s="410" t="s">
        <v>141</v>
      </c>
      <c r="B31" s="411"/>
      <c r="C31" s="411"/>
      <c r="D31" s="411"/>
      <c r="E31" s="411"/>
      <c r="F31" s="411"/>
      <c r="G31" s="412"/>
      <c r="H31" s="53" t="s">
        <v>136</v>
      </c>
      <c r="I31" s="95" t="s">
        <v>138</v>
      </c>
      <c r="J31" s="95" t="s">
        <v>142</v>
      </c>
      <c r="K31" s="95" t="s">
        <v>143</v>
      </c>
      <c r="L31" s="42" t="s">
        <v>131</v>
      </c>
    </row>
    <row r="32" spans="1:12" ht="15.75">
      <c r="A32" s="348"/>
      <c r="B32" s="349"/>
      <c r="C32" s="349"/>
      <c r="D32" s="349"/>
      <c r="E32" s="349"/>
      <c r="F32" s="349"/>
      <c r="G32" s="350"/>
      <c r="H32" s="28" t="str">
        <f>+IF($A32="","",VLOOKUP($A32,'[3]TRANSPORTE ELECTR'!$C$8:E10,2,FALSE))</f>
        <v/>
      </c>
      <c r="I32" s="26"/>
      <c r="J32" s="27"/>
      <c r="K32" s="28" t="str">
        <f>+IF($A32="","",VLOOKUP($A32,'[3]TRANSPORTE ELECTR'!C6:E10,3,FALSE))</f>
        <v/>
      </c>
      <c r="L32" s="23" t="str">
        <f>+IF($A32="","",ROUND(J32*K32*I32,2))</f>
        <v/>
      </c>
    </row>
    <row r="33" spans="1:12" ht="15.75">
      <c r="A33" s="348"/>
      <c r="B33" s="349"/>
      <c r="C33" s="349"/>
      <c r="D33" s="349"/>
      <c r="E33" s="349"/>
      <c r="F33" s="349"/>
      <c r="G33" s="350"/>
      <c r="H33" s="28" t="str">
        <f>+IF($A33="","",VLOOKUP($A33,[4]TRANS!C7:E36,2,FALSE))</f>
        <v/>
      </c>
      <c r="I33" s="28"/>
      <c r="J33" s="27"/>
      <c r="K33" s="28" t="str">
        <f>+IF($A33="","",VLOOKUP($A33,[4]TRANS!F7:H36,3,FALSE))</f>
        <v/>
      </c>
      <c r="L33" s="23"/>
    </row>
    <row r="34" spans="1:12" ht="16.5" thickBot="1">
      <c r="A34" s="407"/>
      <c r="B34" s="396"/>
      <c r="C34" s="396"/>
      <c r="D34" s="396"/>
      <c r="E34" s="396"/>
      <c r="F34" s="396"/>
      <c r="G34" s="397"/>
      <c r="H34" s="39" t="str">
        <f>+IF($A34="","",VLOOKUP($A34,[4]TRANS!C8:E37,2,FALSE))</f>
        <v/>
      </c>
      <c r="I34" s="49"/>
      <c r="J34" s="50"/>
      <c r="K34" s="39" t="str">
        <f>+IF($A34="","",VLOOKUP($A34,[4]TRANS!F8:H37,3,FALSE))</f>
        <v/>
      </c>
      <c r="L34" s="52"/>
    </row>
    <row r="35" spans="1:12" ht="16.5" thickBot="1">
      <c r="A35" s="357" t="s">
        <v>134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51">
        <f>+SUM(L32:L34)</f>
        <v>0</v>
      </c>
    </row>
    <row r="36" spans="1:12" ht="16.5" thickBot="1">
      <c r="A36" s="371" t="s">
        <v>144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38"/>
    </row>
    <row r="37" spans="1:12" ht="48" thickBot="1">
      <c r="A37" s="371" t="s">
        <v>145</v>
      </c>
      <c r="B37" s="372"/>
      <c r="C37" s="372"/>
      <c r="D37" s="372"/>
      <c r="E37" s="372"/>
      <c r="F37" s="372"/>
      <c r="G37" s="372"/>
      <c r="H37" s="338"/>
      <c r="I37" s="56" t="s">
        <v>146</v>
      </c>
      <c r="J37" s="57" t="s">
        <v>147</v>
      </c>
      <c r="K37" s="199" t="s">
        <v>130</v>
      </c>
      <c r="L37" s="46" t="s">
        <v>131</v>
      </c>
    </row>
    <row r="38" spans="1:12" ht="15.75">
      <c r="A38" s="388" t="s">
        <v>148</v>
      </c>
      <c r="B38" s="389"/>
      <c r="C38" s="389"/>
      <c r="D38" s="389"/>
      <c r="E38" s="389"/>
      <c r="F38" s="389"/>
      <c r="G38" s="389"/>
      <c r="H38" s="390"/>
      <c r="I38" s="54" t="str">
        <f>+IF($A38="","",VLOOKUP($A38,'[3]M.O ELECT'!$J$61:$L$68,2,FALSE))</f>
        <v>CUA8</v>
      </c>
      <c r="J38" s="55">
        <f>+IF($A38="","",VLOOKUP($A38,'[3]M.O ELECT'!$J$61:$L$68,3,FALSE))</f>
        <v>280676</v>
      </c>
      <c r="K38" s="37">
        <v>30</v>
      </c>
      <c r="L38" s="391">
        <f>+IF($A38="","",ROUND((J38/K38),0))</f>
        <v>9356</v>
      </c>
    </row>
    <row r="39" spans="1:12" ht="15.75">
      <c r="A39" s="394"/>
      <c r="B39" s="349"/>
      <c r="C39" s="349"/>
      <c r="D39" s="349"/>
      <c r="E39" s="349"/>
      <c r="F39" s="349"/>
      <c r="G39" s="349"/>
      <c r="H39" s="350"/>
      <c r="I39" s="29" t="str">
        <f>+IF($A39="","",VLOOKUP($A39,[4]M.O!J60:L80,2,FALSE))</f>
        <v/>
      </c>
      <c r="J39" s="30" t="str">
        <f>+IF($A39="","",VLOOKUP($A39,[4]M.O!J60:L122,3,FALSE))</f>
        <v/>
      </c>
      <c r="K39" s="22"/>
      <c r="L39" s="392"/>
    </row>
    <row r="40" spans="1:12" ht="15.75">
      <c r="A40" s="394"/>
      <c r="B40" s="349"/>
      <c r="C40" s="349"/>
      <c r="D40" s="349"/>
      <c r="E40" s="349"/>
      <c r="F40" s="349"/>
      <c r="G40" s="349"/>
      <c r="H40" s="350"/>
      <c r="I40" s="29" t="str">
        <f>+IF($A40="","",VLOOKUP($A40,[4]M.O!J61:L81,2,FALSE))</f>
        <v/>
      </c>
      <c r="J40" s="30" t="str">
        <f>+IF($A40="","",VLOOKUP($A40,[4]M.O!J61:L123,3,FALSE))</f>
        <v/>
      </c>
      <c r="K40" s="22"/>
      <c r="L40" s="392"/>
    </row>
    <row r="41" spans="1:12" ht="16.5" thickBot="1">
      <c r="A41" s="395"/>
      <c r="B41" s="396"/>
      <c r="C41" s="396"/>
      <c r="D41" s="396"/>
      <c r="E41" s="396"/>
      <c r="F41" s="396"/>
      <c r="G41" s="396"/>
      <c r="H41" s="397"/>
      <c r="I41" s="58" t="str">
        <f>+IF($A41="","",VLOOKUP($A41,[4]M.O!J62:L82,2,FALSE))</f>
        <v/>
      </c>
      <c r="J41" s="59" t="str">
        <f>+IF($A41="","",VLOOKUP($A41,[4]M.O!J62:L124,3,FALSE))</f>
        <v/>
      </c>
      <c r="K41" s="60"/>
      <c r="L41" s="393"/>
    </row>
    <row r="42" spans="1:12" ht="16.5" thickBot="1">
      <c r="A42" s="357" t="s">
        <v>134</v>
      </c>
      <c r="B42" s="358"/>
      <c r="C42" s="358"/>
      <c r="D42" s="358"/>
      <c r="E42" s="358"/>
      <c r="F42" s="358"/>
      <c r="G42" s="358"/>
      <c r="H42" s="358"/>
      <c r="I42" s="358"/>
      <c r="J42" s="358"/>
      <c r="K42" s="359"/>
      <c r="L42" s="38">
        <f>SUM(L38:L41)</f>
        <v>9356</v>
      </c>
    </row>
    <row r="43" spans="1:12" ht="15.75">
      <c r="A43" s="382"/>
      <c r="B43" s="383"/>
      <c r="C43" s="383"/>
      <c r="D43" s="383"/>
      <c r="E43" s="383"/>
      <c r="F43" s="383"/>
      <c r="G43" s="383"/>
      <c r="H43" s="383"/>
      <c r="I43" s="383"/>
      <c r="J43" s="383"/>
      <c r="K43" s="383"/>
      <c r="L43" s="384"/>
    </row>
    <row r="44" spans="1:12" ht="15.75">
      <c r="A44" s="385" t="s">
        <v>149</v>
      </c>
      <c r="B44" s="386"/>
      <c r="C44" s="386"/>
      <c r="D44" s="386"/>
      <c r="E44" s="386"/>
      <c r="F44" s="386"/>
      <c r="G44" s="386"/>
      <c r="H44" s="386"/>
      <c r="I44" s="386"/>
      <c r="J44" s="386"/>
      <c r="K44" s="387"/>
      <c r="L44" s="61">
        <f>+L29+L19+L42+L35</f>
        <v>18524</v>
      </c>
    </row>
    <row r="45" spans="1:12" ht="15.75">
      <c r="A45" s="31"/>
      <c r="B45" s="31"/>
      <c r="C45" s="31"/>
      <c r="D45" s="31"/>
      <c r="E45" s="31"/>
      <c r="F45" s="31"/>
      <c r="G45" s="31"/>
    </row>
    <row r="46" spans="1:12" ht="15.75">
      <c r="A46" s="31"/>
      <c r="B46" s="31"/>
      <c r="C46" s="31"/>
      <c r="D46" s="31"/>
      <c r="E46" s="31"/>
      <c r="F46" s="31"/>
      <c r="G46" s="31"/>
    </row>
    <row r="47" spans="1:12" ht="15.75">
      <c r="A47" s="31"/>
      <c r="B47" s="31"/>
      <c r="C47" s="31"/>
      <c r="D47" s="31"/>
      <c r="E47" s="31"/>
      <c r="F47" s="31"/>
      <c r="G47" s="31"/>
    </row>
    <row r="48" spans="1:12" ht="15.75">
      <c r="A48" s="31"/>
      <c r="B48" s="31"/>
      <c r="C48" s="31"/>
      <c r="D48" s="31"/>
      <c r="E48" s="31"/>
      <c r="F48" s="31"/>
      <c r="G48" s="31"/>
    </row>
    <row r="49" spans="1:6">
      <c r="A49" s="21"/>
      <c r="B49" s="21"/>
      <c r="C49" s="21"/>
      <c r="D49" s="21"/>
    </row>
    <row r="50" spans="1:6">
      <c r="D50" s="136"/>
      <c r="E50" s="136"/>
      <c r="F50" s="136"/>
    </row>
    <row r="51" spans="1:6" ht="15.75">
      <c r="D51" s="133" t="s">
        <v>152</v>
      </c>
    </row>
    <row r="52" spans="1:6" ht="15.75">
      <c r="D52" s="133" t="s">
        <v>206</v>
      </c>
    </row>
    <row r="53" spans="1:6" ht="15.75">
      <c r="D53" s="133" t="s">
        <v>207</v>
      </c>
    </row>
  </sheetData>
  <mergeCells count="49">
    <mergeCell ref="B6:J6"/>
    <mergeCell ref="K6:L6"/>
    <mergeCell ref="A1:F2"/>
    <mergeCell ref="G1:M1"/>
    <mergeCell ref="G2:M2"/>
    <mergeCell ref="A3:H4"/>
    <mergeCell ref="I3:J4"/>
    <mergeCell ref="A20:L20"/>
    <mergeCell ref="B7:J7"/>
    <mergeCell ref="K7:L7"/>
    <mergeCell ref="A8:L8"/>
    <mergeCell ref="A9:G9"/>
    <mergeCell ref="L9:L18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K19"/>
    <mergeCell ref="A34:G34"/>
    <mergeCell ref="A21:G21"/>
    <mergeCell ref="L21:L28"/>
    <mergeCell ref="A22:G22"/>
    <mergeCell ref="A23:G23"/>
    <mergeCell ref="A24:G24"/>
    <mergeCell ref="A25:G25"/>
    <mergeCell ref="A26:G26"/>
    <mergeCell ref="A27:G27"/>
    <mergeCell ref="A28:G28"/>
    <mergeCell ref="A29:K29"/>
    <mergeCell ref="A30:L30"/>
    <mergeCell ref="A31:G31"/>
    <mergeCell ref="A32:G32"/>
    <mergeCell ref="A33:G33"/>
    <mergeCell ref="A42:K42"/>
    <mergeCell ref="A43:L43"/>
    <mergeCell ref="A44:K44"/>
    <mergeCell ref="A35:K35"/>
    <mergeCell ref="A36:L36"/>
    <mergeCell ref="A37:H37"/>
    <mergeCell ref="A38:H38"/>
    <mergeCell ref="L38:L41"/>
    <mergeCell ref="A39:H39"/>
    <mergeCell ref="A40:H40"/>
    <mergeCell ref="A41:H41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453A4-C087-402A-9E38-BE89DC54482D}">
  <sheetPr>
    <pageSetUpPr fitToPage="1"/>
  </sheetPr>
  <dimension ref="A1:M53"/>
  <sheetViews>
    <sheetView topLeftCell="A21" zoomScale="70" zoomScaleNormal="70" workbookViewId="0">
      <selection activeCell="K39" sqref="K39"/>
    </sheetView>
  </sheetViews>
  <sheetFormatPr baseColWidth="10" defaultColWidth="10.85546875" defaultRowHeight="12.75"/>
  <cols>
    <col min="1" max="7" width="10.85546875" style="15"/>
    <col min="8" max="8" width="15.140625" style="15" bestFit="1" customWidth="1"/>
    <col min="9" max="9" width="12.85546875" style="15" bestFit="1" customWidth="1"/>
    <col min="10" max="10" width="10.85546875" style="15"/>
    <col min="11" max="11" width="13.42578125" style="15" bestFit="1" customWidth="1"/>
    <col min="12" max="12" width="10.85546875" style="15"/>
    <col min="13" max="13" width="15.140625" style="15" bestFit="1" customWidth="1"/>
    <col min="14" max="14" width="10.85546875" style="15"/>
    <col min="15" max="15" width="14.28515625" style="15" bestFit="1" customWidth="1"/>
    <col min="16" max="16384" width="10.85546875" style="15"/>
  </cols>
  <sheetData>
    <row r="1" spans="1:13" ht="32.25" customHeight="1">
      <c r="A1" s="379"/>
      <c r="B1" s="379"/>
      <c r="C1" s="379"/>
      <c r="D1" s="379"/>
      <c r="E1" s="379"/>
      <c r="F1" s="379"/>
      <c r="G1" s="380" t="str">
        <f>[2]Datosproyecto!B2</f>
        <v>Consejo Superior de la Judicatura Dirección Seccional de Administración Judicial Sincelejo – Sucre</v>
      </c>
      <c r="H1" s="380"/>
      <c r="I1" s="380"/>
      <c r="J1" s="380"/>
      <c r="K1" s="380"/>
      <c r="L1" s="380"/>
      <c r="M1" s="380"/>
    </row>
    <row r="2" spans="1:13" ht="60" customHeight="1">
      <c r="A2" s="379"/>
      <c r="B2" s="379"/>
      <c r="C2" s="379"/>
      <c r="D2" s="379"/>
      <c r="E2" s="379"/>
      <c r="F2" s="379"/>
      <c r="G2" s="380" t="str">
        <f>[2]Datosproyecto!B1</f>
        <v>ADECUACIONES DE GIMNASIO, SU BATERÍA DE BAÑOS Y LA TERRAZA ADYACENTES AL MISMO.</v>
      </c>
      <c r="H2" s="380"/>
      <c r="I2" s="380"/>
      <c r="J2" s="380"/>
      <c r="K2" s="380"/>
      <c r="L2" s="380"/>
      <c r="M2" s="380"/>
    </row>
    <row r="3" spans="1:13" ht="18" customHeight="1">
      <c r="A3" s="381" t="s">
        <v>124</v>
      </c>
      <c r="B3" s="381"/>
      <c r="C3" s="381"/>
      <c r="D3" s="381"/>
      <c r="E3" s="381"/>
      <c r="F3" s="381"/>
      <c r="G3" s="381"/>
      <c r="H3" s="381"/>
      <c r="I3" s="370" t="s">
        <v>125</v>
      </c>
      <c r="J3" s="370"/>
      <c r="K3" s="225" t="s">
        <v>58</v>
      </c>
      <c r="L3" s="225" t="s">
        <v>59</v>
      </c>
      <c r="M3" s="225" t="s">
        <v>60</v>
      </c>
    </row>
    <row r="4" spans="1:13">
      <c r="A4" s="381"/>
      <c r="B4" s="381"/>
      <c r="C4" s="381"/>
      <c r="D4" s="381"/>
      <c r="E4" s="381"/>
      <c r="F4" s="381"/>
      <c r="G4" s="381"/>
      <c r="H4" s="381"/>
      <c r="I4" s="370"/>
      <c r="J4" s="370"/>
      <c r="K4" s="16">
        <v>3</v>
      </c>
      <c r="L4" s="16">
        <v>2</v>
      </c>
      <c r="M4" s="16">
        <v>2025</v>
      </c>
    </row>
    <row r="5" spans="1:1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>
      <c r="A6" s="200" t="s">
        <v>126</v>
      </c>
      <c r="B6" s="377" t="s">
        <v>30</v>
      </c>
      <c r="C6" s="377"/>
      <c r="D6" s="377"/>
      <c r="E6" s="377"/>
      <c r="F6" s="377"/>
      <c r="G6" s="377"/>
      <c r="H6" s="377"/>
      <c r="I6" s="377"/>
      <c r="J6" s="377"/>
      <c r="K6" s="378" t="s">
        <v>62</v>
      </c>
      <c r="L6" s="378"/>
      <c r="M6" s="200" t="s">
        <v>63</v>
      </c>
    </row>
    <row r="7" spans="1:13" ht="31.9" customHeight="1" thickBot="1">
      <c r="A7" s="20" t="str">
        <f>+'BALANCE Nro 2'!A93</f>
        <v>NP2.11</v>
      </c>
      <c r="B7" s="369" t="str">
        <f>+'BALANCE Nro 2'!B93</f>
        <v>SUMINISTRO E INSTALACION DE TUBERIA SANITARIA DE 2"</v>
      </c>
      <c r="C7" s="369"/>
      <c r="D7" s="369"/>
      <c r="E7" s="369"/>
      <c r="F7" s="369"/>
      <c r="G7" s="369"/>
      <c r="H7" s="369"/>
      <c r="I7" s="369"/>
      <c r="J7" s="369"/>
      <c r="K7" s="370" t="str">
        <f>+'BALANCE Nro 2'!C93</f>
        <v>m</v>
      </c>
      <c r="L7" s="370"/>
      <c r="M7" s="20">
        <f>+'BALANCE Nro 2'!K93</f>
        <v>12</v>
      </c>
    </row>
    <row r="8" spans="1:13" ht="16.5" thickBot="1">
      <c r="A8" s="360" t="s">
        <v>127</v>
      </c>
      <c r="B8" s="361"/>
      <c r="C8" s="361"/>
      <c r="D8" s="361"/>
      <c r="E8" s="361"/>
      <c r="F8" s="361"/>
      <c r="G8" s="361"/>
      <c r="H8" s="361"/>
      <c r="I8" s="361"/>
      <c r="J8" s="361"/>
      <c r="K8" s="361"/>
      <c r="L8" s="416"/>
    </row>
    <row r="9" spans="1:13" ht="16.5" thickBot="1">
      <c r="A9" s="360" t="s">
        <v>2</v>
      </c>
      <c r="B9" s="361"/>
      <c r="C9" s="361"/>
      <c r="D9" s="361"/>
      <c r="E9" s="361"/>
      <c r="F9" s="361"/>
      <c r="G9" s="361"/>
      <c r="H9" s="199" t="s">
        <v>128</v>
      </c>
      <c r="I9" s="45" t="s">
        <v>129</v>
      </c>
      <c r="J9" s="199" t="s">
        <v>130</v>
      </c>
      <c r="K9" s="46" t="s">
        <v>131</v>
      </c>
      <c r="L9" s="342"/>
    </row>
    <row r="10" spans="1:13" ht="15.75">
      <c r="A10" s="417"/>
      <c r="B10" s="389"/>
      <c r="C10" s="389"/>
      <c r="D10" s="389"/>
      <c r="E10" s="389"/>
      <c r="F10" s="389"/>
      <c r="G10" s="390"/>
      <c r="H10" s="43" t="str">
        <f>+IF(A10="","",VLOOKUP(A10,'[3]EQUIPO ELECTR'!$C$8:E194,2,FALSE))</f>
        <v/>
      </c>
      <c r="I10" s="43" t="str">
        <f>+IF(A10="","",VLOOKUP(A10,'[3]EQUIPO ELECTR'!$C$8:E247,3,FALSE))</f>
        <v/>
      </c>
      <c r="J10" s="37"/>
      <c r="K10" s="44" t="str">
        <f>+IF($A10="","",ROUND(I10/J10,0))</f>
        <v/>
      </c>
      <c r="L10" s="343"/>
    </row>
    <row r="11" spans="1:13" ht="15.75">
      <c r="A11" s="364"/>
      <c r="B11" s="365"/>
      <c r="C11" s="365"/>
      <c r="D11" s="365"/>
      <c r="E11" s="365"/>
      <c r="F11" s="365"/>
      <c r="G11" s="365"/>
      <c r="H11" s="28" t="str">
        <f>+IF(A11="","",VLOOKUP(A11,'[3]EQUIPO ELECTR'!$C$8:E195,2,FALSE))</f>
        <v/>
      </c>
      <c r="I11" s="28" t="str">
        <f>+IF(A11="","",VLOOKUP(A11,'[3]EQUIPO ELECTR'!$C$8:E248,3,FALSE))</f>
        <v/>
      </c>
      <c r="J11" s="22"/>
      <c r="K11" s="23" t="str">
        <f>+IF($A11="","",ROUND(I11/J11,0))</f>
        <v/>
      </c>
      <c r="L11" s="343"/>
    </row>
    <row r="12" spans="1:13" ht="15.75">
      <c r="A12" s="364"/>
      <c r="B12" s="365"/>
      <c r="C12" s="365"/>
      <c r="D12" s="365"/>
      <c r="E12" s="365"/>
      <c r="F12" s="365"/>
      <c r="G12" s="365"/>
      <c r="H12" s="28" t="str">
        <f>+IF(A12="","",VLOOKUP(A12,'[3]EQUIPO ELECTR'!$C$8:E196,2,FALSE))</f>
        <v/>
      </c>
      <c r="I12" s="28" t="str">
        <f>+IF(A12="","",VLOOKUP(A12,'[3]EQUIPO ELECTR'!$C$8:E249,3,FALSE))</f>
        <v/>
      </c>
      <c r="J12" s="22"/>
      <c r="K12" s="23" t="str">
        <f t="shared" ref="K12:K17" si="0">+IF($A12="","",ROUND(I12/J12,0))</f>
        <v/>
      </c>
      <c r="L12" s="343"/>
    </row>
    <row r="13" spans="1:13" ht="15.75">
      <c r="A13" s="364"/>
      <c r="B13" s="365"/>
      <c r="C13" s="365"/>
      <c r="D13" s="365"/>
      <c r="E13" s="365"/>
      <c r="F13" s="365"/>
      <c r="G13" s="365"/>
      <c r="H13" s="28" t="str">
        <f>+IF(A13="","",VLOOKUP(A13,'[3]EQUIPO ELECTR'!$C$8:E197,2,FALSE))</f>
        <v/>
      </c>
      <c r="I13" s="28" t="str">
        <f>+IF(A13="","",VLOOKUP(A13,'[3]EQUIPO ELECTR'!$C$8:E250,3,FALSE))</f>
        <v/>
      </c>
      <c r="J13" s="22"/>
      <c r="K13" s="23" t="str">
        <f t="shared" si="0"/>
        <v/>
      </c>
      <c r="L13" s="343"/>
    </row>
    <row r="14" spans="1:13" ht="15.75">
      <c r="A14" s="364"/>
      <c r="B14" s="365"/>
      <c r="C14" s="365"/>
      <c r="D14" s="365"/>
      <c r="E14" s="365"/>
      <c r="F14" s="365"/>
      <c r="G14" s="365"/>
      <c r="H14" s="28" t="str">
        <f>+IF(A14="","",VLOOKUP(A14,'[3]EQUIPO ELECTR'!$C$8:E198,2,FALSE))</f>
        <v/>
      </c>
      <c r="I14" s="28" t="str">
        <f>+IF(A14="","",VLOOKUP(A14,'[3]EQUIPO ELECTR'!$C$8:E251,3,FALSE))</f>
        <v/>
      </c>
      <c r="J14" s="22"/>
      <c r="K14" s="23" t="str">
        <f t="shared" si="0"/>
        <v/>
      </c>
      <c r="L14" s="343"/>
    </row>
    <row r="15" spans="1:13" ht="15.75">
      <c r="A15" s="364"/>
      <c r="B15" s="365"/>
      <c r="C15" s="365"/>
      <c r="D15" s="365"/>
      <c r="E15" s="365"/>
      <c r="F15" s="365"/>
      <c r="G15" s="365"/>
      <c r="H15" s="28" t="str">
        <f>+IF(A15="","",VLOOKUP(A15,'[3]EQUIPO ELECTR'!$C$8:E199,2,FALSE))</f>
        <v/>
      </c>
      <c r="I15" s="28" t="str">
        <f>+IF(A15="","",VLOOKUP(A15,'[3]EQUIPO ELECTR'!$C$8:E252,3,FALSE))</f>
        <v/>
      </c>
      <c r="J15" s="22"/>
      <c r="K15" s="23" t="str">
        <f t="shared" si="0"/>
        <v/>
      </c>
      <c r="L15" s="343"/>
    </row>
    <row r="16" spans="1:13" ht="15.75">
      <c r="A16" s="364"/>
      <c r="B16" s="365"/>
      <c r="C16" s="365"/>
      <c r="D16" s="365"/>
      <c r="E16" s="365"/>
      <c r="F16" s="365"/>
      <c r="G16" s="365"/>
      <c r="H16" s="28" t="str">
        <f>+IF(A16="","",VLOOKUP(A16,'[3]EQUIPO ELECTR'!$C$8:E200,2,FALSE))</f>
        <v/>
      </c>
      <c r="I16" s="28" t="str">
        <f>+IF(A16="","",VLOOKUP(A16,'[3]EQUIPO ELECTR'!$C$8:E253,3,FALSE))</f>
        <v/>
      </c>
      <c r="J16" s="22"/>
      <c r="K16" s="23" t="str">
        <f t="shared" si="0"/>
        <v/>
      </c>
      <c r="L16" s="343"/>
    </row>
    <row r="17" spans="1:12" ht="15.75">
      <c r="A17" s="364"/>
      <c r="B17" s="365"/>
      <c r="C17" s="365"/>
      <c r="D17" s="365"/>
      <c r="E17" s="365"/>
      <c r="F17" s="365"/>
      <c r="G17" s="365"/>
      <c r="H17" s="28" t="str">
        <f>+IF(A17="","",VLOOKUP(A17,'[3]EQUIPO ELECTR'!$C$8:E201,2,FALSE))</f>
        <v/>
      </c>
      <c r="I17" s="28" t="str">
        <f>+IF(A17="","",VLOOKUP(A17,'[3]EQUIPO ELECTR'!$C$8:E254,3,FALSE))</f>
        <v/>
      </c>
      <c r="J17" s="22"/>
      <c r="K17" s="23" t="str">
        <f t="shared" si="0"/>
        <v/>
      </c>
      <c r="L17" s="343"/>
    </row>
    <row r="18" spans="1:12" ht="16.5" thickBot="1">
      <c r="A18" s="351" t="s">
        <v>132</v>
      </c>
      <c r="B18" s="352"/>
      <c r="C18" s="352"/>
      <c r="D18" s="352"/>
      <c r="E18" s="352"/>
      <c r="F18" s="352"/>
      <c r="G18" s="352"/>
      <c r="H18" s="40" t="s">
        <v>133</v>
      </c>
      <c r="I18" s="41">
        <v>0.1</v>
      </c>
      <c r="J18" s="24"/>
      <c r="K18" s="25">
        <f>+ROUND(I18*L42,0)</f>
        <v>936</v>
      </c>
      <c r="L18" s="344"/>
    </row>
    <row r="19" spans="1:12" ht="16.5" thickBot="1">
      <c r="A19" s="404" t="s">
        <v>134</v>
      </c>
      <c r="B19" s="405"/>
      <c r="C19" s="405"/>
      <c r="D19" s="405"/>
      <c r="E19" s="405"/>
      <c r="F19" s="405"/>
      <c r="G19" s="405"/>
      <c r="H19" s="405"/>
      <c r="I19" s="405"/>
      <c r="J19" s="405"/>
      <c r="K19" s="406"/>
      <c r="L19" s="47">
        <f>SUM(K10:K18)</f>
        <v>936</v>
      </c>
    </row>
    <row r="20" spans="1:12" ht="16.5" thickBot="1">
      <c r="A20" s="360" t="s">
        <v>135</v>
      </c>
      <c r="B20" s="361"/>
      <c r="C20" s="361"/>
      <c r="D20" s="361"/>
      <c r="E20" s="361"/>
      <c r="F20" s="361"/>
      <c r="G20" s="361"/>
      <c r="H20" s="361"/>
      <c r="I20" s="361"/>
      <c r="J20" s="361"/>
      <c r="K20" s="361"/>
      <c r="L20" s="416"/>
    </row>
    <row r="21" spans="1:12" ht="16.5" thickBot="1">
      <c r="A21" s="408" t="s">
        <v>2</v>
      </c>
      <c r="B21" s="409"/>
      <c r="C21" s="409"/>
      <c r="D21" s="409"/>
      <c r="E21" s="409"/>
      <c r="F21" s="409"/>
      <c r="G21" s="409"/>
      <c r="H21" s="81" t="s">
        <v>136</v>
      </c>
      <c r="I21" s="81" t="s">
        <v>137</v>
      </c>
      <c r="J21" s="81" t="s">
        <v>138</v>
      </c>
      <c r="K21" s="82" t="s">
        <v>131</v>
      </c>
      <c r="L21" s="342"/>
    </row>
    <row r="22" spans="1:12" ht="15.75" customHeight="1">
      <c r="A22" s="421" t="s">
        <v>336</v>
      </c>
      <c r="B22" s="422"/>
      <c r="C22" s="422"/>
      <c r="D22" s="422"/>
      <c r="E22" s="422"/>
      <c r="F22" s="422"/>
      <c r="G22" s="422"/>
      <c r="H22" s="84" t="s">
        <v>122</v>
      </c>
      <c r="I22" s="85">
        <v>800</v>
      </c>
      <c r="J22" s="83">
        <v>0.5</v>
      </c>
      <c r="K22" s="88">
        <f>+I22*J22</f>
        <v>400</v>
      </c>
      <c r="L22" s="398"/>
    </row>
    <row r="23" spans="1:12" ht="15.75" customHeight="1">
      <c r="A23" s="418" t="s">
        <v>331</v>
      </c>
      <c r="B23" s="419"/>
      <c r="C23" s="419"/>
      <c r="D23" s="419"/>
      <c r="E23" s="419"/>
      <c r="F23" s="419"/>
      <c r="G23" s="419"/>
      <c r="H23" s="35" t="s">
        <v>122</v>
      </c>
      <c r="I23" s="86">
        <v>3300</v>
      </c>
      <c r="J23" s="83">
        <v>0.03</v>
      </c>
      <c r="K23" s="89">
        <f>+J23*I23</f>
        <v>99</v>
      </c>
      <c r="L23" s="398"/>
    </row>
    <row r="24" spans="1:12" ht="15.75" customHeight="1">
      <c r="A24" s="418" t="s">
        <v>335</v>
      </c>
      <c r="B24" s="419"/>
      <c r="C24" s="419"/>
      <c r="D24" s="419"/>
      <c r="E24" s="419"/>
      <c r="F24" s="419"/>
      <c r="G24" s="419"/>
      <c r="H24" s="28" t="s">
        <v>122</v>
      </c>
      <c r="I24" s="87">
        <v>540</v>
      </c>
      <c r="J24" s="34">
        <v>0.5</v>
      </c>
      <c r="K24" s="89">
        <f t="shared" ref="K24:K27" si="1">+J24*I24</f>
        <v>270</v>
      </c>
      <c r="L24" s="398"/>
    </row>
    <row r="25" spans="1:12" ht="15.75" customHeight="1">
      <c r="A25" s="418" t="s">
        <v>337</v>
      </c>
      <c r="B25" s="419"/>
      <c r="C25" s="419"/>
      <c r="D25" s="419"/>
      <c r="E25" s="419"/>
      <c r="F25" s="419"/>
      <c r="G25" s="419"/>
      <c r="H25" s="28" t="s">
        <v>122</v>
      </c>
      <c r="I25" s="87">
        <v>540</v>
      </c>
      <c r="J25" s="34">
        <v>0.5</v>
      </c>
      <c r="K25" s="89">
        <f t="shared" si="1"/>
        <v>270</v>
      </c>
      <c r="L25" s="398"/>
    </row>
    <row r="26" spans="1:12" ht="15.75" customHeight="1">
      <c r="A26" s="418" t="s">
        <v>334</v>
      </c>
      <c r="B26" s="419"/>
      <c r="C26" s="419"/>
      <c r="D26" s="419"/>
      <c r="E26" s="419"/>
      <c r="F26" s="419"/>
      <c r="G26" s="419"/>
      <c r="H26" s="28" t="s">
        <v>122</v>
      </c>
      <c r="I26" s="87">
        <v>73100</v>
      </c>
      <c r="J26" s="34">
        <v>0.03</v>
      </c>
      <c r="K26" s="89">
        <f t="shared" si="1"/>
        <v>2193</v>
      </c>
      <c r="L26" s="398"/>
    </row>
    <row r="27" spans="1:12" ht="15.75" customHeight="1">
      <c r="A27" s="418" t="s">
        <v>345</v>
      </c>
      <c r="B27" s="419"/>
      <c r="C27" s="419"/>
      <c r="D27" s="419"/>
      <c r="E27" s="419"/>
      <c r="F27" s="419"/>
      <c r="G27" s="419"/>
      <c r="H27" s="28" t="s">
        <v>184</v>
      </c>
      <c r="I27" s="87">
        <v>8500</v>
      </c>
      <c r="J27" s="34">
        <v>1</v>
      </c>
      <c r="K27" s="89">
        <f t="shared" si="1"/>
        <v>8500</v>
      </c>
      <c r="L27" s="398"/>
    </row>
    <row r="28" spans="1:12" ht="15.75">
      <c r="A28" s="418"/>
      <c r="B28" s="419"/>
      <c r="C28" s="419"/>
      <c r="D28" s="419"/>
      <c r="E28" s="419"/>
      <c r="F28" s="419"/>
      <c r="G28" s="419"/>
      <c r="H28" s="28"/>
      <c r="I28" s="87"/>
      <c r="J28" s="34"/>
      <c r="K28" s="89"/>
      <c r="L28" s="398"/>
    </row>
    <row r="29" spans="1:12" ht="16.5" thickBot="1">
      <c r="A29" s="401" t="s">
        <v>134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03"/>
      <c r="L29" s="33">
        <f>SUM(K22:K27)</f>
        <v>11732</v>
      </c>
    </row>
    <row r="30" spans="1:12" ht="16.5" thickBot="1">
      <c r="A30" s="371" t="s">
        <v>140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38"/>
    </row>
    <row r="31" spans="1:12" ht="15.75">
      <c r="A31" s="410" t="s">
        <v>141</v>
      </c>
      <c r="B31" s="411"/>
      <c r="C31" s="411"/>
      <c r="D31" s="411"/>
      <c r="E31" s="411"/>
      <c r="F31" s="411"/>
      <c r="G31" s="412"/>
      <c r="H31" s="53" t="s">
        <v>136</v>
      </c>
      <c r="I31" s="95" t="s">
        <v>138</v>
      </c>
      <c r="J31" s="95" t="s">
        <v>142</v>
      </c>
      <c r="K31" s="95" t="s">
        <v>143</v>
      </c>
      <c r="L31" s="42" t="s">
        <v>131</v>
      </c>
    </row>
    <row r="32" spans="1:12" ht="15.75">
      <c r="A32" s="348"/>
      <c r="B32" s="349"/>
      <c r="C32" s="349"/>
      <c r="D32" s="349"/>
      <c r="E32" s="349"/>
      <c r="F32" s="349"/>
      <c r="G32" s="350"/>
      <c r="H32" s="28" t="str">
        <f>+IF($A32="","",VLOOKUP($A32,'[3]TRANSPORTE ELECTR'!$C$8:E10,2,FALSE))</f>
        <v/>
      </c>
      <c r="I32" s="26"/>
      <c r="J32" s="27"/>
      <c r="K32" s="28" t="str">
        <f>+IF($A32="","",VLOOKUP($A32,'[3]TRANSPORTE ELECTR'!C6:E10,3,FALSE))</f>
        <v/>
      </c>
      <c r="L32" s="23" t="str">
        <f>+IF($A32="","",ROUND(J32*K32*I32,2))</f>
        <v/>
      </c>
    </row>
    <row r="33" spans="1:12" ht="15.75">
      <c r="A33" s="348"/>
      <c r="B33" s="349"/>
      <c r="C33" s="349"/>
      <c r="D33" s="349"/>
      <c r="E33" s="349"/>
      <c r="F33" s="349"/>
      <c r="G33" s="350"/>
      <c r="H33" s="28" t="str">
        <f>+IF($A33="","",VLOOKUP($A33,[4]TRANS!C7:E36,2,FALSE))</f>
        <v/>
      </c>
      <c r="I33" s="28"/>
      <c r="J33" s="27"/>
      <c r="K33" s="28" t="str">
        <f>+IF($A33="","",VLOOKUP($A33,[4]TRANS!F7:H36,3,FALSE))</f>
        <v/>
      </c>
      <c r="L33" s="23"/>
    </row>
    <row r="34" spans="1:12" ht="16.5" thickBot="1">
      <c r="A34" s="407"/>
      <c r="B34" s="396"/>
      <c r="C34" s="396"/>
      <c r="D34" s="396"/>
      <c r="E34" s="396"/>
      <c r="F34" s="396"/>
      <c r="G34" s="397"/>
      <c r="H34" s="39" t="str">
        <f>+IF($A34="","",VLOOKUP($A34,[4]TRANS!C8:E37,2,FALSE))</f>
        <v/>
      </c>
      <c r="I34" s="49"/>
      <c r="J34" s="50"/>
      <c r="K34" s="39" t="str">
        <f>+IF($A34="","",VLOOKUP($A34,[4]TRANS!F8:H37,3,FALSE))</f>
        <v/>
      </c>
      <c r="L34" s="52"/>
    </row>
    <row r="35" spans="1:12" ht="16.5" thickBot="1">
      <c r="A35" s="357" t="s">
        <v>134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51">
        <f>+SUM(L32:L34)</f>
        <v>0</v>
      </c>
    </row>
    <row r="36" spans="1:12" ht="16.5" thickBot="1">
      <c r="A36" s="371" t="s">
        <v>144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38"/>
    </row>
    <row r="37" spans="1:12" ht="48" thickBot="1">
      <c r="A37" s="371" t="s">
        <v>145</v>
      </c>
      <c r="B37" s="372"/>
      <c r="C37" s="372"/>
      <c r="D37" s="372"/>
      <c r="E37" s="372"/>
      <c r="F37" s="372"/>
      <c r="G37" s="372"/>
      <c r="H37" s="338"/>
      <c r="I37" s="56" t="s">
        <v>146</v>
      </c>
      <c r="J37" s="57" t="s">
        <v>147</v>
      </c>
      <c r="K37" s="199" t="s">
        <v>130</v>
      </c>
      <c r="L37" s="46" t="s">
        <v>131</v>
      </c>
    </row>
    <row r="38" spans="1:12" ht="15.75">
      <c r="A38" s="388" t="s">
        <v>148</v>
      </c>
      <c r="B38" s="389"/>
      <c r="C38" s="389"/>
      <c r="D38" s="389"/>
      <c r="E38" s="389"/>
      <c r="F38" s="389"/>
      <c r="G38" s="389"/>
      <c r="H38" s="390"/>
      <c r="I38" s="54" t="str">
        <f>+IF($A38="","",VLOOKUP($A38,'[3]M.O ELECT'!$J$61:$L$68,2,FALSE))</f>
        <v>CUA8</v>
      </c>
      <c r="J38" s="55">
        <f>+IF($A38="","",VLOOKUP($A38,'[3]M.O ELECT'!$J$61:$L$68,3,FALSE))</f>
        <v>280676</v>
      </c>
      <c r="K38" s="37">
        <v>30</v>
      </c>
      <c r="L38" s="391">
        <f>+IF($A38="","",ROUND((J38/K38),0))</f>
        <v>9356</v>
      </c>
    </row>
    <row r="39" spans="1:12" ht="15.75">
      <c r="A39" s="394"/>
      <c r="B39" s="349"/>
      <c r="C39" s="349"/>
      <c r="D39" s="349"/>
      <c r="E39" s="349"/>
      <c r="F39" s="349"/>
      <c r="G39" s="349"/>
      <c r="H39" s="350"/>
      <c r="I39" s="29" t="str">
        <f>+IF($A39="","",VLOOKUP($A39,[4]M.O!J60:L80,2,FALSE))</f>
        <v/>
      </c>
      <c r="J39" s="30" t="str">
        <f>+IF($A39="","",VLOOKUP($A39,[4]M.O!J60:L122,3,FALSE))</f>
        <v/>
      </c>
      <c r="K39" s="22"/>
      <c r="L39" s="392"/>
    </row>
    <row r="40" spans="1:12" ht="15.75">
      <c r="A40" s="394"/>
      <c r="B40" s="349"/>
      <c r="C40" s="349"/>
      <c r="D40" s="349"/>
      <c r="E40" s="349"/>
      <c r="F40" s="349"/>
      <c r="G40" s="349"/>
      <c r="H40" s="350"/>
      <c r="I40" s="29" t="str">
        <f>+IF($A40="","",VLOOKUP($A40,[4]M.O!J61:L81,2,FALSE))</f>
        <v/>
      </c>
      <c r="J40" s="30" t="str">
        <f>+IF($A40="","",VLOOKUP($A40,[4]M.O!J61:L123,3,FALSE))</f>
        <v/>
      </c>
      <c r="K40" s="22"/>
      <c r="L40" s="392"/>
    </row>
    <row r="41" spans="1:12" ht="16.5" thickBot="1">
      <c r="A41" s="395"/>
      <c r="B41" s="396"/>
      <c r="C41" s="396"/>
      <c r="D41" s="396"/>
      <c r="E41" s="396"/>
      <c r="F41" s="396"/>
      <c r="G41" s="396"/>
      <c r="H41" s="397"/>
      <c r="I41" s="58" t="str">
        <f>+IF($A41="","",VLOOKUP($A41,[4]M.O!J62:L82,2,FALSE))</f>
        <v/>
      </c>
      <c r="J41" s="59" t="str">
        <f>+IF($A41="","",VLOOKUP($A41,[4]M.O!J62:L124,3,FALSE))</f>
        <v/>
      </c>
      <c r="K41" s="60"/>
      <c r="L41" s="393"/>
    </row>
    <row r="42" spans="1:12" ht="16.5" thickBot="1">
      <c r="A42" s="357" t="s">
        <v>134</v>
      </c>
      <c r="B42" s="358"/>
      <c r="C42" s="358"/>
      <c r="D42" s="358"/>
      <c r="E42" s="358"/>
      <c r="F42" s="358"/>
      <c r="G42" s="358"/>
      <c r="H42" s="358"/>
      <c r="I42" s="358"/>
      <c r="J42" s="358"/>
      <c r="K42" s="359"/>
      <c r="L42" s="38">
        <f>SUM(L38:L41)</f>
        <v>9356</v>
      </c>
    </row>
    <row r="43" spans="1:12" ht="15.75">
      <c r="A43" s="382"/>
      <c r="B43" s="383"/>
      <c r="C43" s="383"/>
      <c r="D43" s="383"/>
      <c r="E43" s="383"/>
      <c r="F43" s="383"/>
      <c r="G43" s="383"/>
      <c r="H43" s="383"/>
      <c r="I43" s="383"/>
      <c r="J43" s="383"/>
      <c r="K43" s="383"/>
      <c r="L43" s="384"/>
    </row>
    <row r="44" spans="1:12" ht="15.75">
      <c r="A44" s="385" t="s">
        <v>149</v>
      </c>
      <c r="B44" s="386"/>
      <c r="C44" s="386"/>
      <c r="D44" s="386"/>
      <c r="E44" s="386"/>
      <c r="F44" s="386"/>
      <c r="G44" s="386"/>
      <c r="H44" s="386"/>
      <c r="I44" s="386"/>
      <c r="J44" s="386"/>
      <c r="K44" s="387"/>
      <c r="L44" s="61">
        <f>+L29+L19+L42+L35</f>
        <v>22024</v>
      </c>
    </row>
    <row r="45" spans="1:12" ht="15.75">
      <c r="A45" s="31"/>
      <c r="B45" s="31"/>
      <c r="C45" s="31"/>
      <c r="D45" s="31"/>
      <c r="E45" s="31"/>
      <c r="F45" s="31"/>
      <c r="G45" s="31"/>
    </row>
    <row r="46" spans="1:12" ht="15.75">
      <c r="A46" s="31"/>
      <c r="B46" s="31"/>
      <c r="C46" s="31"/>
      <c r="D46" s="31"/>
      <c r="E46" s="31"/>
      <c r="F46" s="31"/>
      <c r="G46" s="31"/>
    </row>
    <row r="47" spans="1:12" ht="15.75">
      <c r="A47" s="31"/>
      <c r="B47" s="31"/>
      <c r="C47" s="31"/>
      <c r="D47" s="31"/>
      <c r="E47" s="31"/>
      <c r="F47" s="31"/>
      <c r="G47" s="31"/>
    </row>
    <row r="48" spans="1:12" ht="15.75">
      <c r="A48" s="31"/>
      <c r="B48" s="31"/>
      <c r="C48" s="31"/>
      <c r="D48" s="31"/>
      <c r="E48" s="31"/>
      <c r="F48" s="31"/>
      <c r="G48" s="31"/>
    </row>
    <row r="49" spans="1:6">
      <c r="A49" s="21"/>
      <c r="B49" s="21"/>
      <c r="C49" s="21"/>
      <c r="D49" s="21"/>
    </row>
    <row r="50" spans="1:6">
      <c r="D50" s="136"/>
      <c r="E50" s="136"/>
      <c r="F50" s="136"/>
    </row>
    <row r="51" spans="1:6" ht="15.75">
      <c r="D51" s="133" t="s">
        <v>152</v>
      </c>
    </row>
    <row r="52" spans="1:6" ht="15.75">
      <c r="D52" s="133" t="s">
        <v>206</v>
      </c>
    </row>
    <row r="53" spans="1:6" ht="15.75">
      <c r="D53" s="133" t="s">
        <v>207</v>
      </c>
    </row>
  </sheetData>
  <mergeCells count="49">
    <mergeCell ref="B6:J6"/>
    <mergeCell ref="K6:L6"/>
    <mergeCell ref="A1:F2"/>
    <mergeCell ref="G1:M1"/>
    <mergeCell ref="G2:M2"/>
    <mergeCell ref="A3:H4"/>
    <mergeCell ref="I3:J4"/>
    <mergeCell ref="A20:L20"/>
    <mergeCell ref="B7:J7"/>
    <mergeCell ref="K7:L7"/>
    <mergeCell ref="A8:L8"/>
    <mergeCell ref="A9:G9"/>
    <mergeCell ref="L9:L18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K19"/>
    <mergeCell ref="A34:G34"/>
    <mergeCell ref="A21:G21"/>
    <mergeCell ref="L21:L28"/>
    <mergeCell ref="A22:G22"/>
    <mergeCell ref="A23:G23"/>
    <mergeCell ref="A24:G24"/>
    <mergeCell ref="A25:G25"/>
    <mergeCell ref="A26:G26"/>
    <mergeCell ref="A27:G27"/>
    <mergeCell ref="A28:G28"/>
    <mergeCell ref="A29:K29"/>
    <mergeCell ref="A30:L30"/>
    <mergeCell ref="A31:G31"/>
    <mergeCell ref="A32:G32"/>
    <mergeCell ref="A33:G33"/>
    <mergeCell ref="A42:K42"/>
    <mergeCell ref="A43:L43"/>
    <mergeCell ref="A44:K44"/>
    <mergeCell ref="A35:K35"/>
    <mergeCell ref="A36:L36"/>
    <mergeCell ref="A37:H37"/>
    <mergeCell ref="A38:H38"/>
    <mergeCell ref="L38:L41"/>
    <mergeCell ref="A39:H39"/>
    <mergeCell ref="A40:H40"/>
    <mergeCell ref="A41:H41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FD84E-6A03-4EC4-AC13-C8D4520EF266}">
  <sheetPr>
    <pageSetUpPr fitToPage="1"/>
  </sheetPr>
  <dimension ref="A1:M53"/>
  <sheetViews>
    <sheetView topLeftCell="A21" zoomScale="70" zoomScaleNormal="70" workbookViewId="0">
      <selection activeCell="K39" sqref="K39"/>
    </sheetView>
  </sheetViews>
  <sheetFormatPr baseColWidth="10" defaultColWidth="10.85546875" defaultRowHeight="12.75"/>
  <cols>
    <col min="1" max="7" width="10.85546875" style="15"/>
    <col min="8" max="8" width="15.140625" style="15" bestFit="1" customWidth="1"/>
    <col min="9" max="9" width="12.85546875" style="15" bestFit="1" customWidth="1"/>
    <col min="10" max="10" width="10.85546875" style="15"/>
    <col min="11" max="11" width="13.42578125" style="15" bestFit="1" customWidth="1"/>
    <col min="12" max="12" width="10.85546875" style="15"/>
    <col min="13" max="13" width="15.140625" style="15" bestFit="1" customWidth="1"/>
    <col min="14" max="14" width="10.85546875" style="15"/>
    <col min="15" max="15" width="14.28515625" style="15" bestFit="1" customWidth="1"/>
    <col min="16" max="16384" width="10.85546875" style="15"/>
  </cols>
  <sheetData>
    <row r="1" spans="1:13" ht="32.25" customHeight="1">
      <c r="A1" s="379"/>
      <c r="B1" s="379"/>
      <c r="C1" s="379"/>
      <c r="D1" s="379"/>
      <c r="E1" s="379"/>
      <c r="F1" s="379"/>
      <c r="G1" s="380" t="str">
        <f>[2]Datosproyecto!B2</f>
        <v>Consejo Superior de la Judicatura Dirección Seccional de Administración Judicial Sincelejo – Sucre</v>
      </c>
      <c r="H1" s="380"/>
      <c r="I1" s="380"/>
      <c r="J1" s="380"/>
      <c r="K1" s="380"/>
      <c r="L1" s="380"/>
      <c r="M1" s="380"/>
    </row>
    <row r="2" spans="1:13" ht="60" customHeight="1">
      <c r="A2" s="379"/>
      <c r="B2" s="379"/>
      <c r="C2" s="379"/>
      <c r="D2" s="379"/>
      <c r="E2" s="379"/>
      <c r="F2" s="379"/>
      <c r="G2" s="380" t="str">
        <f>[2]Datosproyecto!B1</f>
        <v>ADECUACIONES DE GIMNASIO, SU BATERÍA DE BAÑOS Y LA TERRAZA ADYACENTES AL MISMO.</v>
      </c>
      <c r="H2" s="380"/>
      <c r="I2" s="380"/>
      <c r="J2" s="380"/>
      <c r="K2" s="380"/>
      <c r="L2" s="380"/>
      <c r="M2" s="380"/>
    </row>
    <row r="3" spans="1:13" ht="18" customHeight="1">
      <c r="A3" s="381" t="s">
        <v>124</v>
      </c>
      <c r="B3" s="381"/>
      <c r="C3" s="381"/>
      <c r="D3" s="381"/>
      <c r="E3" s="381"/>
      <c r="F3" s="381"/>
      <c r="G3" s="381"/>
      <c r="H3" s="381"/>
      <c r="I3" s="370" t="s">
        <v>125</v>
      </c>
      <c r="J3" s="370"/>
      <c r="K3" s="225" t="s">
        <v>58</v>
      </c>
      <c r="L3" s="225" t="s">
        <v>59</v>
      </c>
      <c r="M3" s="225" t="s">
        <v>60</v>
      </c>
    </row>
    <row r="4" spans="1:13">
      <c r="A4" s="381"/>
      <c r="B4" s="381"/>
      <c r="C4" s="381"/>
      <c r="D4" s="381"/>
      <c r="E4" s="381"/>
      <c r="F4" s="381"/>
      <c r="G4" s="381"/>
      <c r="H4" s="381"/>
      <c r="I4" s="370"/>
      <c r="J4" s="370"/>
      <c r="K4" s="16">
        <v>3</v>
      </c>
      <c r="L4" s="16">
        <v>2</v>
      </c>
      <c r="M4" s="16">
        <v>2025</v>
      </c>
    </row>
    <row r="5" spans="1:1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>
      <c r="A6" s="200" t="s">
        <v>126</v>
      </c>
      <c r="B6" s="377" t="s">
        <v>30</v>
      </c>
      <c r="C6" s="377"/>
      <c r="D6" s="377"/>
      <c r="E6" s="377"/>
      <c r="F6" s="377"/>
      <c r="G6" s="377"/>
      <c r="H6" s="377"/>
      <c r="I6" s="377"/>
      <c r="J6" s="377"/>
      <c r="K6" s="378" t="s">
        <v>62</v>
      </c>
      <c r="L6" s="378"/>
      <c r="M6" s="200" t="s">
        <v>63</v>
      </c>
    </row>
    <row r="7" spans="1:13" ht="31.9" customHeight="1" thickBot="1">
      <c r="A7" s="20" t="str">
        <f>+'BALANCE Nro 2'!A94</f>
        <v>NP2.12</v>
      </c>
      <c r="B7" s="369" t="str">
        <f>+'BALANCE Nro 2'!B94</f>
        <v>SUMINISTRO E INSTALACION DE TUBERIA SANITARIA DE 4"</v>
      </c>
      <c r="C7" s="369"/>
      <c r="D7" s="369"/>
      <c r="E7" s="369"/>
      <c r="F7" s="369"/>
      <c r="G7" s="369"/>
      <c r="H7" s="369"/>
      <c r="I7" s="369"/>
      <c r="J7" s="369"/>
      <c r="K7" s="370" t="str">
        <f>+'BALANCE Nro 2'!C91</f>
        <v>und</v>
      </c>
      <c r="L7" s="370"/>
      <c r="M7" s="20">
        <f>+'BALANCE Nro 2'!K91</f>
        <v>2</v>
      </c>
    </row>
    <row r="8" spans="1:13" ht="16.5" thickBot="1">
      <c r="A8" s="360" t="s">
        <v>127</v>
      </c>
      <c r="B8" s="361"/>
      <c r="C8" s="361"/>
      <c r="D8" s="361"/>
      <c r="E8" s="361"/>
      <c r="F8" s="361"/>
      <c r="G8" s="361"/>
      <c r="H8" s="361"/>
      <c r="I8" s="361"/>
      <c r="J8" s="361"/>
      <c r="K8" s="361"/>
      <c r="L8" s="416"/>
    </row>
    <row r="9" spans="1:13" ht="16.5" thickBot="1">
      <c r="A9" s="360" t="s">
        <v>2</v>
      </c>
      <c r="B9" s="361"/>
      <c r="C9" s="361"/>
      <c r="D9" s="361"/>
      <c r="E9" s="361"/>
      <c r="F9" s="361"/>
      <c r="G9" s="361"/>
      <c r="H9" s="199" t="s">
        <v>128</v>
      </c>
      <c r="I9" s="45" t="s">
        <v>129</v>
      </c>
      <c r="J9" s="199" t="s">
        <v>130</v>
      </c>
      <c r="K9" s="46" t="s">
        <v>131</v>
      </c>
      <c r="L9" s="342"/>
    </row>
    <row r="10" spans="1:13" ht="15.75">
      <c r="A10" s="417"/>
      <c r="B10" s="389"/>
      <c r="C10" s="389"/>
      <c r="D10" s="389"/>
      <c r="E10" s="389"/>
      <c r="F10" s="389"/>
      <c r="G10" s="390"/>
      <c r="H10" s="43" t="str">
        <f>+IF(A10="","",VLOOKUP(A10,'[3]EQUIPO ELECTR'!$C$8:E194,2,FALSE))</f>
        <v/>
      </c>
      <c r="I10" s="43" t="str">
        <f>+IF(A10="","",VLOOKUP(A10,'[3]EQUIPO ELECTR'!$C$8:E247,3,FALSE))</f>
        <v/>
      </c>
      <c r="J10" s="37"/>
      <c r="K10" s="44" t="str">
        <f>+IF($A10="","",ROUND(I10/J10,0))</f>
        <v/>
      </c>
      <c r="L10" s="343"/>
    </row>
    <row r="11" spans="1:13" ht="15.75">
      <c r="A11" s="364"/>
      <c r="B11" s="365"/>
      <c r="C11" s="365"/>
      <c r="D11" s="365"/>
      <c r="E11" s="365"/>
      <c r="F11" s="365"/>
      <c r="G11" s="365"/>
      <c r="H11" s="28" t="str">
        <f>+IF(A11="","",VLOOKUP(A11,'[3]EQUIPO ELECTR'!$C$8:E195,2,FALSE))</f>
        <v/>
      </c>
      <c r="I11" s="28" t="str">
        <f>+IF(A11="","",VLOOKUP(A11,'[3]EQUIPO ELECTR'!$C$8:E248,3,FALSE))</f>
        <v/>
      </c>
      <c r="J11" s="22"/>
      <c r="K11" s="23" t="str">
        <f>+IF($A11="","",ROUND(I11/J11,0))</f>
        <v/>
      </c>
      <c r="L11" s="343"/>
    </row>
    <row r="12" spans="1:13" ht="15.75">
      <c r="A12" s="364"/>
      <c r="B12" s="365"/>
      <c r="C12" s="365"/>
      <c r="D12" s="365"/>
      <c r="E12" s="365"/>
      <c r="F12" s="365"/>
      <c r="G12" s="365"/>
      <c r="H12" s="28" t="str">
        <f>+IF(A12="","",VLOOKUP(A12,'[3]EQUIPO ELECTR'!$C$8:E196,2,FALSE))</f>
        <v/>
      </c>
      <c r="I12" s="28" t="str">
        <f>+IF(A12="","",VLOOKUP(A12,'[3]EQUIPO ELECTR'!$C$8:E249,3,FALSE))</f>
        <v/>
      </c>
      <c r="J12" s="22"/>
      <c r="K12" s="23" t="str">
        <f t="shared" ref="K12:K17" si="0">+IF($A12="","",ROUND(I12/J12,0))</f>
        <v/>
      </c>
      <c r="L12" s="343"/>
    </row>
    <row r="13" spans="1:13" ht="15.75">
      <c r="A13" s="364"/>
      <c r="B13" s="365"/>
      <c r="C13" s="365"/>
      <c r="D13" s="365"/>
      <c r="E13" s="365"/>
      <c r="F13" s="365"/>
      <c r="G13" s="365"/>
      <c r="H13" s="28" t="str">
        <f>+IF(A13="","",VLOOKUP(A13,'[3]EQUIPO ELECTR'!$C$8:E197,2,FALSE))</f>
        <v/>
      </c>
      <c r="I13" s="28" t="str">
        <f>+IF(A13="","",VLOOKUP(A13,'[3]EQUIPO ELECTR'!$C$8:E250,3,FALSE))</f>
        <v/>
      </c>
      <c r="J13" s="22"/>
      <c r="K13" s="23" t="str">
        <f t="shared" si="0"/>
        <v/>
      </c>
      <c r="L13" s="343"/>
    </row>
    <row r="14" spans="1:13" ht="15.75">
      <c r="A14" s="364"/>
      <c r="B14" s="365"/>
      <c r="C14" s="365"/>
      <c r="D14" s="365"/>
      <c r="E14" s="365"/>
      <c r="F14" s="365"/>
      <c r="G14" s="365"/>
      <c r="H14" s="28" t="str">
        <f>+IF(A14="","",VLOOKUP(A14,'[3]EQUIPO ELECTR'!$C$8:E198,2,FALSE))</f>
        <v/>
      </c>
      <c r="I14" s="28" t="str">
        <f>+IF(A14="","",VLOOKUP(A14,'[3]EQUIPO ELECTR'!$C$8:E251,3,FALSE))</f>
        <v/>
      </c>
      <c r="J14" s="22"/>
      <c r="K14" s="23" t="str">
        <f t="shared" si="0"/>
        <v/>
      </c>
      <c r="L14" s="343"/>
    </row>
    <row r="15" spans="1:13" ht="15.75">
      <c r="A15" s="364"/>
      <c r="B15" s="365"/>
      <c r="C15" s="365"/>
      <c r="D15" s="365"/>
      <c r="E15" s="365"/>
      <c r="F15" s="365"/>
      <c r="G15" s="365"/>
      <c r="H15" s="28" t="str">
        <f>+IF(A15="","",VLOOKUP(A15,'[3]EQUIPO ELECTR'!$C$8:E199,2,FALSE))</f>
        <v/>
      </c>
      <c r="I15" s="28" t="str">
        <f>+IF(A15="","",VLOOKUP(A15,'[3]EQUIPO ELECTR'!$C$8:E252,3,FALSE))</f>
        <v/>
      </c>
      <c r="J15" s="22"/>
      <c r="K15" s="23" t="str">
        <f t="shared" si="0"/>
        <v/>
      </c>
      <c r="L15" s="343"/>
    </row>
    <row r="16" spans="1:13" ht="15.75">
      <c r="A16" s="364"/>
      <c r="B16" s="365"/>
      <c r="C16" s="365"/>
      <c r="D16" s="365"/>
      <c r="E16" s="365"/>
      <c r="F16" s="365"/>
      <c r="G16" s="365"/>
      <c r="H16" s="28" t="str">
        <f>+IF(A16="","",VLOOKUP(A16,'[3]EQUIPO ELECTR'!$C$8:E200,2,FALSE))</f>
        <v/>
      </c>
      <c r="I16" s="28" t="str">
        <f>+IF(A16="","",VLOOKUP(A16,'[3]EQUIPO ELECTR'!$C$8:E253,3,FALSE))</f>
        <v/>
      </c>
      <c r="J16" s="22"/>
      <c r="K16" s="23" t="str">
        <f t="shared" si="0"/>
        <v/>
      </c>
      <c r="L16" s="343"/>
    </row>
    <row r="17" spans="1:12" ht="15.75">
      <c r="A17" s="364"/>
      <c r="B17" s="365"/>
      <c r="C17" s="365"/>
      <c r="D17" s="365"/>
      <c r="E17" s="365"/>
      <c r="F17" s="365"/>
      <c r="G17" s="365"/>
      <c r="H17" s="28" t="str">
        <f>+IF(A17="","",VLOOKUP(A17,'[3]EQUIPO ELECTR'!$C$8:E201,2,FALSE))</f>
        <v/>
      </c>
      <c r="I17" s="28" t="str">
        <f>+IF(A17="","",VLOOKUP(A17,'[3]EQUIPO ELECTR'!$C$8:E254,3,FALSE))</f>
        <v/>
      </c>
      <c r="J17" s="22"/>
      <c r="K17" s="23" t="str">
        <f t="shared" si="0"/>
        <v/>
      </c>
      <c r="L17" s="343"/>
    </row>
    <row r="18" spans="1:12" ht="16.5" thickBot="1">
      <c r="A18" s="351" t="s">
        <v>132</v>
      </c>
      <c r="B18" s="352"/>
      <c r="C18" s="352"/>
      <c r="D18" s="352"/>
      <c r="E18" s="352"/>
      <c r="F18" s="352"/>
      <c r="G18" s="352"/>
      <c r="H18" s="40" t="s">
        <v>133</v>
      </c>
      <c r="I18" s="41">
        <v>0.1</v>
      </c>
      <c r="J18" s="24"/>
      <c r="K18" s="25">
        <f>+ROUND(I18*L42,0)</f>
        <v>936</v>
      </c>
      <c r="L18" s="344"/>
    </row>
    <row r="19" spans="1:12" ht="16.5" thickBot="1">
      <c r="A19" s="404" t="s">
        <v>134</v>
      </c>
      <c r="B19" s="405"/>
      <c r="C19" s="405"/>
      <c r="D19" s="405"/>
      <c r="E19" s="405"/>
      <c r="F19" s="405"/>
      <c r="G19" s="405"/>
      <c r="H19" s="405"/>
      <c r="I19" s="405"/>
      <c r="J19" s="405"/>
      <c r="K19" s="406"/>
      <c r="L19" s="47">
        <f>SUM(K10:K18)</f>
        <v>936</v>
      </c>
    </row>
    <row r="20" spans="1:12" ht="16.5" thickBot="1">
      <c r="A20" s="360" t="s">
        <v>135</v>
      </c>
      <c r="B20" s="361"/>
      <c r="C20" s="361"/>
      <c r="D20" s="361"/>
      <c r="E20" s="361"/>
      <c r="F20" s="361"/>
      <c r="G20" s="361"/>
      <c r="H20" s="361"/>
      <c r="I20" s="361"/>
      <c r="J20" s="361"/>
      <c r="K20" s="361"/>
      <c r="L20" s="416"/>
    </row>
    <row r="21" spans="1:12" ht="16.5" thickBot="1">
      <c r="A21" s="408" t="s">
        <v>2</v>
      </c>
      <c r="B21" s="409"/>
      <c r="C21" s="409"/>
      <c r="D21" s="409"/>
      <c r="E21" s="409"/>
      <c r="F21" s="409"/>
      <c r="G21" s="409"/>
      <c r="H21" s="81" t="s">
        <v>136</v>
      </c>
      <c r="I21" s="81" t="s">
        <v>137</v>
      </c>
      <c r="J21" s="81" t="s">
        <v>138</v>
      </c>
      <c r="K21" s="82" t="s">
        <v>131</v>
      </c>
      <c r="L21" s="342"/>
    </row>
    <row r="22" spans="1:12" ht="15.75">
      <c r="A22" s="421" t="s">
        <v>338</v>
      </c>
      <c r="B22" s="422"/>
      <c r="C22" s="422"/>
      <c r="D22" s="422"/>
      <c r="E22" s="422"/>
      <c r="F22" s="422"/>
      <c r="G22" s="422"/>
      <c r="H22" s="84" t="s">
        <v>122</v>
      </c>
      <c r="I22" s="85">
        <v>16000</v>
      </c>
      <c r="J22" s="83">
        <v>0.5</v>
      </c>
      <c r="K22" s="88">
        <f>+I22*J22</f>
        <v>8000</v>
      </c>
      <c r="L22" s="398"/>
    </row>
    <row r="23" spans="1:12" ht="15.75">
      <c r="A23" s="418" t="s">
        <v>331</v>
      </c>
      <c r="B23" s="419"/>
      <c r="C23" s="419"/>
      <c r="D23" s="419"/>
      <c r="E23" s="419"/>
      <c r="F23" s="419"/>
      <c r="G23" s="419"/>
      <c r="H23" s="35" t="s">
        <v>122</v>
      </c>
      <c r="I23" s="86">
        <v>3300</v>
      </c>
      <c r="J23" s="83">
        <v>0.03</v>
      </c>
      <c r="K23" s="89">
        <f>+J23*I23</f>
        <v>99</v>
      </c>
      <c r="L23" s="398"/>
    </row>
    <row r="24" spans="1:12" ht="15.75">
      <c r="A24" s="418" t="s">
        <v>339</v>
      </c>
      <c r="B24" s="419"/>
      <c r="C24" s="419"/>
      <c r="D24" s="419"/>
      <c r="E24" s="419"/>
      <c r="F24" s="419"/>
      <c r="G24" s="419"/>
      <c r="H24" s="28" t="s">
        <v>122</v>
      </c>
      <c r="I24" s="87">
        <v>12000</v>
      </c>
      <c r="J24" s="34">
        <v>0.5</v>
      </c>
      <c r="K24" s="89">
        <f t="shared" ref="K24:K27" si="1">+J24*I24</f>
        <v>6000</v>
      </c>
      <c r="L24" s="398"/>
    </row>
    <row r="25" spans="1:12" ht="15.75">
      <c r="A25" s="418" t="s">
        <v>340</v>
      </c>
      <c r="B25" s="419"/>
      <c r="C25" s="419"/>
      <c r="D25" s="419"/>
      <c r="E25" s="419"/>
      <c r="F25" s="419"/>
      <c r="G25" s="419"/>
      <c r="H25" s="28" t="s">
        <v>122</v>
      </c>
      <c r="I25" s="87">
        <v>4700</v>
      </c>
      <c r="J25" s="34">
        <v>0.5</v>
      </c>
      <c r="K25" s="89">
        <f t="shared" si="1"/>
        <v>2350</v>
      </c>
      <c r="L25" s="398"/>
    </row>
    <row r="26" spans="1:12" ht="15.75">
      <c r="A26" s="418" t="s">
        <v>334</v>
      </c>
      <c r="B26" s="419"/>
      <c r="C26" s="419"/>
      <c r="D26" s="419"/>
      <c r="E26" s="419"/>
      <c r="F26" s="419"/>
      <c r="G26" s="419"/>
      <c r="H26" s="28" t="s">
        <v>122</v>
      </c>
      <c r="I26" s="87">
        <v>73100</v>
      </c>
      <c r="J26" s="34">
        <v>0.03</v>
      </c>
      <c r="K26" s="89">
        <f t="shared" si="1"/>
        <v>2193</v>
      </c>
      <c r="L26" s="398"/>
    </row>
    <row r="27" spans="1:12" ht="15.75" customHeight="1">
      <c r="A27" s="418" t="s">
        <v>346</v>
      </c>
      <c r="B27" s="419"/>
      <c r="C27" s="419"/>
      <c r="D27" s="419"/>
      <c r="E27" s="419"/>
      <c r="F27" s="419"/>
      <c r="G27" s="419"/>
      <c r="H27" s="28" t="s">
        <v>234</v>
      </c>
      <c r="I27" s="87">
        <v>14500</v>
      </c>
      <c r="J27" s="34">
        <v>1</v>
      </c>
      <c r="K27" s="89">
        <f t="shared" si="1"/>
        <v>14500</v>
      </c>
      <c r="L27" s="398"/>
    </row>
    <row r="28" spans="1:12" ht="15.75">
      <c r="A28" s="418"/>
      <c r="B28" s="419"/>
      <c r="C28" s="419"/>
      <c r="D28" s="419"/>
      <c r="E28" s="419"/>
      <c r="F28" s="419"/>
      <c r="G28" s="419"/>
      <c r="H28" s="28"/>
      <c r="I28" s="87"/>
      <c r="J28" s="34"/>
      <c r="K28" s="89"/>
      <c r="L28" s="398"/>
    </row>
    <row r="29" spans="1:12" ht="16.5" thickBot="1">
      <c r="A29" s="401" t="s">
        <v>134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03"/>
      <c r="L29" s="33">
        <f>SUM(K22:K27)</f>
        <v>33142</v>
      </c>
    </row>
    <row r="30" spans="1:12" ht="16.5" thickBot="1">
      <c r="A30" s="371" t="s">
        <v>140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38"/>
    </row>
    <row r="31" spans="1:12" ht="15.75">
      <c r="A31" s="410" t="s">
        <v>141</v>
      </c>
      <c r="B31" s="411"/>
      <c r="C31" s="411"/>
      <c r="D31" s="411"/>
      <c r="E31" s="411"/>
      <c r="F31" s="411"/>
      <c r="G31" s="412"/>
      <c r="H31" s="53" t="s">
        <v>136</v>
      </c>
      <c r="I31" s="95" t="s">
        <v>138</v>
      </c>
      <c r="J31" s="95" t="s">
        <v>142</v>
      </c>
      <c r="K31" s="95" t="s">
        <v>143</v>
      </c>
      <c r="L31" s="42" t="s">
        <v>131</v>
      </c>
    </row>
    <row r="32" spans="1:12" ht="15.75">
      <c r="A32" s="348"/>
      <c r="B32" s="349"/>
      <c r="C32" s="349"/>
      <c r="D32" s="349"/>
      <c r="E32" s="349"/>
      <c r="F32" s="349"/>
      <c r="G32" s="350"/>
      <c r="H32" s="28" t="str">
        <f>+IF($A32="","",VLOOKUP($A32,'[3]TRANSPORTE ELECTR'!$C$8:E10,2,FALSE))</f>
        <v/>
      </c>
      <c r="I32" s="26"/>
      <c r="J32" s="27"/>
      <c r="K32" s="28" t="str">
        <f>+IF($A32="","",VLOOKUP($A32,'[3]TRANSPORTE ELECTR'!C6:E10,3,FALSE))</f>
        <v/>
      </c>
      <c r="L32" s="23" t="str">
        <f>+IF($A32="","",ROUND(J32*K32*I32,2))</f>
        <v/>
      </c>
    </row>
    <row r="33" spans="1:12" ht="15.75">
      <c r="A33" s="348"/>
      <c r="B33" s="349"/>
      <c r="C33" s="349"/>
      <c r="D33" s="349"/>
      <c r="E33" s="349"/>
      <c r="F33" s="349"/>
      <c r="G33" s="350"/>
      <c r="H33" s="28" t="str">
        <f>+IF($A33="","",VLOOKUP($A33,[4]TRANS!C7:E36,2,FALSE))</f>
        <v/>
      </c>
      <c r="I33" s="28"/>
      <c r="J33" s="27"/>
      <c r="K33" s="28" t="str">
        <f>+IF($A33="","",VLOOKUP($A33,[4]TRANS!F7:H36,3,FALSE))</f>
        <v/>
      </c>
      <c r="L33" s="23"/>
    </row>
    <row r="34" spans="1:12" ht="16.5" thickBot="1">
      <c r="A34" s="407"/>
      <c r="B34" s="396"/>
      <c r="C34" s="396"/>
      <c r="D34" s="396"/>
      <c r="E34" s="396"/>
      <c r="F34" s="396"/>
      <c r="G34" s="397"/>
      <c r="H34" s="39" t="str">
        <f>+IF($A34="","",VLOOKUP($A34,[4]TRANS!C8:E37,2,FALSE))</f>
        <v/>
      </c>
      <c r="I34" s="49"/>
      <c r="J34" s="50"/>
      <c r="K34" s="39" t="str">
        <f>+IF($A34="","",VLOOKUP($A34,[4]TRANS!F8:H37,3,FALSE))</f>
        <v/>
      </c>
      <c r="L34" s="52"/>
    </row>
    <row r="35" spans="1:12" ht="16.5" thickBot="1">
      <c r="A35" s="357" t="s">
        <v>134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51">
        <f>+SUM(L32:L34)</f>
        <v>0</v>
      </c>
    </row>
    <row r="36" spans="1:12" ht="16.5" thickBot="1">
      <c r="A36" s="371" t="s">
        <v>144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38"/>
    </row>
    <row r="37" spans="1:12" ht="48" thickBot="1">
      <c r="A37" s="371" t="s">
        <v>145</v>
      </c>
      <c r="B37" s="372"/>
      <c r="C37" s="372"/>
      <c r="D37" s="372"/>
      <c r="E37" s="372"/>
      <c r="F37" s="372"/>
      <c r="G37" s="372"/>
      <c r="H37" s="338"/>
      <c r="I37" s="56" t="s">
        <v>146</v>
      </c>
      <c r="J37" s="57" t="s">
        <v>147</v>
      </c>
      <c r="K37" s="199" t="s">
        <v>130</v>
      </c>
      <c r="L37" s="46" t="s">
        <v>131</v>
      </c>
    </row>
    <row r="38" spans="1:12" ht="15.75">
      <c r="A38" s="388" t="s">
        <v>148</v>
      </c>
      <c r="B38" s="389"/>
      <c r="C38" s="389"/>
      <c r="D38" s="389"/>
      <c r="E38" s="389"/>
      <c r="F38" s="389"/>
      <c r="G38" s="389"/>
      <c r="H38" s="390"/>
      <c r="I38" s="54" t="str">
        <f>+IF($A38="","",VLOOKUP($A38,'[3]M.O ELECT'!$J$61:$L$68,2,FALSE))</f>
        <v>CUA8</v>
      </c>
      <c r="J38" s="55">
        <f>+IF($A38="","",VLOOKUP($A38,'[3]M.O ELECT'!$J$61:$L$68,3,FALSE))</f>
        <v>280676</v>
      </c>
      <c r="K38" s="37">
        <v>30</v>
      </c>
      <c r="L38" s="391">
        <f>+IF($A38="","",ROUND((J38/K38),0))</f>
        <v>9356</v>
      </c>
    </row>
    <row r="39" spans="1:12" ht="15.75">
      <c r="A39" s="394"/>
      <c r="B39" s="349"/>
      <c r="C39" s="349"/>
      <c r="D39" s="349"/>
      <c r="E39" s="349"/>
      <c r="F39" s="349"/>
      <c r="G39" s="349"/>
      <c r="H39" s="350"/>
      <c r="I39" s="29" t="str">
        <f>+IF($A39="","",VLOOKUP($A39,[4]M.O!J60:L80,2,FALSE))</f>
        <v/>
      </c>
      <c r="J39" s="30" t="str">
        <f>+IF($A39="","",VLOOKUP($A39,[4]M.O!J60:L122,3,FALSE))</f>
        <v/>
      </c>
      <c r="K39" s="22"/>
      <c r="L39" s="392"/>
    </row>
    <row r="40" spans="1:12" ht="15.75">
      <c r="A40" s="394"/>
      <c r="B40" s="349"/>
      <c r="C40" s="349"/>
      <c r="D40" s="349"/>
      <c r="E40" s="349"/>
      <c r="F40" s="349"/>
      <c r="G40" s="349"/>
      <c r="H40" s="350"/>
      <c r="I40" s="29" t="str">
        <f>+IF($A40="","",VLOOKUP($A40,[4]M.O!J61:L81,2,FALSE))</f>
        <v/>
      </c>
      <c r="J40" s="30" t="str">
        <f>+IF($A40="","",VLOOKUP($A40,[4]M.O!J61:L123,3,FALSE))</f>
        <v/>
      </c>
      <c r="K40" s="22"/>
      <c r="L40" s="392"/>
    </row>
    <row r="41" spans="1:12" ht="16.5" thickBot="1">
      <c r="A41" s="395"/>
      <c r="B41" s="396"/>
      <c r="C41" s="396"/>
      <c r="D41" s="396"/>
      <c r="E41" s="396"/>
      <c r="F41" s="396"/>
      <c r="G41" s="396"/>
      <c r="H41" s="397"/>
      <c r="I41" s="58" t="str">
        <f>+IF($A41="","",VLOOKUP($A41,[4]M.O!J62:L82,2,FALSE))</f>
        <v/>
      </c>
      <c r="J41" s="59" t="str">
        <f>+IF($A41="","",VLOOKUP($A41,[4]M.O!J62:L124,3,FALSE))</f>
        <v/>
      </c>
      <c r="K41" s="60"/>
      <c r="L41" s="393"/>
    </row>
    <row r="42" spans="1:12" ht="16.5" thickBot="1">
      <c r="A42" s="357" t="s">
        <v>134</v>
      </c>
      <c r="B42" s="358"/>
      <c r="C42" s="358"/>
      <c r="D42" s="358"/>
      <c r="E42" s="358"/>
      <c r="F42" s="358"/>
      <c r="G42" s="358"/>
      <c r="H42" s="358"/>
      <c r="I42" s="358"/>
      <c r="J42" s="358"/>
      <c r="K42" s="359"/>
      <c r="L42" s="38">
        <f>SUM(L38:L41)</f>
        <v>9356</v>
      </c>
    </row>
    <row r="43" spans="1:12" ht="15.75">
      <c r="A43" s="382"/>
      <c r="B43" s="383"/>
      <c r="C43" s="383"/>
      <c r="D43" s="383"/>
      <c r="E43" s="383"/>
      <c r="F43" s="383"/>
      <c r="G43" s="383"/>
      <c r="H43" s="383"/>
      <c r="I43" s="383"/>
      <c r="J43" s="383"/>
      <c r="K43" s="383"/>
      <c r="L43" s="384"/>
    </row>
    <row r="44" spans="1:12" ht="15.75">
      <c r="A44" s="385" t="s">
        <v>149</v>
      </c>
      <c r="B44" s="386"/>
      <c r="C44" s="386"/>
      <c r="D44" s="386"/>
      <c r="E44" s="386"/>
      <c r="F44" s="386"/>
      <c r="G44" s="386"/>
      <c r="H44" s="386"/>
      <c r="I44" s="386"/>
      <c r="J44" s="386"/>
      <c r="K44" s="387"/>
      <c r="L44" s="61">
        <f>+L29+L19+L42+L35</f>
        <v>43434</v>
      </c>
    </row>
    <row r="45" spans="1:12" ht="15.75">
      <c r="A45" s="31"/>
      <c r="B45" s="31"/>
      <c r="C45" s="31"/>
      <c r="D45" s="31"/>
      <c r="E45" s="31"/>
      <c r="F45" s="31"/>
      <c r="G45" s="31"/>
    </row>
    <row r="46" spans="1:12" ht="15.75">
      <c r="A46" s="31"/>
      <c r="B46" s="31"/>
      <c r="C46" s="31"/>
      <c r="D46" s="31"/>
      <c r="E46" s="31"/>
      <c r="F46" s="31"/>
      <c r="G46" s="31"/>
    </row>
    <row r="47" spans="1:12" ht="15.75">
      <c r="A47" s="31"/>
      <c r="B47" s="31"/>
      <c r="C47" s="31"/>
      <c r="D47" s="31"/>
      <c r="E47" s="31"/>
      <c r="F47" s="31"/>
      <c r="G47" s="31"/>
    </row>
    <row r="48" spans="1:12" ht="15.75">
      <c r="A48" s="31"/>
      <c r="B48" s="31"/>
      <c r="C48" s="31"/>
      <c r="D48" s="31"/>
      <c r="E48" s="31"/>
      <c r="F48" s="31"/>
      <c r="G48" s="31"/>
    </row>
    <row r="49" spans="1:6">
      <c r="A49" s="21"/>
      <c r="B49" s="21"/>
      <c r="C49" s="21"/>
      <c r="D49" s="21"/>
    </row>
    <row r="50" spans="1:6">
      <c r="D50" s="136"/>
      <c r="E50" s="136"/>
      <c r="F50" s="136"/>
    </row>
    <row r="51" spans="1:6" ht="15.75">
      <c r="D51" s="133" t="s">
        <v>152</v>
      </c>
    </row>
    <row r="52" spans="1:6" ht="15.75">
      <c r="D52" s="133" t="s">
        <v>206</v>
      </c>
    </row>
    <row r="53" spans="1:6" ht="15.75">
      <c r="D53" s="133" t="s">
        <v>207</v>
      </c>
    </row>
  </sheetData>
  <mergeCells count="49">
    <mergeCell ref="B6:J6"/>
    <mergeCell ref="K6:L6"/>
    <mergeCell ref="A1:F2"/>
    <mergeCell ref="G1:M1"/>
    <mergeCell ref="G2:M2"/>
    <mergeCell ref="A3:H4"/>
    <mergeCell ref="I3:J4"/>
    <mergeCell ref="A20:L20"/>
    <mergeCell ref="B7:J7"/>
    <mergeCell ref="K7:L7"/>
    <mergeCell ref="A8:L8"/>
    <mergeCell ref="A9:G9"/>
    <mergeCell ref="L9:L18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K19"/>
    <mergeCell ref="A34:G34"/>
    <mergeCell ref="A21:G21"/>
    <mergeCell ref="L21:L28"/>
    <mergeCell ref="A22:G22"/>
    <mergeCell ref="A23:G23"/>
    <mergeCell ref="A24:G24"/>
    <mergeCell ref="A25:G25"/>
    <mergeCell ref="A26:G26"/>
    <mergeCell ref="A27:G27"/>
    <mergeCell ref="A28:G28"/>
    <mergeCell ref="A29:K29"/>
    <mergeCell ref="A30:L30"/>
    <mergeCell ref="A31:G31"/>
    <mergeCell ref="A32:G32"/>
    <mergeCell ref="A33:G33"/>
    <mergeCell ref="A42:K42"/>
    <mergeCell ref="A43:L43"/>
    <mergeCell ref="A44:K44"/>
    <mergeCell ref="A35:K35"/>
    <mergeCell ref="A36:L36"/>
    <mergeCell ref="A37:H37"/>
    <mergeCell ref="A38:H38"/>
    <mergeCell ref="L38:L41"/>
    <mergeCell ref="A39:H39"/>
    <mergeCell ref="A40:H40"/>
    <mergeCell ref="A41:H41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284BF-9923-4B60-94B5-087336B8F5F5}">
  <sheetPr>
    <pageSetUpPr fitToPage="1"/>
  </sheetPr>
  <dimension ref="A1:N54"/>
  <sheetViews>
    <sheetView zoomScale="85" zoomScaleNormal="85" workbookViewId="0">
      <selection activeCell="K4" sqref="K4:M4"/>
    </sheetView>
  </sheetViews>
  <sheetFormatPr baseColWidth="10" defaultColWidth="10.85546875" defaultRowHeight="12.75"/>
  <cols>
    <col min="1" max="7" width="10.85546875" style="15"/>
    <col min="8" max="8" width="15.140625" style="15" bestFit="1" customWidth="1"/>
    <col min="9" max="12" width="10.85546875" style="15"/>
    <col min="13" max="13" width="15.140625" style="15" bestFit="1" customWidth="1"/>
    <col min="14" max="14" width="10.85546875" style="15"/>
    <col min="15" max="15" width="14.28515625" style="15" bestFit="1" customWidth="1"/>
    <col min="16" max="16384" width="10.85546875" style="15"/>
  </cols>
  <sheetData>
    <row r="1" spans="1:13" ht="32.25" customHeight="1">
      <c r="A1" s="379"/>
      <c r="B1" s="379"/>
      <c r="C1" s="379"/>
      <c r="D1" s="379"/>
      <c r="E1" s="379"/>
      <c r="F1" s="379"/>
      <c r="G1" s="380" t="str">
        <f>[2]Datosproyecto!B2</f>
        <v>Consejo Superior de la Judicatura Dirección Seccional de Administración Judicial Sincelejo – Sucre</v>
      </c>
      <c r="H1" s="380"/>
      <c r="I1" s="380"/>
      <c r="J1" s="380"/>
      <c r="K1" s="380"/>
      <c r="L1" s="380"/>
      <c r="M1" s="380"/>
    </row>
    <row r="2" spans="1:13" ht="60" customHeight="1">
      <c r="A2" s="379"/>
      <c r="B2" s="379"/>
      <c r="C2" s="379"/>
      <c r="D2" s="379"/>
      <c r="E2" s="379"/>
      <c r="F2" s="379"/>
      <c r="G2" s="380" t="str">
        <f>[2]Datosproyecto!B1</f>
        <v>ADECUACIONES DE GIMNASIO, SU BATERÍA DE BAÑOS Y LA TERRAZA ADYACENTES AL MISMO.</v>
      </c>
      <c r="H2" s="380"/>
      <c r="I2" s="380"/>
      <c r="J2" s="380"/>
      <c r="K2" s="380"/>
      <c r="L2" s="380"/>
      <c r="M2" s="380"/>
    </row>
    <row r="3" spans="1:13" ht="18" customHeight="1">
      <c r="A3" s="381" t="s">
        <v>124</v>
      </c>
      <c r="B3" s="381"/>
      <c r="C3" s="381"/>
      <c r="D3" s="381"/>
      <c r="E3" s="381"/>
      <c r="F3" s="381"/>
      <c r="G3" s="381"/>
      <c r="H3" s="381"/>
      <c r="I3" s="370" t="s">
        <v>125</v>
      </c>
      <c r="J3" s="370"/>
      <c r="K3" s="225" t="s">
        <v>58</v>
      </c>
      <c r="L3" s="225" t="s">
        <v>59</v>
      </c>
      <c r="M3" s="225" t="s">
        <v>60</v>
      </c>
    </row>
    <row r="4" spans="1:13">
      <c r="A4" s="381"/>
      <c r="B4" s="381"/>
      <c r="C4" s="381"/>
      <c r="D4" s="381"/>
      <c r="E4" s="381"/>
      <c r="F4" s="381"/>
      <c r="G4" s="381"/>
      <c r="H4" s="381"/>
      <c r="I4" s="370"/>
      <c r="J4" s="370"/>
      <c r="K4" s="16">
        <v>3</v>
      </c>
      <c r="L4" s="16">
        <v>2</v>
      </c>
      <c r="M4" s="16">
        <v>2025</v>
      </c>
    </row>
    <row r="5" spans="1:1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>
      <c r="A6" s="224" t="s">
        <v>126</v>
      </c>
      <c r="B6" s="377" t="s">
        <v>30</v>
      </c>
      <c r="C6" s="377"/>
      <c r="D6" s="377"/>
      <c r="E6" s="377"/>
      <c r="F6" s="377"/>
      <c r="G6" s="377"/>
      <c r="H6" s="377"/>
      <c r="I6" s="377"/>
      <c r="J6" s="377"/>
      <c r="K6" s="378" t="s">
        <v>62</v>
      </c>
      <c r="L6" s="378"/>
      <c r="M6" s="224" t="s">
        <v>63</v>
      </c>
    </row>
    <row r="7" spans="1:13" ht="32.25" customHeight="1" thickBot="1">
      <c r="A7" s="20" t="str">
        <f>+'BALANCE Nro 2'!A95</f>
        <v>NP2.13</v>
      </c>
      <c r="B7" s="369" t="str">
        <f>+'BALANCE Nro 2'!B95</f>
        <v xml:space="preserve">RECOSTRUCCION DE MARCOS PARA VENTANAS, INCLUYE ESTRUCTURA </v>
      </c>
      <c r="C7" s="369"/>
      <c r="D7" s="369"/>
      <c r="E7" s="369"/>
      <c r="F7" s="369"/>
      <c r="G7" s="369"/>
      <c r="H7" s="369"/>
      <c r="I7" s="369"/>
      <c r="J7" s="369"/>
      <c r="K7" s="370" t="str">
        <f>+'BALANCE Nro 2'!C95</f>
        <v>m</v>
      </c>
      <c r="L7" s="370"/>
      <c r="M7" s="20">
        <f>+'BALANCE Nro 2'!K95</f>
        <v>67.600000000000009</v>
      </c>
    </row>
    <row r="8" spans="1:13" ht="16.5" thickBot="1">
      <c r="A8" s="360" t="s">
        <v>127</v>
      </c>
      <c r="B8" s="361"/>
      <c r="C8" s="361"/>
      <c r="D8" s="361"/>
      <c r="E8" s="361"/>
      <c r="F8" s="361"/>
      <c r="G8" s="361"/>
      <c r="H8" s="361"/>
      <c r="I8" s="361"/>
      <c r="J8" s="361"/>
      <c r="K8" s="361"/>
      <c r="L8" s="416"/>
    </row>
    <row r="9" spans="1:13" ht="16.5" thickBot="1">
      <c r="A9" s="360" t="s">
        <v>2</v>
      </c>
      <c r="B9" s="361"/>
      <c r="C9" s="361"/>
      <c r="D9" s="361"/>
      <c r="E9" s="361"/>
      <c r="F9" s="361"/>
      <c r="G9" s="361"/>
      <c r="H9" s="223" t="s">
        <v>128</v>
      </c>
      <c r="I9" s="45" t="s">
        <v>129</v>
      </c>
      <c r="J9" s="223" t="s">
        <v>130</v>
      </c>
      <c r="K9" s="46" t="s">
        <v>131</v>
      </c>
      <c r="L9" s="342"/>
    </row>
    <row r="10" spans="1:13" ht="15.75">
      <c r="A10" s="417"/>
      <c r="B10" s="389"/>
      <c r="C10" s="389"/>
      <c r="D10" s="389"/>
      <c r="E10" s="389"/>
      <c r="F10" s="389"/>
      <c r="G10" s="390"/>
      <c r="H10" s="43" t="str">
        <f>+IF(A10="","",VLOOKUP(A10,'[3]EQUIPO ELECTR'!$C$8:E194,2,FALSE))</f>
        <v/>
      </c>
      <c r="I10" s="43" t="str">
        <f>+IF(A10="","",VLOOKUP(A10,'[3]EQUIPO ELECTR'!$C$8:E247,3,FALSE))</f>
        <v/>
      </c>
      <c r="J10" s="37"/>
      <c r="K10" s="44" t="str">
        <f>+IF($A10="","",ROUND(I10/J10,0))</f>
        <v/>
      </c>
      <c r="L10" s="343"/>
    </row>
    <row r="11" spans="1:13" ht="15.75">
      <c r="A11" s="364"/>
      <c r="B11" s="365"/>
      <c r="C11" s="365"/>
      <c r="D11" s="365"/>
      <c r="E11" s="365"/>
      <c r="F11" s="365"/>
      <c r="G11" s="365"/>
      <c r="H11" s="28" t="str">
        <f>+IF(A11="","",VLOOKUP(A11,'[3]EQUIPO ELECTR'!$C$8:E195,2,FALSE))</f>
        <v/>
      </c>
      <c r="I11" s="28" t="str">
        <f>+IF(A11="","",VLOOKUP(A11,'[3]EQUIPO ELECTR'!$C$8:E248,3,FALSE))</f>
        <v/>
      </c>
      <c r="J11" s="22"/>
      <c r="K11" s="23" t="str">
        <f>+IF($A11="","",ROUND(I11/J11,0))</f>
        <v/>
      </c>
      <c r="L11" s="343"/>
    </row>
    <row r="12" spans="1:13" ht="15.75">
      <c r="A12" s="364"/>
      <c r="B12" s="365"/>
      <c r="C12" s="365"/>
      <c r="D12" s="365"/>
      <c r="E12" s="365"/>
      <c r="F12" s="365"/>
      <c r="G12" s="365"/>
      <c r="H12" s="28" t="str">
        <f>+IF(A12="","",VLOOKUP(A12,'[3]EQUIPO ELECTR'!$C$8:E196,2,FALSE))</f>
        <v/>
      </c>
      <c r="I12" s="28" t="str">
        <f>+IF(A12="","",VLOOKUP(A12,'[3]EQUIPO ELECTR'!$C$8:E249,3,FALSE))</f>
        <v/>
      </c>
      <c r="J12" s="22"/>
      <c r="K12" s="23" t="str">
        <f t="shared" ref="K12:K17" si="0">+IF($A12="","",ROUND(I12/J12,0))</f>
        <v/>
      </c>
      <c r="L12" s="343"/>
    </row>
    <row r="13" spans="1:13" ht="15.75">
      <c r="A13" s="364"/>
      <c r="B13" s="365"/>
      <c r="C13" s="365"/>
      <c r="D13" s="365"/>
      <c r="E13" s="365"/>
      <c r="F13" s="365"/>
      <c r="G13" s="365"/>
      <c r="H13" s="28" t="str">
        <f>+IF(A13="","",VLOOKUP(A13,'[3]EQUIPO ELECTR'!$C$8:E197,2,FALSE))</f>
        <v/>
      </c>
      <c r="I13" s="28" t="str">
        <f>+IF(A13="","",VLOOKUP(A13,'[3]EQUIPO ELECTR'!$C$8:E250,3,FALSE))</f>
        <v/>
      </c>
      <c r="J13" s="22"/>
      <c r="K13" s="23" t="str">
        <f t="shared" si="0"/>
        <v/>
      </c>
      <c r="L13" s="343"/>
    </row>
    <row r="14" spans="1:13" ht="15.75">
      <c r="A14" s="364"/>
      <c r="B14" s="365"/>
      <c r="C14" s="365"/>
      <c r="D14" s="365"/>
      <c r="E14" s="365"/>
      <c r="F14" s="365"/>
      <c r="G14" s="365"/>
      <c r="H14" s="28" t="str">
        <f>+IF(A14="","",VLOOKUP(A14,'[3]EQUIPO ELECTR'!$C$8:E198,2,FALSE))</f>
        <v/>
      </c>
      <c r="I14" s="28" t="str">
        <f>+IF(A14="","",VLOOKUP(A14,'[3]EQUIPO ELECTR'!$C$8:E251,3,FALSE))</f>
        <v/>
      </c>
      <c r="J14" s="22"/>
      <c r="K14" s="23" t="str">
        <f t="shared" si="0"/>
        <v/>
      </c>
      <c r="L14" s="343"/>
    </row>
    <row r="15" spans="1:13" ht="15.75">
      <c r="A15" s="364"/>
      <c r="B15" s="365"/>
      <c r="C15" s="365"/>
      <c r="D15" s="365"/>
      <c r="E15" s="365"/>
      <c r="F15" s="365"/>
      <c r="G15" s="365"/>
      <c r="H15" s="28" t="str">
        <f>+IF(A15="","",VLOOKUP(A15,'[3]EQUIPO ELECTR'!$C$8:E199,2,FALSE))</f>
        <v/>
      </c>
      <c r="I15" s="28" t="str">
        <f>+IF(A15="","",VLOOKUP(A15,'[3]EQUIPO ELECTR'!$C$8:E252,3,FALSE))</f>
        <v/>
      </c>
      <c r="J15" s="22"/>
      <c r="K15" s="23" t="str">
        <f t="shared" si="0"/>
        <v/>
      </c>
      <c r="L15" s="343"/>
    </row>
    <row r="16" spans="1:13" ht="15.75">
      <c r="A16" s="364"/>
      <c r="B16" s="365"/>
      <c r="C16" s="365"/>
      <c r="D16" s="365"/>
      <c r="E16" s="365"/>
      <c r="F16" s="365"/>
      <c r="G16" s="365"/>
      <c r="H16" s="28" t="str">
        <f>+IF(A16="","",VLOOKUP(A16,'[3]EQUIPO ELECTR'!$C$8:E200,2,FALSE))</f>
        <v/>
      </c>
      <c r="I16" s="28" t="str">
        <f>+IF(A16="","",VLOOKUP(A16,'[3]EQUIPO ELECTR'!$C$8:E253,3,FALSE))</f>
        <v/>
      </c>
      <c r="J16" s="22"/>
      <c r="K16" s="23" t="str">
        <f t="shared" si="0"/>
        <v/>
      </c>
      <c r="L16" s="343"/>
    </row>
    <row r="17" spans="1:14" ht="15.75">
      <c r="A17" s="364"/>
      <c r="B17" s="365"/>
      <c r="C17" s="365"/>
      <c r="D17" s="365"/>
      <c r="E17" s="365"/>
      <c r="F17" s="365"/>
      <c r="G17" s="365"/>
      <c r="H17" s="28" t="str">
        <f>+IF(A17="","",VLOOKUP(A17,'[3]EQUIPO ELECTR'!$C$8:E201,2,FALSE))</f>
        <v/>
      </c>
      <c r="I17" s="28" t="str">
        <f>+IF(A17="","",VLOOKUP(A17,'[3]EQUIPO ELECTR'!$C$8:E254,3,FALSE))</f>
        <v/>
      </c>
      <c r="J17" s="22"/>
      <c r="K17" s="23" t="str">
        <f t="shared" si="0"/>
        <v/>
      </c>
      <c r="L17" s="343"/>
    </row>
    <row r="18" spans="1:14" ht="16.5" thickBot="1">
      <c r="A18" s="351" t="s">
        <v>132</v>
      </c>
      <c r="B18" s="352"/>
      <c r="C18" s="352"/>
      <c r="D18" s="352"/>
      <c r="E18" s="352"/>
      <c r="F18" s="352"/>
      <c r="G18" s="352"/>
      <c r="H18" s="40" t="s">
        <v>133</v>
      </c>
      <c r="I18" s="41">
        <v>0.1</v>
      </c>
      <c r="J18" s="24"/>
      <c r="K18" s="25">
        <f>+ROUND(I18*L41,0)</f>
        <v>561</v>
      </c>
      <c r="L18" s="344"/>
    </row>
    <row r="19" spans="1:14" ht="16.5" thickBot="1">
      <c r="A19" s="404" t="s">
        <v>134</v>
      </c>
      <c r="B19" s="405"/>
      <c r="C19" s="405"/>
      <c r="D19" s="405"/>
      <c r="E19" s="405"/>
      <c r="F19" s="405"/>
      <c r="G19" s="405"/>
      <c r="H19" s="405"/>
      <c r="I19" s="405"/>
      <c r="J19" s="405"/>
      <c r="K19" s="406"/>
      <c r="L19" s="47">
        <f>SUM(K10:K18)</f>
        <v>561</v>
      </c>
    </row>
    <row r="20" spans="1:14" ht="16.5" thickBot="1">
      <c r="A20" s="360" t="s">
        <v>135</v>
      </c>
      <c r="B20" s="361"/>
      <c r="C20" s="361"/>
      <c r="D20" s="361"/>
      <c r="E20" s="361"/>
      <c r="F20" s="361"/>
      <c r="G20" s="361"/>
      <c r="H20" s="361"/>
      <c r="I20" s="361"/>
      <c r="J20" s="361"/>
      <c r="K20" s="361"/>
      <c r="L20" s="416"/>
    </row>
    <row r="21" spans="1:14" ht="15.75">
      <c r="A21" s="408" t="s">
        <v>2</v>
      </c>
      <c r="B21" s="409"/>
      <c r="C21" s="409"/>
      <c r="D21" s="409"/>
      <c r="E21" s="409"/>
      <c r="F21" s="409"/>
      <c r="G21" s="409"/>
      <c r="H21" s="81" t="s">
        <v>136</v>
      </c>
      <c r="I21" s="81" t="s">
        <v>137</v>
      </c>
      <c r="J21" s="81" t="s">
        <v>138</v>
      </c>
      <c r="K21" s="82" t="s">
        <v>131</v>
      </c>
      <c r="L21" s="342"/>
    </row>
    <row r="22" spans="1:14" ht="15.75">
      <c r="A22" s="364" t="s">
        <v>354</v>
      </c>
      <c r="B22" s="365"/>
      <c r="C22" s="365"/>
      <c r="D22" s="365"/>
      <c r="E22" s="365"/>
      <c r="F22" s="365"/>
      <c r="G22" s="365"/>
      <c r="H22" s="222" t="s">
        <v>136</v>
      </c>
      <c r="I22" s="228">
        <v>8360</v>
      </c>
      <c r="J22" s="228">
        <v>0.35499999999999998</v>
      </c>
      <c r="K22" s="229">
        <f t="shared" ref="K22:K26" si="1">+I22*J22</f>
        <v>2967.7999999999997</v>
      </c>
      <c r="L22" s="398"/>
      <c r="M22" s="222"/>
      <c r="N22" s="228"/>
    </row>
    <row r="23" spans="1:14" ht="15.75">
      <c r="A23" s="424" t="s">
        <v>355</v>
      </c>
      <c r="B23" s="425"/>
      <c r="C23" s="425"/>
      <c r="D23" s="425"/>
      <c r="E23" s="425"/>
      <c r="F23" s="425"/>
      <c r="G23" s="425"/>
      <c r="H23" s="28" t="s">
        <v>136</v>
      </c>
      <c r="I23" s="230">
        <v>964</v>
      </c>
      <c r="J23" s="231">
        <v>0.5</v>
      </c>
      <c r="K23" s="229">
        <f t="shared" si="1"/>
        <v>482</v>
      </c>
      <c r="L23" s="398"/>
      <c r="M23" s="36"/>
      <c r="N23" s="34"/>
    </row>
    <row r="24" spans="1:14" ht="15.75">
      <c r="A24" s="399" t="s">
        <v>356</v>
      </c>
      <c r="B24" s="400"/>
      <c r="C24" s="400"/>
      <c r="D24" s="400"/>
      <c r="E24" s="400"/>
      <c r="F24" s="400"/>
      <c r="G24" s="426"/>
      <c r="H24" s="28" t="s">
        <v>136</v>
      </c>
      <c r="I24" s="231">
        <v>40170</v>
      </c>
      <c r="J24" s="230">
        <v>5.0000000000000001E-3</v>
      </c>
      <c r="K24" s="229">
        <f t="shared" si="1"/>
        <v>200.85</v>
      </c>
      <c r="L24" s="398"/>
    </row>
    <row r="25" spans="1:14" ht="15.75">
      <c r="A25" s="424" t="s">
        <v>357</v>
      </c>
      <c r="B25" s="425"/>
      <c r="C25" s="425"/>
      <c r="D25" s="425"/>
      <c r="E25" s="425"/>
      <c r="F25" s="425"/>
      <c r="G25" s="425"/>
      <c r="H25" s="28" t="s">
        <v>313</v>
      </c>
      <c r="I25" s="231">
        <v>6193</v>
      </c>
      <c r="J25" s="230">
        <v>0.05</v>
      </c>
      <c r="K25" s="229">
        <f t="shared" si="1"/>
        <v>309.65000000000003</v>
      </c>
      <c r="L25" s="398"/>
    </row>
    <row r="26" spans="1:14" ht="15.75">
      <c r="A26" s="424" t="s">
        <v>359</v>
      </c>
      <c r="B26" s="425"/>
      <c r="C26" s="425"/>
      <c r="D26" s="425"/>
      <c r="E26" s="425"/>
      <c r="F26" s="425"/>
      <c r="G26" s="425"/>
      <c r="H26" s="28" t="s">
        <v>136</v>
      </c>
      <c r="I26" s="231">
        <v>5487</v>
      </c>
      <c r="J26" s="230">
        <v>0.7</v>
      </c>
      <c r="K26" s="229">
        <f t="shared" si="1"/>
        <v>3840.8999999999996</v>
      </c>
      <c r="L26" s="398"/>
    </row>
    <row r="27" spans="1:14" ht="15.75">
      <c r="A27" s="424" t="s">
        <v>361</v>
      </c>
      <c r="B27" s="425"/>
      <c r="C27" s="425"/>
      <c r="D27" s="425"/>
      <c r="E27" s="425"/>
      <c r="F27" s="425"/>
      <c r="G27" s="425"/>
      <c r="H27" s="28" t="s">
        <v>136</v>
      </c>
      <c r="I27" s="231">
        <v>40973</v>
      </c>
      <c r="J27" s="230">
        <v>0.1</v>
      </c>
      <c r="K27" s="23">
        <f>+I27*J27</f>
        <v>4097.3</v>
      </c>
      <c r="L27" s="398"/>
    </row>
    <row r="28" spans="1:14" ht="16.5" thickBot="1">
      <c r="A28" s="413"/>
      <c r="B28" s="414"/>
      <c r="C28" s="414"/>
      <c r="D28" s="414"/>
      <c r="E28" s="414"/>
      <c r="F28" s="414"/>
      <c r="G28" s="414"/>
      <c r="H28" s="40" t="str">
        <f>+IF($A28="","",VLOOKUP($A28,'[3]MATERIALES ELECTR'!$C$8:E1329,2,FALSE))</f>
        <v/>
      </c>
      <c r="I28" s="48" t="str">
        <f>+IF($A28="","",VLOOKUP($A28,'[3]MATERIALES ELECTR'!$C$8:E1329,3,FALSE))</f>
        <v/>
      </c>
      <c r="J28" s="24"/>
      <c r="K28" s="25" t="str">
        <f>+IF($A28="","",ROUND(I28*J28,0))</f>
        <v/>
      </c>
      <c r="L28" s="420"/>
    </row>
    <row r="29" spans="1:14" ht="16.5" thickBot="1">
      <c r="A29" s="401" t="s">
        <v>134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03"/>
      <c r="L29" s="33">
        <f>SUM(K22:K28)</f>
        <v>11898.5</v>
      </c>
    </row>
    <row r="30" spans="1:14" ht="16.5" thickBot="1">
      <c r="A30" s="371" t="s">
        <v>140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38"/>
    </row>
    <row r="31" spans="1:14" ht="15.75">
      <c r="A31" s="410" t="s">
        <v>141</v>
      </c>
      <c r="B31" s="411"/>
      <c r="C31" s="411"/>
      <c r="D31" s="411"/>
      <c r="E31" s="411"/>
      <c r="F31" s="411"/>
      <c r="G31" s="412"/>
      <c r="H31" s="53" t="s">
        <v>136</v>
      </c>
      <c r="I31" s="95" t="s">
        <v>138</v>
      </c>
      <c r="J31" s="95" t="s">
        <v>142</v>
      </c>
      <c r="K31" s="95" t="s">
        <v>143</v>
      </c>
      <c r="L31" s="42" t="s">
        <v>131</v>
      </c>
    </row>
    <row r="32" spans="1:14" ht="15.75">
      <c r="A32" s="348"/>
      <c r="B32" s="349"/>
      <c r="C32" s="349"/>
      <c r="D32" s="349"/>
      <c r="E32" s="349"/>
      <c r="F32" s="349"/>
      <c r="G32" s="350"/>
      <c r="H32" s="28" t="str">
        <f>+IF($A32="","",VLOOKUP($A32,'[3]TRANSPORTE ELECTR'!$C$8:E10,2,FALSE))</f>
        <v/>
      </c>
      <c r="I32" s="26"/>
      <c r="J32" s="27"/>
      <c r="K32" s="28" t="str">
        <f>+IF($A32="","",VLOOKUP($A32,'[3]TRANSPORTE ELECTR'!C6:E10,3,FALSE))</f>
        <v/>
      </c>
      <c r="L32" s="23" t="str">
        <f>+IF($A32="","",ROUND(J32*K32*I32,2))</f>
        <v/>
      </c>
    </row>
    <row r="33" spans="1:12" ht="15.75">
      <c r="A33" s="348"/>
      <c r="B33" s="349"/>
      <c r="C33" s="349"/>
      <c r="D33" s="349"/>
      <c r="E33" s="349"/>
      <c r="F33" s="349"/>
      <c r="G33" s="350"/>
      <c r="H33" s="28" t="str">
        <f>+IF($A33="","",VLOOKUP($A33,[4]TRANS!C7:E36,2,FALSE))</f>
        <v/>
      </c>
      <c r="I33" s="28"/>
      <c r="J33" s="27"/>
      <c r="K33" s="28" t="str">
        <f>+IF($A33="","",VLOOKUP($A33,[4]TRANS!F7:H36,3,FALSE))</f>
        <v/>
      </c>
      <c r="L33" s="23"/>
    </row>
    <row r="34" spans="1:12" ht="16.5" thickBot="1">
      <c r="A34" s="407"/>
      <c r="B34" s="396"/>
      <c r="C34" s="396"/>
      <c r="D34" s="396"/>
      <c r="E34" s="396"/>
      <c r="F34" s="396"/>
      <c r="G34" s="397"/>
      <c r="H34" s="39" t="str">
        <f>+IF($A34="","",VLOOKUP($A34,[4]TRANS!C8:E37,2,FALSE))</f>
        <v/>
      </c>
      <c r="I34" s="49"/>
      <c r="J34" s="50"/>
      <c r="K34" s="39" t="str">
        <f>+IF($A34="","",VLOOKUP($A34,[4]TRANS!F8:H37,3,FALSE))</f>
        <v/>
      </c>
      <c r="L34" s="52"/>
    </row>
    <row r="35" spans="1:12" ht="16.5" thickBot="1">
      <c r="A35" s="357" t="s">
        <v>134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51">
        <f>+SUM(L32:L34)</f>
        <v>0</v>
      </c>
    </row>
    <row r="36" spans="1:12" ht="16.5" thickBot="1">
      <c r="A36" s="371" t="s">
        <v>144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38"/>
    </row>
    <row r="37" spans="1:12" ht="48" thickBot="1">
      <c r="A37" s="336" t="s">
        <v>145</v>
      </c>
      <c r="B37" s="337"/>
      <c r="C37" s="337"/>
      <c r="D37" s="337"/>
      <c r="E37" s="337"/>
      <c r="F37" s="337"/>
      <c r="G37" s="337"/>
      <c r="H37" s="366"/>
      <c r="I37" s="235" t="s">
        <v>146</v>
      </c>
      <c r="J37" s="236" t="s">
        <v>147</v>
      </c>
      <c r="K37" s="237" t="s">
        <v>130</v>
      </c>
      <c r="L37" s="238" t="s">
        <v>131</v>
      </c>
    </row>
    <row r="38" spans="1:12" ht="15.75">
      <c r="A38" s="367" t="s">
        <v>148</v>
      </c>
      <c r="B38" s="368"/>
      <c r="C38" s="368"/>
      <c r="D38" s="368"/>
      <c r="E38" s="368"/>
      <c r="F38" s="368"/>
      <c r="G38" s="368"/>
      <c r="H38" s="368"/>
      <c r="I38" s="239" t="str">
        <f>+IF($A38="","",VLOOKUP($A38,'[3]M.O ELECT'!$J$61:$L$68,2,FALSE))</f>
        <v>CUA8</v>
      </c>
      <c r="J38" s="240">
        <f>+IF($A38="","",VLOOKUP($A38,'[3]M.O ELECT'!$J$61:$L$68,3,FALSE))</f>
        <v>280676</v>
      </c>
      <c r="K38" s="241">
        <v>50</v>
      </c>
      <c r="L38" s="80">
        <f>+IF($A38="","",ROUND((J38/K38),0))</f>
        <v>5614</v>
      </c>
    </row>
    <row r="39" spans="1:12" ht="15.75">
      <c r="A39" s="353"/>
      <c r="B39" s="354"/>
      <c r="C39" s="354"/>
      <c r="D39" s="354"/>
      <c r="E39" s="354"/>
      <c r="F39" s="354"/>
      <c r="G39" s="354"/>
      <c r="H39" s="354"/>
      <c r="I39" s="29" t="str">
        <f>+IF($A39="","",VLOOKUP($A39,[4]M.O!J61:L81,2,FALSE))</f>
        <v/>
      </c>
      <c r="J39" s="30" t="str">
        <f>+IF($A39="","",VLOOKUP($A39,[4]M.O!J61:L123,3,FALSE))</f>
        <v/>
      </c>
      <c r="K39" s="22"/>
      <c r="L39" s="23"/>
    </row>
    <row r="40" spans="1:12" ht="16.5" thickBot="1">
      <c r="A40" s="355"/>
      <c r="B40" s="356"/>
      <c r="C40" s="356"/>
      <c r="D40" s="356"/>
      <c r="E40" s="356"/>
      <c r="F40" s="356"/>
      <c r="G40" s="356"/>
      <c r="H40" s="356"/>
      <c r="I40" s="68" t="str">
        <f>+IF($A40="","",VLOOKUP($A40,[4]M.O!J62:L82,2,FALSE))</f>
        <v/>
      </c>
      <c r="J40" s="69" t="str">
        <f>+IF($A40="","",VLOOKUP($A40,[4]M.O!J62:L124,3,FALSE))</f>
        <v/>
      </c>
      <c r="K40" s="70"/>
      <c r="L40" s="25"/>
    </row>
    <row r="41" spans="1:12" ht="16.5" thickBot="1">
      <c r="A41" s="401" t="s">
        <v>134</v>
      </c>
      <c r="B41" s="402"/>
      <c r="C41" s="402"/>
      <c r="D41" s="402"/>
      <c r="E41" s="402"/>
      <c r="F41" s="402"/>
      <c r="G41" s="402"/>
      <c r="H41" s="402"/>
      <c r="I41" s="402"/>
      <c r="J41" s="402"/>
      <c r="K41" s="403"/>
      <c r="L41" s="65">
        <f>SUM(L38:L40)</f>
        <v>5614</v>
      </c>
    </row>
    <row r="42" spans="1:12" ht="15.75">
      <c r="A42" s="382"/>
      <c r="B42" s="383"/>
      <c r="C42" s="383"/>
      <c r="D42" s="383"/>
      <c r="E42" s="383"/>
      <c r="F42" s="383"/>
      <c r="G42" s="383"/>
      <c r="H42" s="383"/>
      <c r="I42" s="383"/>
      <c r="J42" s="383"/>
      <c r="K42" s="383"/>
      <c r="L42" s="384"/>
    </row>
    <row r="43" spans="1:12" ht="15.75">
      <c r="A43" s="385" t="s">
        <v>149</v>
      </c>
      <c r="B43" s="386"/>
      <c r="C43" s="386"/>
      <c r="D43" s="386"/>
      <c r="E43" s="386"/>
      <c r="F43" s="386"/>
      <c r="G43" s="386"/>
      <c r="H43" s="386"/>
      <c r="I43" s="386"/>
      <c r="J43" s="386"/>
      <c r="K43" s="387"/>
      <c r="L43" s="61">
        <f>+L29+L19+L41+L35</f>
        <v>18073.5</v>
      </c>
    </row>
    <row r="44" spans="1:12" ht="15.75">
      <c r="A44" s="31"/>
      <c r="B44" s="31"/>
      <c r="C44" s="31"/>
      <c r="D44" s="31"/>
      <c r="E44" s="31"/>
      <c r="F44" s="31"/>
      <c r="G44" s="31"/>
    </row>
    <row r="45" spans="1:12">
      <c r="A45" s="21"/>
      <c r="B45" s="21"/>
      <c r="C45" s="21"/>
      <c r="D45" s="21"/>
    </row>
    <row r="46" spans="1:12" ht="15.75">
      <c r="E46" s="31"/>
      <c r="F46" s="31"/>
      <c r="G46" s="31"/>
      <c r="H46" s="31"/>
      <c r="I46" s="31"/>
    </row>
    <row r="47" spans="1:12" ht="15.75">
      <c r="A47" s="242"/>
      <c r="B47" s="423"/>
      <c r="C47" s="423"/>
      <c r="D47" s="423"/>
      <c r="E47" s="31"/>
      <c r="F47" s="31"/>
      <c r="G47" s="31"/>
      <c r="H47" s="31"/>
      <c r="I47" s="31"/>
    </row>
    <row r="48" spans="1:12" ht="15.75">
      <c r="A48" s="21"/>
      <c r="B48" s="21"/>
      <c r="C48" s="21"/>
      <c r="D48" s="21"/>
      <c r="E48" s="31"/>
      <c r="F48" s="31"/>
      <c r="G48" s="31"/>
      <c r="H48" s="31"/>
      <c r="I48" s="31"/>
    </row>
    <row r="49" spans="5:9" ht="15.75">
      <c r="E49" s="31"/>
      <c r="F49" s="31"/>
      <c r="G49" s="31"/>
      <c r="H49" s="31"/>
      <c r="I49" s="31"/>
    </row>
    <row r="50" spans="5:9">
      <c r="E50" s="21"/>
      <c r="F50" s="21"/>
    </row>
    <row r="51" spans="5:9">
      <c r="F51" s="136"/>
      <c r="G51" s="136"/>
      <c r="H51" s="136"/>
    </row>
    <row r="52" spans="5:9" ht="15.75">
      <c r="F52" s="133" t="s">
        <v>152</v>
      </c>
    </row>
    <row r="53" spans="5:9" ht="15.75">
      <c r="F53" s="133" t="s">
        <v>206</v>
      </c>
    </row>
    <row r="54" spans="5:9" ht="15.75">
      <c r="F54" s="133" t="s">
        <v>207</v>
      </c>
    </row>
  </sheetData>
  <mergeCells count="48">
    <mergeCell ref="B6:J6"/>
    <mergeCell ref="K6:L6"/>
    <mergeCell ref="A1:F2"/>
    <mergeCell ref="G1:M1"/>
    <mergeCell ref="G2:M2"/>
    <mergeCell ref="A3:H4"/>
    <mergeCell ref="I3:J4"/>
    <mergeCell ref="A20:L20"/>
    <mergeCell ref="B7:J7"/>
    <mergeCell ref="K7:L7"/>
    <mergeCell ref="A8:L8"/>
    <mergeCell ref="A9:G9"/>
    <mergeCell ref="L9:L18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K19"/>
    <mergeCell ref="A21:G21"/>
    <mergeCell ref="L21:L28"/>
    <mergeCell ref="A22:G22"/>
    <mergeCell ref="A23:G23"/>
    <mergeCell ref="A24:G24"/>
    <mergeCell ref="A25:G25"/>
    <mergeCell ref="A26:G26"/>
    <mergeCell ref="A36:L36"/>
    <mergeCell ref="A27:G27"/>
    <mergeCell ref="A28:G28"/>
    <mergeCell ref="A29:K29"/>
    <mergeCell ref="A30:L30"/>
    <mergeCell ref="A31:G31"/>
    <mergeCell ref="A32:G32"/>
    <mergeCell ref="A33:G33"/>
    <mergeCell ref="A34:G34"/>
    <mergeCell ref="A35:K35"/>
    <mergeCell ref="A42:L42"/>
    <mergeCell ref="A43:K43"/>
    <mergeCell ref="B47:D47"/>
    <mergeCell ref="A37:H37"/>
    <mergeCell ref="A38:H38"/>
    <mergeCell ref="A39:H39"/>
    <mergeCell ref="A40:H40"/>
    <mergeCell ref="A41:K41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6DD55-41C4-4872-9E74-DEC1F02ADD6C}">
  <sheetPr>
    <pageSetUpPr fitToPage="1"/>
  </sheetPr>
  <dimension ref="A1:M53"/>
  <sheetViews>
    <sheetView zoomScale="70" zoomScaleNormal="70" workbookViewId="0">
      <selection activeCell="K4" sqref="K4:M4"/>
    </sheetView>
  </sheetViews>
  <sheetFormatPr baseColWidth="10" defaultColWidth="10.85546875" defaultRowHeight="12.75"/>
  <cols>
    <col min="1" max="7" width="10.85546875" style="15"/>
    <col min="8" max="8" width="15.140625" style="15" bestFit="1" customWidth="1"/>
    <col min="9" max="9" width="12.85546875" style="15" bestFit="1" customWidth="1"/>
    <col min="10" max="10" width="10.85546875" style="15"/>
    <col min="11" max="11" width="13.42578125" style="15" bestFit="1" customWidth="1"/>
    <col min="12" max="12" width="10.85546875" style="15"/>
    <col min="13" max="13" width="15.140625" style="15" bestFit="1" customWidth="1"/>
    <col min="14" max="14" width="10.85546875" style="15"/>
    <col min="15" max="15" width="14.28515625" style="15" bestFit="1" customWidth="1"/>
    <col min="16" max="16384" width="10.85546875" style="15"/>
  </cols>
  <sheetData>
    <row r="1" spans="1:13" ht="32.25" customHeight="1">
      <c r="A1" s="379"/>
      <c r="B1" s="379"/>
      <c r="C1" s="379"/>
      <c r="D1" s="379"/>
      <c r="E1" s="379"/>
      <c r="F1" s="379"/>
      <c r="G1" s="380" t="str">
        <f>[2]Datosproyecto!B2</f>
        <v>Consejo Superior de la Judicatura Dirección Seccional de Administración Judicial Sincelejo – Sucre</v>
      </c>
      <c r="H1" s="380"/>
      <c r="I1" s="380"/>
      <c r="J1" s="380"/>
      <c r="K1" s="380"/>
      <c r="L1" s="380"/>
      <c r="M1" s="380"/>
    </row>
    <row r="2" spans="1:13" ht="60" customHeight="1">
      <c r="A2" s="379"/>
      <c r="B2" s="379"/>
      <c r="C2" s="379"/>
      <c r="D2" s="379"/>
      <c r="E2" s="379"/>
      <c r="F2" s="379"/>
      <c r="G2" s="380" t="str">
        <f>[2]Datosproyecto!B1</f>
        <v>ADECUACIONES DE GIMNASIO, SU BATERÍA DE BAÑOS Y LA TERRAZA ADYACENTES AL MISMO.</v>
      </c>
      <c r="H2" s="380"/>
      <c r="I2" s="380"/>
      <c r="J2" s="380"/>
      <c r="K2" s="380"/>
      <c r="L2" s="380"/>
      <c r="M2" s="380"/>
    </row>
    <row r="3" spans="1:13" ht="18" customHeight="1">
      <c r="A3" s="381" t="s">
        <v>124</v>
      </c>
      <c r="B3" s="381"/>
      <c r="C3" s="381"/>
      <c r="D3" s="381"/>
      <c r="E3" s="381"/>
      <c r="F3" s="381"/>
      <c r="G3" s="381"/>
      <c r="H3" s="381"/>
      <c r="I3" s="370" t="s">
        <v>125</v>
      </c>
      <c r="J3" s="370"/>
      <c r="K3" s="225" t="s">
        <v>58</v>
      </c>
      <c r="L3" s="225" t="s">
        <v>59</v>
      </c>
      <c r="M3" s="225" t="s">
        <v>60</v>
      </c>
    </row>
    <row r="4" spans="1:13">
      <c r="A4" s="381"/>
      <c r="B4" s="381"/>
      <c r="C4" s="381"/>
      <c r="D4" s="381"/>
      <c r="E4" s="381"/>
      <c r="F4" s="381"/>
      <c r="G4" s="381"/>
      <c r="H4" s="381"/>
      <c r="I4" s="370"/>
      <c r="J4" s="370"/>
      <c r="K4" s="16">
        <v>3</v>
      </c>
      <c r="L4" s="16">
        <v>2</v>
      </c>
      <c r="M4" s="16">
        <v>2025</v>
      </c>
    </row>
    <row r="5" spans="1:1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>
      <c r="A6" s="224" t="s">
        <v>126</v>
      </c>
      <c r="B6" s="377" t="s">
        <v>30</v>
      </c>
      <c r="C6" s="377"/>
      <c r="D6" s="377"/>
      <c r="E6" s="377"/>
      <c r="F6" s="377"/>
      <c r="G6" s="377"/>
      <c r="H6" s="377"/>
      <c r="I6" s="377"/>
      <c r="J6" s="377"/>
      <c r="K6" s="378" t="s">
        <v>62</v>
      </c>
      <c r="L6" s="378"/>
      <c r="M6" s="224" t="s">
        <v>63</v>
      </c>
    </row>
    <row r="7" spans="1:13" ht="31.9" customHeight="1" thickBot="1">
      <c r="A7" s="20" t="str">
        <f>+'BALANCE Nro 2'!A96</f>
        <v>NP2.14</v>
      </c>
      <c r="B7" s="369" t="str">
        <f>+'BALANCE Nro 2'!B96</f>
        <v xml:space="preserve">ESTUCO Y PINTURA PARA FILOS DE VANTANA </v>
      </c>
      <c r="C7" s="369"/>
      <c r="D7" s="369"/>
      <c r="E7" s="369"/>
      <c r="F7" s="369"/>
      <c r="G7" s="369"/>
      <c r="H7" s="369"/>
      <c r="I7" s="369"/>
      <c r="J7" s="369"/>
      <c r="K7" s="370" t="str">
        <f>+'BALANCE Nro 2'!C96</f>
        <v>m</v>
      </c>
      <c r="L7" s="370"/>
      <c r="M7" s="20">
        <f>+'BALANCE Nro 2'!K96</f>
        <v>67.600000000000009</v>
      </c>
    </row>
    <row r="8" spans="1:13" ht="16.5" thickBot="1">
      <c r="A8" s="360" t="s">
        <v>127</v>
      </c>
      <c r="B8" s="361"/>
      <c r="C8" s="361"/>
      <c r="D8" s="361"/>
      <c r="E8" s="361"/>
      <c r="F8" s="361"/>
      <c r="G8" s="361"/>
      <c r="H8" s="361"/>
      <c r="I8" s="361"/>
      <c r="J8" s="361"/>
      <c r="K8" s="361"/>
      <c r="L8" s="416"/>
    </row>
    <row r="9" spans="1:13" ht="16.5" thickBot="1">
      <c r="A9" s="360" t="s">
        <v>2</v>
      </c>
      <c r="B9" s="361"/>
      <c r="C9" s="361"/>
      <c r="D9" s="361"/>
      <c r="E9" s="361"/>
      <c r="F9" s="361"/>
      <c r="G9" s="361"/>
      <c r="H9" s="223" t="s">
        <v>128</v>
      </c>
      <c r="I9" s="45" t="s">
        <v>129</v>
      </c>
      <c r="J9" s="223" t="s">
        <v>130</v>
      </c>
      <c r="K9" s="46" t="s">
        <v>131</v>
      </c>
      <c r="L9" s="342"/>
    </row>
    <row r="10" spans="1:13" ht="15.75">
      <c r="A10" s="417"/>
      <c r="B10" s="389"/>
      <c r="C10" s="389"/>
      <c r="D10" s="389"/>
      <c r="E10" s="389"/>
      <c r="F10" s="389"/>
      <c r="G10" s="390"/>
      <c r="H10" s="43" t="str">
        <f>+IF(A10="","",VLOOKUP(A10,'[3]EQUIPO ELECTR'!$C$8:E194,2,FALSE))</f>
        <v/>
      </c>
      <c r="I10" s="43" t="str">
        <f>+IF(A10="","",VLOOKUP(A10,'[3]EQUIPO ELECTR'!$C$8:E247,3,FALSE))</f>
        <v/>
      </c>
      <c r="J10" s="37"/>
      <c r="K10" s="44" t="str">
        <f>+IF($A10="","",ROUND(I10/J10,0))</f>
        <v/>
      </c>
      <c r="L10" s="343"/>
    </row>
    <row r="11" spans="1:13" ht="15.75">
      <c r="A11" s="364"/>
      <c r="B11" s="365"/>
      <c r="C11" s="365"/>
      <c r="D11" s="365"/>
      <c r="E11" s="365"/>
      <c r="F11" s="365"/>
      <c r="G11" s="365"/>
      <c r="H11" s="28" t="str">
        <f>+IF(A11="","",VLOOKUP(A11,'[3]EQUIPO ELECTR'!$C$8:E195,2,FALSE))</f>
        <v/>
      </c>
      <c r="I11" s="28" t="str">
        <f>+IF(A11="","",VLOOKUP(A11,'[3]EQUIPO ELECTR'!$C$8:E248,3,FALSE))</f>
        <v/>
      </c>
      <c r="J11" s="22"/>
      <c r="K11" s="23" t="str">
        <f>+IF($A11="","",ROUND(I11/J11,0))</f>
        <v/>
      </c>
      <c r="L11" s="343"/>
    </row>
    <row r="12" spans="1:13" ht="15.75">
      <c r="A12" s="364"/>
      <c r="B12" s="365"/>
      <c r="C12" s="365"/>
      <c r="D12" s="365"/>
      <c r="E12" s="365"/>
      <c r="F12" s="365"/>
      <c r="G12" s="365"/>
      <c r="H12" s="28" t="str">
        <f>+IF(A12="","",VLOOKUP(A12,'[3]EQUIPO ELECTR'!$C$8:E196,2,FALSE))</f>
        <v/>
      </c>
      <c r="I12" s="28" t="str">
        <f>+IF(A12="","",VLOOKUP(A12,'[3]EQUIPO ELECTR'!$C$8:E249,3,FALSE))</f>
        <v/>
      </c>
      <c r="J12" s="22"/>
      <c r="K12" s="23" t="str">
        <f t="shared" ref="K12:K17" si="0">+IF($A12="","",ROUND(I12/J12,0))</f>
        <v/>
      </c>
      <c r="L12" s="343"/>
    </row>
    <row r="13" spans="1:13" ht="15.75">
      <c r="A13" s="364"/>
      <c r="B13" s="365"/>
      <c r="C13" s="365"/>
      <c r="D13" s="365"/>
      <c r="E13" s="365"/>
      <c r="F13" s="365"/>
      <c r="G13" s="365"/>
      <c r="H13" s="28" t="str">
        <f>+IF(A13="","",VLOOKUP(A13,'[3]EQUIPO ELECTR'!$C$8:E197,2,FALSE))</f>
        <v/>
      </c>
      <c r="I13" s="28" t="str">
        <f>+IF(A13="","",VLOOKUP(A13,'[3]EQUIPO ELECTR'!$C$8:E250,3,FALSE))</f>
        <v/>
      </c>
      <c r="J13" s="22"/>
      <c r="K13" s="23" t="str">
        <f t="shared" si="0"/>
        <v/>
      </c>
      <c r="L13" s="343"/>
    </row>
    <row r="14" spans="1:13" ht="15.75">
      <c r="A14" s="364"/>
      <c r="B14" s="365"/>
      <c r="C14" s="365"/>
      <c r="D14" s="365"/>
      <c r="E14" s="365"/>
      <c r="F14" s="365"/>
      <c r="G14" s="365"/>
      <c r="H14" s="28" t="str">
        <f>+IF(A14="","",VLOOKUP(A14,'[3]EQUIPO ELECTR'!$C$8:E198,2,FALSE))</f>
        <v/>
      </c>
      <c r="I14" s="28" t="str">
        <f>+IF(A14="","",VLOOKUP(A14,'[3]EQUIPO ELECTR'!$C$8:E251,3,FALSE))</f>
        <v/>
      </c>
      <c r="J14" s="22"/>
      <c r="K14" s="23" t="str">
        <f t="shared" si="0"/>
        <v/>
      </c>
      <c r="L14" s="343"/>
    </row>
    <row r="15" spans="1:13" ht="15.75">
      <c r="A15" s="364"/>
      <c r="B15" s="365"/>
      <c r="C15" s="365"/>
      <c r="D15" s="365"/>
      <c r="E15" s="365"/>
      <c r="F15" s="365"/>
      <c r="G15" s="365"/>
      <c r="H15" s="28" t="str">
        <f>+IF(A15="","",VLOOKUP(A15,'[3]EQUIPO ELECTR'!$C$8:E199,2,FALSE))</f>
        <v/>
      </c>
      <c r="I15" s="28" t="str">
        <f>+IF(A15="","",VLOOKUP(A15,'[3]EQUIPO ELECTR'!$C$8:E252,3,FALSE))</f>
        <v/>
      </c>
      <c r="J15" s="22"/>
      <c r="K15" s="23" t="str">
        <f t="shared" si="0"/>
        <v/>
      </c>
      <c r="L15" s="343"/>
    </row>
    <row r="16" spans="1:13" ht="15.75">
      <c r="A16" s="364"/>
      <c r="B16" s="365"/>
      <c r="C16" s="365"/>
      <c r="D16" s="365"/>
      <c r="E16" s="365"/>
      <c r="F16" s="365"/>
      <c r="G16" s="365"/>
      <c r="H16" s="28" t="str">
        <f>+IF(A16="","",VLOOKUP(A16,'[3]EQUIPO ELECTR'!$C$8:E200,2,FALSE))</f>
        <v/>
      </c>
      <c r="I16" s="28" t="str">
        <f>+IF(A16="","",VLOOKUP(A16,'[3]EQUIPO ELECTR'!$C$8:E253,3,FALSE))</f>
        <v/>
      </c>
      <c r="J16" s="22"/>
      <c r="K16" s="23" t="str">
        <f t="shared" si="0"/>
        <v/>
      </c>
      <c r="L16" s="343"/>
    </row>
    <row r="17" spans="1:12" ht="15.75">
      <c r="A17" s="364"/>
      <c r="B17" s="365"/>
      <c r="C17" s="365"/>
      <c r="D17" s="365"/>
      <c r="E17" s="365"/>
      <c r="F17" s="365"/>
      <c r="G17" s="365"/>
      <c r="H17" s="28" t="str">
        <f>+IF(A17="","",VLOOKUP(A17,'[3]EQUIPO ELECTR'!$C$8:E201,2,FALSE))</f>
        <v/>
      </c>
      <c r="I17" s="28" t="str">
        <f>+IF(A17="","",VLOOKUP(A17,'[3]EQUIPO ELECTR'!$C$8:E254,3,FALSE))</f>
        <v/>
      </c>
      <c r="J17" s="22"/>
      <c r="K17" s="23" t="str">
        <f t="shared" si="0"/>
        <v/>
      </c>
      <c r="L17" s="343"/>
    </row>
    <row r="18" spans="1:12" ht="16.5" thickBot="1">
      <c r="A18" s="351" t="s">
        <v>132</v>
      </c>
      <c r="B18" s="352"/>
      <c r="C18" s="352"/>
      <c r="D18" s="352"/>
      <c r="E18" s="352"/>
      <c r="F18" s="352"/>
      <c r="G18" s="352"/>
      <c r="H18" s="40" t="s">
        <v>133</v>
      </c>
      <c r="I18" s="41">
        <v>0.1</v>
      </c>
      <c r="J18" s="24"/>
      <c r="K18" s="25">
        <f>+ROUND(I18*L42,0)</f>
        <v>234</v>
      </c>
      <c r="L18" s="344"/>
    </row>
    <row r="19" spans="1:12" ht="16.5" thickBot="1">
      <c r="A19" s="404" t="s">
        <v>134</v>
      </c>
      <c r="B19" s="405"/>
      <c r="C19" s="405"/>
      <c r="D19" s="405"/>
      <c r="E19" s="405"/>
      <c r="F19" s="405"/>
      <c r="G19" s="405"/>
      <c r="H19" s="405"/>
      <c r="I19" s="405"/>
      <c r="J19" s="405"/>
      <c r="K19" s="406"/>
      <c r="L19" s="47">
        <f>SUM(K10:K18)</f>
        <v>234</v>
      </c>
    </row>
    <row r="20" spans="1:12" ht="16.5" thickBot="1">
      <c r="A20" s="360" t="s">
        <v>135</v>
      </c>
      <c r="B20" s="361"/>
      <c r="C20" s="361"/>
      <c r="D20" s="361"/>
      <c r="E20" s="361"/>
      <c r="F20" s="361"/>
      <c r="G20" s="361"/>
      <c r="H20" s="361"/>
      <c r="I20" s="361"/>
      <c r="J20" s="361"/>
      <c r="K20" s="361"/>
      <c r="L20" s="416"/>
    </row>
    <row r="21" spans="1:12" ht="15.75">
      <c r="A21" s="408" t="s">
        <v>2</v>
      </c>
      <c r="B21" s="409"/>
      <c r="C21" s="409"/>
      <c r="D21" s="409"/>
      <c r="E21" s="409"/>
      <c r="F21" s="409"/>
      <c r="G21" s="409"/>
      <c r="H21" s="81" t="s">
        <v>136</v>
      </c>
      <c r="I21" s="81" t="s">
        <v>137</v>
      </c>
      <c r="J21" s="81" t="s">
        <v>138</v>
      </c>
      <c r="K21" s="82" t="s">
        <v>131</v>
      </c>
      <c r="L21" s="342"/>
    </row>
    <row r="22" spans="1:12" ht="15.75">
      <c r="A22" s="424" t="s">
        <v>365</v>
      </c>
      <c r="B22" s="425"/>
      <c r="C22" s="425"/>
      <c r="D22" s="425"/>
      <c r="E22" s="425"/>
      <c r="F22" s="425"/>
      <c r="G22" s="425"/>
      <c r="H22" s="28" t="s">
        <v>136</v>
      </c>
      <c r="I22" s="36">
        <v>85000</v>
      </c>
      <c r="J22" s="34">
        <v>0.04</v>
      </c>
      <c r="K22" s="23">
        <f>+I22*J22</f>
        <v>3400</v>
      </c>
      <c r="L22" s="398"/>
    </row>
    <row r="23" spans="1:12" ht="15.75">
      <c r="A23" s="418"/>
      <c r="B23" s="419"/>
      <c r="C23" s="419"/>
      <c r="D23" s="419"/>
      <c r="E23" s="419"/>
      <c r="F23" s="419"/>
      <c r="G23" s="419"/>
      <c r="H23" s="35"/>
      <c r="I23" s="86"/>
      <c r="J23" s="83"/>
      <c r="K23" s="89"/>
      <c r="L23" s="398"/>
    </row>
    <row r="24" spans="1:12" ht="15.75">
      <c r="A24" s="418"/>
      <c r="B24" s="419"/>
      <c r="C24" s="419"/>
      <c r="D24" s="419"/>
      <c r="E24" s="419"/>
      <c r="F24" s="419"/>
      <c r="G24" s="419"/>
      <c r="H24" s="28"/>
      <c r="I24" s="87"/>
      <c r="J24" s="34"/>
      <c r="K24" s="89"/>
      <c r="L24" s="398"/>
    </row>
    <row r="25" spans="1:12" ht="15.75">
      <c r="A25" s="418"/>
      <c r="B25" s="419"/>
      <c r="C25" s="419"/>
      <c r="D25" s="419"/>
      <c r="E25" s="419"/>
      <c r="F25" s="419"/>
      <c r="G25" s="419"/>
      <c r="H25" s="28"/>
      <c r="I25" s="87"/>
      <c r="J25" s="34"/>
      <c r="K25" s="89"/>
      <c r="L25" s="398"/>
    </row>
    <row r="26" spans="1:12" ht="15.75">
      <c r="A26" s="418"/>
      <c r="B26" s="419"/>
      <c r="C26" s="419"/>
      <c r="D26" s="419"/>
      <c r="E26" s="419"/>
      <c r="F26" s="419"/>
      <c r="G26" s="419"/>
      <c r="H26" s="28"/>
      <c r="I26" s="87"/>
      <c r="J26" s="34"/>
      <c r="K26" s="89"/>
      <c r="L26" s="398"/>
    </row>
    <row r="27" spans="1:12" ht="15.75" customHeight="1">
      <c r="A27" s="418"/>
      <c r="B27" s="419"/>
      <c r="C27" s="419"/>
      <c r="D27" s="419"/>
      <c r="E27" s="419"/>
      <c r="F27" s="419"/>
      <c r="G27" s="419"/>
      <c r="H27" s="28"/>
      <c r="I27" s="87"/>
      <c r="J27" s="34"/>
      <c r="K27" s="89"/>
      <c r="L27" s="398"/>
    </row>
    <row r="28" spans="1:12" ht="15.75">
      <c r="A28" s="418"/>
      <c r="B28" s="419"/>
      <c r="C28" s="419"/>
      <c r="D28" s="419"/>
      <c r="E28" s="419"/>
      <c r="F28" s="419"/>
      <c r="G28" s="419"/>
      <c r="H28" s="28"/>
      <c r="I28" s="87"/>
      <c r="J28" s="34"/>
      <c r="K28" s="89"/>
      <c r="L28" s="398"/>
    </row>
    <row r="29" spans="1:12" ht="16.5" thickBot="1">
      <c r="A29" s="401" t="s">
        <v>134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03"/>
      <c r="L29" s="33">
        <f>SUM(K22:K27)</f>
        <v>3400</v>
      </c>
    </row>
    <row r="30" spans="1:12" ht="16.5" thickBot="1">
      <c r="A30" s="371" t="s">
        <v>140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38"/>
    </row>
    <row r="31" spans="1:12" ht="15.75">
      <c r="A31" s="410" t="s">
        <v>141</v>
      </c>
      <c r="B31" s="411"/>
      <c r="C31" s="411"/>
      <c r="D31" s="411"/>
      <c r="E31" s="411"/>
      <c r="F31" s="411"/>
      <c r="G31" s="412"/>
      <c r="H31" s="53" t="s">
        <v>136</v>
      </c>
      <c r="I31" s="95" t="s">
        <v>138</v>
      </c>
      <c r="J31" s="95" t="s">
        <v>142</v>
      </c>
      <c r="K31" s="95" t="s">
        <v>143</v>
      </c>
      <c r="L31" s="42" t="s">
        <v>131</v>
      </c>
    </row>
    <row r="32" spans="1:12" ht="15.75">
      <c r="A32" s="348"/>
      <c r="B32" s="349"/>
      <c r="C32" s="349"/>
      <c r="D32" s="349"/>
      <c r="E32" s="349"/>
      <c r="F32" s="349"/>
      <c r="G32" s="350"/>
      <c r="H32" s="28" t="str">
        <f>+IF($A32="","",VLOOKUP($A32,'[3]TRANSPORTE ELECTR'!$C$8:E10,2,FALSE))</f>
        <v/>
      </c>
      <c r="I32" s="26"/>
      <c r="J32" s="27"/>
      <c r="K32" s="28" t="str">
        <f>+IF($A32="","",VLOOKUP($A32,'[3]TRANSPORTE ELECTR'!C6:E10,3,FALSE))</f>
        <v/>
      </c>
      <c r="L32" s="23" t="str">
        <f>+IF($A32="","",ROUND(J32*K32*I32,2))</f>
        <v/>
      </c>
    </row>
    <row r="33" spans="1:12" ht="15.75">
      <c r="A33" s="348"/>
      <c r="B33" s="349"/>
      <c r="C33" s="349"/>
      <c r="D33" s="349"/>
      <c r="E33" s="349"/>
      <c r="F33" s="349"/>
      <c r="G33" s="350"/>
      <c r="H33" s="28" t="str">
        <f>+IF($A33="","",VLOOKUP($A33,[4]TRANS!C7:E36,2,FALSE))</f>
        <v/>
      </c>
      <c r="I33" s="28"/>
      <c r="J33" s="27"/>
      <c r="K33" s="28" t="str">
        <f>+IF($A33="","",VLOOKUP($A33,[4]TRANS!F7:H36,3,FALSE))</f>
        <v/>
      </c>
      <c r="L33" s="23"/>
    </row>
    <row r="34" spans="1:12" ht="16.5" thickBot="1">
      <c r="A34" s="407"/>
      <c r="B34" s="396"/>
      <c r="C34" s="396"/>
      <c r="D34" s="396"/>
      <c r="E34" s="396"/>
      <c r="F34" s="396"/>
      <c r="G34" s="397"/>
      <c r="H34" s="39" t="str">
        <f>+IF($A34="","",VLOOKUP($A34,[4]TRANS!C8:E37,2,FALSE))</f>
        <v/>
      </c>
      <c r="I34" s="49"/>
      <c r="J34" s="50"/>
      <c r="K34" s="39" t="str">
        <f>+IF($A34="","",VLOOKUP($A34,[4]TRANS!F8:H37,3,FALSE))</f>
        <v/>
      </c>
      <c r="L34" s="52"/>
    </row>
    <row r="35" spans="1:12" ht="16.5" thickBot="1">
      <c r="A35" s="357" t="s">
        <v>134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51">
        <f>+SUM(L32:L34)</f>
        <v>0</v>
      </c>
    </row>
    <row r="36" spans="1:12" ht="16.5" thickBot="1">
      <c r="A36" s="371" t="s">
        <v>144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38"/>
    </row>
    <row r="37" spans="1:12" ht="48" thickBot="1">
      <c r="A37" s="371" t="s">
        <v>145</v>
      </c>
      <c r="B37" s="372"/>
      <c r="C37" s="372"/>
      <c r="D37" s="372"/>
      <c r="E37" s="372"/>
      <c r="F37" s="372"/>
      <c r="G37" s="372"/>
      <c r="H37" s="338"/>
      <c r="I37" s="56" t="s">
        <v>146</v>
      </c>
      <c r="J37" s="57" t="s">
        <v>147</v>
      </c>
      <c r="K37" s="223" t="s">
        <v>130</v>
      </c>
      <c r="L37" s="46" t="s">
        <v>131</v>
      </c>
    </row>
    <row r="38" spans="1:12" ht="15.75">
      <c r="A38" s="388" t="s">
        <v>148</v>
      </c>
      <c r="B38" s="389"/>
      <c r="C38" s="389"/>
      <c r="D38" s="389"/>
      <c r="E38" s="389"/>
      <c r="F38" s="389"/>
      <c r="G38" s="389"/>
      <c r="H38" s="390"/>
      <c r="I38" s="54" t="str">
        <f>+IF($A38="","",VLOOKUP($A38,'[3]M.O ELECT'!$J$61:$L$68,2,FALSE))</f>
        <v>CUA8</v>
      </c>
      <c r="J38" s="55">
        <f>+IF($A38="","",VLOOKUP($A38,'[3]M.O ELECT'!$J$61:$L$68,3,FALSE))</f>
        <v>280676</v>
      </c>
      <c r="K38" s="37">
        <v>120</v>
      </c>
      <c r="L38" s="391">
        <f>+IF($A38="","",ROUND((J38/K38),0))</f>
        <v>2339</v>
      </c>
    </row>
    <row r="39" spans="1:12" ht="15.75">
      <c r="A39" s="394"/>
      <c r="B39" s="349"/>
      <c r="C39" s="349"/>
      <c r="D39" s="349"/>
      <c r="E39" s="349"/>
      <c r="F39" s="349"/>
      <c r="G39" s="349"/>
      <c r="H39" s="350"/>
      <c r="I39" s="29" t="str">
        <f>+IF($A39="","",VLOOKUP($A39,[4]M.O!J60:L80,2,FALSE))</f>
        <v/>
      </c>
      <c r="J39" s="30" t="str">
        <f>+IF($A39="","",VLOOKUP($A39,[4]M.O!J60:L122,3,FALSE))</f>
        <v/>
      </c>
      <c r="K39" s="22"/>
      <c r="L39" s="392"/>
    </row>
    <row r="40" spans="1:12" ht="15.75">
      <c r="A40" s="394"/>
      <c r="B40" s="349"/>
      <c r="C40" s="349"/>
      <c r="D40" s="349"/>
      <c r="E40" s="349"/>
      <c r="F40" s="349"/>
      <c r="G40" s="349"/>
      <c r="H40" s="350"/>
      <c r="I40" s="29" t="str">
        <f>+IF($A40="","",VLOOKUP($A40,[4]M.O!J61:L81,2,FALSE))</f>
        <v/>
      </c>
      <c r="J40" s="30" t="str">
        <f>+IF($A40="","",VLOOKUP($A40,[4]M.O!J61:L123,3,FALSE))</f>
        <v/>
      </c>
      <c r="K40" s="22"/>
      <c r="L40" s="392"/>
    </row>
    <row r="41" spans="1:12" ht="16.5" thickBot="1">
      <c r="A41" s="395"/>
      <c r="B41" s="396"/>
      <c r="C41" s="396"/>
      <c r="D41" s="396"/>
      <c r="E41" s="396"/>
      <c r="F41" s="396"/>
      <c r="G41" s="396"/>
      <c r="H41" s="397"/>
      <c r="I41" s="58" t="str">
        <f>+IF($A41="","",VLOOKUP($A41,[4]M.O!J62:L82,2,FALSE))</f>
        <v/>
      </c>
      <c r="J41" s="59" t="str">
        <f>+IF($A41="","",VLOOKUP($A41,[4]M.O!J62:L124,3,FALSE))</f>
        <v/>
      </c>
      <c r="K41" s="60"/>
      <c r="L41" s="393"/>
    </row>
    <row r="42" spans="1:12" ht="16.5" thickBot="1">
      <c r="A42" s="357" t="s">
        <v>134</v>
      </c>
      <c r="B42" s="358"/>
      <c r="C42" s="358"/>
      <c r="D42" s="358"/>
      <c r="E42" s="358"/>
      <c r="F42" s="358"/>
      <c r="G42" s="358"/>
      <c r="H42" s="358"/>
      <c r="I42" s="358"/>
      <c r="J42" s="358"/>
      <c r="K42" s="359"/>
      <c r="L42" s="38">
        <f>SUM(L38:L41)</f>
        <v>2339</v>
      </c>
    </row>
    <row r="43" spans="1:12" ht="15.75">
      <c r="A43" s="382"/>
      <c r="B43" s="383"/>
      <c r="C43" s="383"/>
      <c r="D43" s="383"/>
      <c r="E43" s="383"/>
      <c r="F43" s="383"/>
      <c r="G43" s="383"/>
      <c r="H43" s="383"/>
      <c r="I43" s="383"/>
      <c r="J43" s="383"/>
      <c r="K43" s="383"/>
      <c r="L43" s="384"/>
    </row>
    <row r="44" spans="1:12" ht="15.75">
      <c r="A44" s="385" t="s">
        <v>149</v>
      </c>
      <c r="B44" s="386"/>
      <c r="C44" s="386"/>
      <c r="D44" s="386"/>
      <c r="E44" s="386"/>
      <c r="F44" s="386"/>
      <c r="G44" s="386"/>
      <c r="H44" s="386"/>
      <c r="I44" s="386"/>
      <c r="J44" s="386"/>
      <c r="K44" s="387"/>
      <c r="L44" s="61">
        <f>+L29+L19+L42+L35</f>
        <v>5973</v>
      </c>
    </row>
    <row r="45" spans="1:12" ht="15.75">
      <c r="A45" s="31"/>
      <c r="B45" s="31"/>
      <c r="C45" s="31"/>
      <c r="D45" s="31"/>
      <c r="E45" s="31"/>
      <c r="F45" s="31"/>
      <c r="G45" s="31"/>
    </row>
    <row r="46" spans="1:12" ht="15.75">
      <c r="A46" s="31"/>
      <c r="B46" s="31"/>
      <c r="C46" s="31"/>
      <c r="D46" s="31"/>
      <c r="E46" s="31"/>
      <c r="F46" s="31"/>
      <c r="G46" s="31"/>
    </row>
    <row r="47" spans="1:12" ht="15.75">
      <c r="A47" s="31"/>
      <c r="B47" s="31"/>
      <c r="C47" s="31"/>
      <c r="D47" s="31"/>
      <c r="E47" s="31"/>
      <c r="F47" s="31"/>
      <c r="G47" s="31"/>
    </row>
    <row r="48" spans="1:12" ht="15.75">
      <c r="A48" s="31"/>
      <c r="B48" s="31"/>
      <c r="C48" s="31"/>
      <c r="D48" s="31"/>
      <c r="E48" s="31"/>
      <c r="F48" s="31"/>
      <c r="G48" s="31"/>
    </row>
    <row r="49" spans="1:6">
      <c r="A49" s="21"/>
      <c r="B49" s="21"/>
      <c r="C49" s="21"/>
      <c r="D49" s="21"/>
    </row>
    <row r="50" spans="1:6">
      <c r="D50" s="136"/>
      <c r="E50" s="136"/>
      <c r="F50" s="136"/>
    </row>
    <row r="51" spans="1:6" ht="15.75">
      <c r="D51" s="133" t="s">
        <v>152</v>
      </c>
    </row>
    <row r="52" spans="1:6" ht="15.75">
      <c r="D52" s="133" t="s">
        <v>206</v>
      </c>
    </row>
    <row r="53" spans="1:6" ht="15.75">
      <c r="D53" s="133" t="s">
        <v>207</v>
      </c>
    </row>
  </sheetData>
  <mergeCells count="49">
    <mergeCell ref="B6:J6"/>
    <mergeCell ref="K6:L6"/>
    <mergeCell ref="A1:F2"/>
    <mergeCell ref="G1:M1"/>
    <mergeCell ref="G2:M2"/>
    <mergeCell ref="A3:H4"/>
    <mergeCell ref="I3:J4"/>
    <mergeCell ref="A20:L20"/>
    <mergeCell ref="B7:J7"/>
    <mergeCell ref="K7:L7"/>
    <mergeCell ref="A8:L8"/>
    <mergeCell ref="A9:G9"/>
    <mergeCell ref="L9:L18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K19"/>
    <mergeCell ref="A34:G34"/>
    <mergeCell ref="A21:G21"/>
    <mergeCell ref="L21:L28"/>
    <mergeCell ref="A22:G22"/>
    <mergeCell ref="A23:G23"/>
    <mergeCell ref="A24:G24"/>
    <mergeCell ref="A25:G25"/>
    <mergeCell ref="A26:G26"/>
    <mergeCell ref="A27:G27"/>
    <mergeCell ref="A28:G28"/>
    <mergeCell ref="A29:K29"/>
    <mergeCell ref="A30:L30"/>
    <mergeCell ref="A31:G31"/>
    <mergeCell ref="A32:G32"/>
    <mergeCell ref="A33:G33"/>
    <mergeCell ref="A42:K42"/>
    <mergeCell ref="A43:L43"/>
    <mergeCell ref="A44:K44"/>
    <mergeCell ref="A35:K35"/>
    <mergeCell ref="A36:L36"/>
    <mergeCell ref="A37:H37"/>
    <mergeCell ref="A38:H38"/>
    <mergeCell ref="L38:L41"/>
    <mergeCell ref="A39:H39"/>
    <mergeCell ref="A40:H40"/>
    <mergeCell ref="A41:H41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63C2B-F2D0-4309-BCFF-7CA2FD8010DD}">
  <sheetPr>
    <pageSetUpPr fitToPage="1"/>
  </sheetPr>
  <dimension ref="A1:N59"/>
  <sheetViews>
    <sheetView topLeftCell="A5" zoomScale="87" zoomScaleNormal="87" workbookViewId="0">
      <selection activeCell="K4" sqref="K4:M4"/>
    </sheetView>
  </sheetViews>
  <sheetFormatPr baseColWidth="10" defaultColWidth="10.85546875" defaultRowHeight="12.75"/>
  <cols>
    <col min="1" max="7" width="10.85546875" style="15"/>
    <col min="8" max="8" width="15.140625" style="15" bestFit="1" customWidth="1"/>
    <col min="9" max="12" width="10.85546875" style="15"/>
    <col min="13" max="13" width="15.140625" style="15" bestFit="1" customWidth="1"/>
    <col min="14" max="14" width="10.85546875" style="15"/>
    <col min="15" max="15" width="14.28515625" style="15" bestFit="1" customWidth="1"/>
    <col min="16" max="16384" width="10.85546875" style="15"/>
  </cols>
  <sheetData>
    <row r="1" spans="1:13" ht="32.25" customHeight="1">
      <c r="A1" s="379"/>
      <c r="B1" s="379"/>
      <c r="C1" s="379"/>
      <c r="D1" s="379"/>
      <c r="E1" s="379"/>
      <c r="F1" s="379"/>
      <c r="G1" s="380" t="str">
        <f>[2]Datosproyecto!B2</f>
        <v>Consejo Superior de la Judicatura Dirección Seccional de Administración Judicial Sincelejo – Sucre</v>
      </c>
      <c r="H1" s="380"/>
      <c r="I1" s="380"/>
      <c r="J1" s="380"/>
      <c r="K1" s="380"/>
      <c r="L1" s="380"/>
      <c r="M1" s="380"/>
    </row>
    <row r="2" spans="1:13" ht="60" customHeight="1">
      <c r="A2" s="379"/>
      <c r="B2" s="379"/>
      <c r="C2" s="379"/>
      <c r="D2" s="379"/>
      <c r="E2" s="379"/>
      <c r="F2" s="379"/>
      <c r="G2" s="380" t="str">
        <f>[2]Datosproyecto!B1</f>
        <v>ADECUACIONES DE GIMNASIO, SU BATERÍA DE BAÑOS Y LA TERRAZA ADYACENTES AL MISMO.</v>
      </c>
      <c r="H2" s="380"/>
      <c r="I2" s="380"/>
      <c r="J2" s="380"/>
      <c r="K2" s="380"/>
      <c r="L2" s="380"/>
      <c r="M2" s="380"/>
    </row>
    <row r="3" spans="1:13" ht="18" customHeight="1">
      <c r="A3" s="381" t="s">
        <v>124</v>
      </c>
      <c r="B3" s="381"/>
      <c r="C3" s="381"/>
      <c r="D3" s="381"/>
      <c r="E3" s="381"/>
      <c r="F3" s="381"/>
      <c r="G3" s="381"/>
      <c r="H3" s="381"/>
      <c r="I3" s="370" t="s">
        <v>125</v>
      </c>
      <c r="J3" s="370"/>
      <c r="K3" s="225" t="s">
        <v>58</v>
      </c>
      <c r="L3" s="225" t="s">
        <v>59</v>
      </c>
      <c r="M3" s="225" t="s">
        <v>60</v>
      </c>
    </row>
    <row r="4" spans="1:13">
      <c r="A4" s="381"/>
      <c r="B4" s="381"/>
      <c r="C4" s="381"/>
      <c r="D4" s="381"/>
      <c r="E4" s="381"/>
      <c r="F4" s="381"/>
      <c r="G4" s="381"/>
      <c r="H4" s="381"/>
      <c r="I4" s="370"/>
      <c r="J4" s="370"/>
      <c r="K4" s="16">
        <v>3</v>
      </c>
      <c r="L4" s="16">
        <v>2</v>
      </c>
      <c r="M4" s="16">
        <v>2025</v>
      </c>
    </row>
    <row r="5" spans="1:1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>
      <c r="A6" s="224" t="s">
        <v>126</v>
      </c>
      <c r="B6" s="377" t="s">
        <v>30</v>
      </c>
      <c r="C6" s="377"/>
      <c r="D6" s="377"/>
      <c r="E6" s="377"/>
      <c r="F6" s="377"/>
      <c r="G6" s="377"/>
      <c r="H6" s="377"/>
      <c r="I6" s="377"/>
      <c r="J6" s="377"/>
      <c r="K6" s="378" t="s">
        <v>62</v>
      </c>
      <c r="L6" s="378"/>
      <c r="M6" s="224" t="s">
        <v>63</v>
      </c>
    </row>
    <row r="7" spans="1:13" ht="32.25" customHeight="1" thickBot="1">
      <c r="A7" s="20" t="str">
        <f>+'BALANCE Nro 2'!A97</f>
        <v>NP2.15</v>
      </c>
      <c r="B7" s="369" t="str">
        <f>+'BALANCE Nro 2'!B97</f>
        <v>LEVANTE DE MURO EN PANEL DE ETERBOARD 8MM INCLUYE ESTRUCTURA</v>
      </c>
      <c r="C7" s="369"/>
      <c r="D7" s="369"/>
      <c r="E7" s="369"/>
      <c r="F7" s="369"/>
      <c r="G7" s="369"/>
      <c r="H7" s="369"/>
      <c r="I7" s="369"/>
      <c r="J7" s="369"/>
      <c r="K7" s="370" t="str">
        <f>+'BALANCE Nro 2'!C97</f>
        <v>m2</v>
      </c>
      <c r="L7" s="370"/>
      <c r="M7" s="20">
        <f>+'BALANCE Nro 2'!K97</f>
        <v>62.552713761162003</v>
      </c>
    </row>
    <row r="8" spans="1:13" ht="16.5" thickBot="1">
      <c r="A8" s="360" t="s">
        <v>127</v>
      </c>
      <c r="B8" s="361"/>
      <c r="C8" s="361"/>
      <c r="D8" s="361"/>
      <c r="E8" s="361"/>
      <c r="F8" s="361"/>
      <c r="G8" s="361"/>
      <c r="H8" s="361"/>
      <c r="I8" s="361"/>
      <c r="J8" s="361"/>
      <c r="K8" s="361"/>
      <c r="L8" s="416"/>
    </row>
    <row r="9" spans="1:13" ht="16.5" thickBot="1">
      <c r="A9" s="360" t="s">
        <v>2</v>
      </c>
      <c r="B9" s="361"/>
      <c r="C9" s="361"/>
      <c r="D9" s="361"/>
      <c r="E9" s="361"/>
      <c r="F9" s="361"/>
      <c r="G9" s="361"/>
      <c r="H9" s="223" t="s">
        <v>128</v>
      </c>
      <c r="I9" s="45" t="s">
        <v>129</v>
      </c>
      <c r="J9" s="223" t="s">
        <v>130</v>
      </c>
      <c r="K9" s="46" t="s">
        <v>131</v>
      </c>
      <c r="L9" s="342"/>
    </row>
    <row r="10" spans="1:13" ht="15.75">
      <c r="A10" s="417"/>
      <c r="B10" s="389"/>
      <c r="C10" s="389"/>
      <c r="D10" s="389"/>
      <c r="E10" s="389"/>
      <c r="F10" s="389"/>
      <c r="G10" s="390"/>
      <c r="H10" s="43" t="str">
        <f>+IF(A10="","",VLOOKUP(A10,'[3]EQUIPO ELECTR'!$C$8:E194,2,FALSE))</f>
        <v/>
      </c>
      <c r="I10" s="43" t="str">
        <f>+IF(A10="","",VLOOKUP(A10,'[3]EQUIPO ELECTR'!$C$8:E247,3,FALSE))</f>
        <v/>
      </c>
      <c r="J10" s="37"/>
      <c r="K10" s="44" t="str">
        <f>+IF($A10="","",ROUND(I10/J10,0))</f>
        <v/>
      </c>
      <c r="L10" s="343"/>
    </row>
    <row r="11" spans="1:13" ht="15.75">
      <c r="A11" s="364"/>
      <c r="B11" s="365"/>
      <c r="C11" s="365"/>
      <c r="D11" s="365"/>
      <c r="E11" s="365"/>
      <c r="F11" s="365"/>
      <c r="G11" s="365"/>
      <c r="H11" s="28" t="str">
        <f>+IF(A11="","",VLOOKUP(A11,'[3]EQUIPO ELECTR'!$C$8:E195,2,FALSE))</f>
        <v/>
      </c>
      <c r="I11" s="28" t="str">
        <f>+IF(A11="","",VLOOKUP(A11,'[3]EQUIPO ELECTR'!$C$8:E248,3,FALSE))</f>
        <v/>
      </c>
      <c r="J11" s="22"/>
      <c r="K11" s="23" t="str">
        <f>+IF($A11="","",ROUND(I11/J11,0))</f>
        <v/>
      </c>
      <c r="L11" s="343"/>
    </row>
    <row r="12" spans="1:13" ht="15.75">
      <c r="A12" s="364"/>
      <c r="B12" s="365"/>
      <c r="C12" s="365"/>
      <c r="D12" s="365"/>
      <c r="E12" s="365"/>
      <c r="F12" s="365"/>
      <c r="G12" s="365"/>
      <c r="H12" s="28" t="str">
        <f>+IF(A12="","",VLOOKUP(A12,'[3]EQUIPO ELECTR'!$C$8:E196,2,FALSE))</f>
        <v/>
      </c>
      <c r="I12" s="28" t="str">
        <f>+IF(A12="","",VLOOKUP(A12,'[3]EQUIPO ELECTR'!$C$8:E249,3,FALSE))</f>
        <v/>
      </c>
      <c r="J12" s="22"/>
      <c r="K12" s="23" t="str">
        <f t="shared" ref="K12:K17" si="0">+IF($A12="","",ROUND(I12/J12,0))</f>
        <v/>
      </c>
      <c r="L12" s="343"/>
    </row>
    <row r="13" spans="1:13" ht="15.75">
      <c r="A13" s="364"/>
      <c r="B13" s="365"/>
      <c r="C13" s="365"/>
      <c r="D13" s="365"/>
      <c r="E13" s="365"/>
      <c r="F13" s="365"/>
      <c r="G13" s="365"/>
      <c r="H13" s="28" t="str">
        <f>+IF(A13="","",VLOOKUP(A13,'[3]EQUIPO ELECTR'!$C$8:E197,2,FALSE))</f>
        <v/>
      </c>
      <c r="I13" s="28" t="str">
        <f>+IF(A13="","",VLOOKUP(A13,'[3]EQUIPO ELECTR'!$C$8:E250,3,FALSE))</f>
        <v/>
      </c>
      <c r="J13" s="22"/>
      <c r="K13" s="23" t="str">
        <f t="shared" si="0"/>
        <v/>
      </c>
      <c r="L13" s="343"/>
    </row>
    <row r="14" spans="1:13" ht="15.75">
      <c r="A14" s="364"/>
      <c r="B14" s="365"/>
      <c r="C14" s="365"/>
      <c r="D14" s="365"/>
      <c r="E14" s="365"/>
      <c r="F14" s="365"/>
      <c r="G14" s="365"/>
      <c r="H14" s="28" t="str">
        <f>+IF(A14="","",VLOOKUP(A14,'[3]EQUIPO ELECTR'!$C$8:E198,2,FALSE))</f>
        <v/>
      </c>
      <c r="I14" s="28" t="str">
        <f>+IF(A14="","",VLOOKUP(A14,'[3]EQUIPO ELECTR'!$C$8:E251,3,FALSE))</f>
        <v/>
      </c>
      <c r="J14" s="22"/>
      <c r="K14" s="23" t="str">
        <f t="shared" si="0"/>
        <v/>
      </c>
      <c r="L14" s="343"/>
    </row>
    <row r="15" spans="1:13" ht="15.75">
      <c r="A15" s="364"/>
      <c r="B15" s="365"/>
      <c r="C15" s="365"/>
      <c r="D15" s="365"/>
      <c r="E15" s="365"/>
      <c r="F15" s="365"/>
      <c r="G15" s="365"/>
      <c r="H15" s="28" t="str">
        <f>+IF(A15="","",VLOOKUP(A15,'[3]EQUIPO ELECTR'!$C$8:E199,2,FALSE))</f>
        <v/>
      </c>
      <c r="I15" s="28" t="str">
        <f>+IF(A15="","",VLOOKUP(A15,'[3]EQUIPO ELECTR'!$C$8:E252,3,FALSE))</f>
        <v/>
      </c>
      <c r="J15" s="22"/>
      <c r="K15" s="23" t="str">
        <f t="shared" si="0"/>
        <v/>
      </c>
      <c r="L15" s="343"/>
    </row>
    <row r="16" spans="1:13" ht="15.75">
      <c r="A16" s="364"/>
      <c r="B16" s="365"/>
      <c r="C16" s="365"/>
      <c r="D16" s="365"/>
      <c r="E16" s="365"/>
      <c r="F16" s="365"/>
      <c r="G16" s="365"/>
      <c r="H16" s="28" t="str">
        <f>+IF(A16="","",VLOOKUP(A16,'[3]EQUIPO ELECTR'!$C$8:E200,2,FALSE))</f>
        <v/>
      </c>
      <c r="I16" s="28" t="str">
        <f>+IF(A16="","",VLOOKUP(A16,'[3]EQUIPO ELECTR'!$C$8:E253,3,FALSE))</f>
        <v/>
      </c>
      <c r="J16" s="22"/>
      <c r="K16" s="23" t="str">
        <f t="shared" si="0"/>
        <v/>
      </c>
      <c r="L16" s="343"/>
    </row>
    <row r="17" spans="1:14" ht="15.75">
      <c r="A17" s="364"/>
      <c r="B17" s="365"/>
      <c r="C17" s="365"/>
      <c r="D17" s="365"/>
      <c r="E17" s="365"/>
      <c r="F17" s="365"/>
      <c r="G17" s="365"/>
      <c r="H17" s="28" t="str">
        <f>+IF(A17="","",VLOOKUP(A17,'[3]EQUIPO ELECTR'!$C$8:E201,2,FALSE))</f>
        <v/>
      </c>
      <c r="I17" s="28" t="str">
        <f>+IF(A17="","",VLOOKUP(A17,'[3]EQUIPO ELECTR'!$C$8:E254,3,FALSE))</f>
        <v/>
      </c>
      <c r="J17" s="22"/>
      <c r="K17" s="23" t="str">
        <f t="shared" si="0"/>
        <v/>
      </c>
      <c r="L17" s="343"/>
    </row>
    <row r="18" spans="1:14" ht="16.5" thickBot="1">
      <c r="A18" s="351" t="s">
        <v>132</v>
      </c>
      <c r="B18" s="352"/>
      <c r="C18" s="352"/>
      <c r="D18" s="352"/>
      <c r="E18" s="352"/>
      <c r="F18" s="352"/>
      <c r="G18" s="352"/>
      <c r="H18" s="40" t="s">
        <v>133</v>
      </c>
      <c r="I18" s="41">
        <v>0.1</v>
      </c>
      <c r="J18" s="24"/>
      <c r="K18" s="25">
        <f>+ROUND(I18*L46,0)</f>
        <v>1403</v>
      </c>
      <c r="L18" s="344"/>
    </row>
    <row r="19" spans="1:14" ht="16.5" thickBot="1">
      <c r="A19" s="404" t="s">
        <v>134</v>
      </c>
      <c r="B19" s="405"/>
      <c r="C19" s="405"/>
      <c r="D19" s="405"/>
      <c r="E19" s="405"/>
      <c r="F19" s="405"/>
      <c r="G19" s="405"/>
      <c r="H19" s="405"/>
      <c r="I19" s="405"/>
      <c r="J19" s="405"/>
      <c r="K19" s="406"/>
      <c r="L19" s="47">
        <f>SUM(K10:K18)</f>
        <v>1403</v>
      </c>
    </row>
    <row r="20" spans="1:14" ht="16.5" thickBot="1">
      <c r="A20" s="360" t="s">
        <v>135</v>
      </c>
      <c r="B20" s="361"/>
      <c r="C20" s="361"/>
      <c r="D20" s="361"/>
      <c r="E20" s="361"/>
      <c r="F20" s="361"/>
      <c r="G20" s="361"/>
      <c r="H20" s="361"/>
      <c r="I20" s="361"/>
      <c r="J20" s="361"/>
      <c r="K20" s="361"/>
      <c r="L20" s="416"/>
    </row>
    <row r="21" spans="1:14" ht="16.5" thickBot="1">
      <c r="A21" s="408" t="s">
        <v>2</v>
      </c>
      <c r="B21" s="409"/>
      <c r="C21" s="409"/>
      <c r="D21" s="409"/>
      <c r="E21" s="409"/>
      <c r="F21" s="409"/>
      <c r="G21" s="409"/>
      <c r="H21" s="81" t="s">
        <v>136</v>
      </c>
      <c r="I21" s="81" t="s">
        <v>137</v>
      </c>
      <c r="J21" s="81" t="s">
        <v>138</v>
      </c>
      <c r="K21" s="82" t="s">
        <v>131</v>
      </c>
      <c r="L21" s="342"/>
    </row>
    <row r="22" spans="1:14" ht="15.75">
      <c r="A22" s="367" t="s">
        <v>353</v>
      </c>
      <c r="B22" s="368"/>
      <c r="C22" s="368"/>
      <c r="D22" s="368"/>
      <c r="E22" s="368"/>
      <c r="F22" s="368"/>
      <c r="G22" s="368"/>
      <c r="H22" s="84" t="s">
        <v>11</v>
      </c>
      <c r="I22" s="226">
        <v>12900</v>
      </c>
      <c r="J22" s="226">
        <v>0.1</v>
      </c>
      <c r="K22" s="227">
        <f>+I22*J22</f>
        <v>1290</v>
      </c>
      <c r="L22" s="398"/>
    </row>
    <row r="23" spans="1:14" ht="15.75">
      <c r="A23" s="364" t="s">
        <v>354</v>
      </c>
      <c r="B23" s="365"/>
      <c r="C23" s="365"/>
      <c r="D23" s="365"/>
      <c r="E23" s="365"/>
      <c r="F23" s="365"/>
      <c r="G23" s="365"/>
      <c r="H23" s="222" t="s">
        <v>136</v>
      </c>
      <c r="I23" s="228">
        <v>8360</v>
      </c>
      <c r="J23" s="228">
        <v>0.35499999999999998</v>
      </c>
      <c r="K23" s="229">
        <f t="shared" ref="K23:K29" si="1">+I23*J23</f>
        <v>2967.7999999999997</v>
      </c>
      <c r="L23" s="398"/>
      <c r="M23" s="222"/>
      <c r="N23" s="228"/>
    </row>
    <row r="24" spans="1:14" ht="15.75">
      <c r="A24" s="424" t="s">
        <v>355</v>
      </c>
      <c r="B24" s="425"/>
      <c r="C24" s="425"/>
      <c r="D24" s="425"/>
      <c r="E24" s="425"/>
      <c r="F24" s="425"/>
      <c r="G24" s="425"/>
      <c r="H24" s="28" t="s">
        <v>136</v>
      </c>
      <c r="I24" s="230">
        <v>964</v>
      </c>
      <c r="J24" s="231">
        <v>0.5</v>
      </c>
      <c r="K24" s="229">
        <f t="shared" si="1"/>
        <v>482</v>
      </c>
      <c r="L24" s="398"/>
      <c r="M24" s="36"/>
      <c r="N24" s="34"/>
    </row>
    <row r="25" spans="1:14" ht="15.75">
      <c r="A25" s="424" t="s">
        <v>356</v>
      </c>
      <c r="B25" s="425"/>
      <c r="C25" s="425"/>
      <c r="D25" s="425"/>
      <c r="E25" s="425"/>
      <c r="F25" s="425"/>
      <c r="G25" s="425"/>
      <c r="H25" s="28" t="s">
        <v>136</v>
      </c>
      <c r="I25" s="231">
        <v>40170</v>
      </c>
      <c r="J25" s="230">
        <v>5.0000000000000001E-3</v>
      </c>
      <c r="K25" s="229">
        <f t="shared" si="1"/>
        <v>200.85</v>
      </c>
      <c r="L25" s="398"/>
    </row>
    <row r="26" spans="1:14" ht="15.75">
      <c r="A26" s="424" t="s">
        <v>357</v>
      </c>
      <c r="B26" s="425"/>
      <c r="C26" s="425"/>
      <c r="D26" s="425"/>
      <c r="E26" s="425"/>
      <c r="F26" s="425"/>
      <c r="G26" s="425"/>
      <c r="H26" s="28" t="s">
        <v>313</v>
      </c>
      <c r="I26" s="231">
        <v>6193</v>
      </c>
      <c r="J26" s="230">
        <v>0.05</v>
      </c>
      <c r="K26" s="229">
        <f t="shared" si="1"/>
        <v>309.65000000000003</v>
      </c>
      <c r="L26" s="398"/>
    </row>
    <row r="27" spans="1:14" ht="15.75">
      <c r="A27" s="424" t="s">
        <v>358</v>
      </c>
      <c r="B27" s="425"/>
      <c r="C27" s="425"/>
      <c r="D27" s="425"/>
      <c r="E27" s="425"/>
      <c r="F27" s="425"/>
      <c r="G27" s="425"/>
      <c r="H27" s="28" t="s">
        <v>136</v>
      </c>
      <c r="I27" s="231">
        <v>7078</v>
      </c>
      <c r="J27" s="230">
        <v>0.55000000000000004</v>
      </c>
      <c r="K27" s="229">
        <f t="shared" si="1"/>
        <v>3892.9</v>
      </c>
      <c r="L27" s="398"/>
    </row>
    <row r="28" spans="1:14" ht="15.75">
      <c r="A28" s="424" t="s">
        <v>359</v>
      </c>
      <c r="B28" s="425"/>
      <c r="C28" s="425"/>
      <c r="D28" s="425"/>
      <c r="E28" s="425"/>
      <c r="F28" s="425"/>
      <c r="G28" s="425"/>
      <c r="H28" s="28" t="s">
        <v>136</v>
      </c>
      <c r="I28" s="231">
        <v>5487</v>
      </c>
      <c r="J28" s="230">
        <v>0.7</v>
      </c>
      <c r="K28" s="229">
        <f t="shared" si="1"/>
        <v>3840.8999999999996</v>
      </c>
      <c r="L28" s="398"/>
    </row>
    <row r="29" spans="1:14" ht="15.75">
      <c r="A29" s="424" t="s">
        <v>360</v>
      </c>
      <c r="B29" s="425"/>
      <c r="C29" s="425"/>
      <c r="D29" s="425"/>
      <c r="E29" s="425"/>
      <c r="F29" s="425"/>
      <c r="G29" s="425"/>
      <c r="H29" s="28" t="s">
        <v>136</v>
      </c>
      <c r="I29" s="231">
        <v>5816</v>
      </c>
      <c r="J29" s="230">
        <v>0.5</v>
      </c>
      <c r="K29" s="229">
        <f t="shared" si="1"/>
        <v>2908</v>
      </c>
      <c r="L29" s="398"/>
    </row>
    <row r="30" spans="1:14" ht="15.75">
      <c r="A30" s="424" t="s">
        <v>366</v>
      </c>
      <c r="B30" s="425"/>
      <c r="C30" s="425"/>
      <c r="D30" s="425"/>
      <c r="E30" s="425"/>
      <c r="F30" s="425"/>
      <c r="G30" s="425"/>
      <c r="H30" s="28" t="s">
        <v>136</v>
      </c>
      <c r="I30" s="231">
        <v>73000</v>
      </c>
      <c r="J30" s="230">
        <v>0.33600000000000002</v>
      </c>
      <c r="K30" s="23">
        <f>+I30*J30</f>
        <v>24528</v>
      </c>
      <c r="L30" s="398"/>
    </row>
    <row r="31" spans="1:14" ht="15.75">
      <c r="A31" s="399" t="s">
        <v>362</v>
      </c>
      <c r="B31" s="400"/>
      <c r="C31" s="400"/>
      <c r="D31" s="400"/>
      <c r="E31" s="400"/>
      <c r="F31" s="400"/>
      <c r="G31" s="426"/>
      <c r="H31" s="39" t="s">
        <v>363</v>
      </c>
      <c r="I31" s="232">
        <v>16070</v>
      </c>
      <c r="J31" s="233">
        <v>0.16500000000000001</v>
      </c>
      <c r="K31" s="234">
        <f>+I31*J31</f>
        <v>2651.55</v>
      </c>
      <c r="L31" s="398"/>
    </row>
    <row r="32" spans="1:14" ht="15.75">
      <c r="A32" s="399" t="s">
        <v>364</v>
      </c>
      <c r="B32" s="400"/>
      <c r="C32" s="400"/>
      <c r="D32" s="400"/>
      <c r="E32" s="400"/>
      <c r="F32" s="400"/>
      <c r="G32" s="426"/>
      <c r="H32" s="39" t="s">
        <v>136</v>
      </c>
      <c r="I32" s="232">
        <v>225934</v>
      </c>
      <c r="J32" s="233">
        <v>0.02</v>
      </c>
      <c r="K32" s="234">
        <f>+I32*J32</f>
        <v>4518.68</v>
      </c>
      <c r="L32" s="398"/>
    </row>
    <row r="33" spans="1:12" ht="16.5" thickBot="1">
      <c r="A33" s="413"/>
      <c r="B33" s="414"/>
      <c r="C33" s="414"/>
      <c r="D33" s="414"/>
      <c r="E33" s="414"/>
      <c r="F33" s="414"/>
      <c r="G33" s="414"/>
      <c r="H33" s="40" t="str">
        <f>+IF($A33="","",VLOOKUP($A33,'[3]MATERIALES ELECTR'!$C$8:E1329,2,FALSE))</f>
        <v/>
      </c>
      <c r="I33" s="48" t="str">
        <f>+IF($A33="","",VLOOKUP($A33,'[3]MATERIALES ELECTR'!$C$8:E1329,3,FALSE))</f>
        <v/>
      </c>
      <c r="J33" s="24"/>
      <c r="K33" s="25" t="str">
        <f>+IF($A33="","",ROUND(I33*J33,0))</f>
        <v/>
      </c>
      <c r="L33" s="420"/>
    </row>
    <row r="34" spans="1:12" ht="16.5" thickBot="1">
      <c r="A34" s="401" t="s">
        <v>134</v>
      </c>
      <c r="B34" s="402"/>
      <c r="C34" s="402"/>
      <c r="D34" s="402"/>
      <c r="E34" s="402"/>
      <c r="F34" s="402"/>
      <c r="G34" s="402"/>
      <c r="H34" s="402"/>
      <c r="I34" s="402"/>
      <c r="J34" s="402"/>
      <c r="K34" s="403"/>
      <c r="L34" s="33">
        <f>SUM(K22:K33)</f>
        <v>47590.33</v>
      </c>
    </row>
    <row r="35" spans="1:12" ht="16.5" thickBot="1">
      <c r="A35" s="371" t="s">
        <v>140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38"/>
    </row>
    <row r="36" spans="1:12" ht="15.75">
      <c r="A36" s="410" t="s">
        <v>141</v>
      </c>
      <c r="B36" s="411"/>
      <c r="C36" s="411"/>
      <c r="D36" s="411"/>
      <c r="E36" s="411"/>
      <c r="F36" s="411"/>
      <c r="G36" s="412"/>
      <c r="H36" s="53" t="s">
        <v>136</v>
      </c>
      <c r="I36" s="95" t="s">
        <v>138</v>
      </c>
      <c r="J36" s="95" t="s">
        <v>142</v>
      </c>
      <c r="K36" s="95" t="s">
        <v>143</v>
      </c>
      <c r="L36" s="42" t="s">
        <v>131</v>
      </c>
    </row>
    <row r="37" spans="1:12" ht="15.75">
      <c r="A37" s="348"/>
      <c r="B37" s="349"/>
      <c r="C37" s="349"/>
      <c r="D37" s="349"/>
      <c r="E37" s="349"/>
      <c r="F37" s="349"/>
      <c r="G37" s="350"/>
      <c r="H37" s="28" t="str">
        <f>+IF($A37="","",VLOOKUP($A37,'[3]TRANSPORTE ELECTR'!$C$8:E10,2,FALSE))</f>
        <v/>
      </c>
      <c r="I37" s="26"/>
      <c r="J37" s="27"/>
      <c r="K37" s="28" t="str">
        <f>+IF($A37="","",VLOOKUP($A37,'[3]TRANSPORTE ELECTR'!C6:E10,3,FALSE))</f>
        <v/>
      </c>
      <c r="L37" s="23" t="str">
        <f>+IF($A37="","",ROUND(J37*K37*I37,2))</f>
        <v/>
      </c>
    </row>
    <row r="38" spans="1:12" ht="15.75">
      <c r="A38" s="348"/>
      <c r="B38" s="349"/>
      <c r="C38" s="349"/>
      <c r="D38" s="349"/>
      <c r="E38" s="349"/>
      <c r="F38" s="349"/>
      <c r="G38" s="350"/>
      <c r="H38" s="28" t="str">
        <f>+IF($A38="","",VLOOKUP($A38,[4]TRANS!C7:E36,2,FALSE))</f>
        <v/>
      </c>
      <c r="I38" s="28"/>
      <c r="J38" s="27"/>
      <c r="K38" s="28" t="str">
        <f>+IF($A38="","",VLOOKUP($A38,[4]TRANS!F7:H36,3,FALSE))</f>
        <v/>
      </c>
      <c r="L38" s="23"/>
    </row>
    <row r="39" spans="1:12" ht="16.5" thickBot="1">
      <c r="A39" s="407"/>
      <c r="B39" s="396"/>
      <c r="C39" s="396"/>
      <c r="D39" s="396"/>
      <c r="E39" s="396"/>
      <c r="F39" s="396"/>
      <c r="G39" s="397"/>
      <c r="H39" s="39" t="str">
        <f>+IF($A39="","",VLOOKUP($A39,[4]TRANS!C8:E37,2,FALSE))</f>
        <v/>
      </c>
      <c r="I39" s="49"/>
      <c r="J39" s="50"/>
      <c r="K39" s="39" t="str">
        <f>+IF($A39="","",VLOOKUP($A39,[4]TRANS!F8:H37,3,FALSE))</f>
        <v/>
      </c>
      <c r="L39" s="52"/>
    </row>
    <row r="40" spans="1:12" ht="16.5" thickBot="1">
      <c r="A40" s="357" t="s">
        <v>134</v>
      </c>
      <c r="B40" s="358"/>
      <c r="C40" s="358"/>
      <c r="D40" s="358"/>
      <c r="E40" s="358"/>
      <c r="F40" s="358"/>
      <c r="G40" s="358"/>
      <c r="H40" s="358"/>
      <c r="I40" s="358"/>
      <c r="J40" s="358"/>
      <c r="K40" s="358"/>
      <c r="L40" s="51">
        <f>+SUM(L37:L39)</f>
        <v>0</v>
      </c>
    </row>
    <row r="41" spans="1:12" ht="16.5" thickBot="1">
      <c r="A41" s="371" t="s">
        <v>144</v>
      </c>
      <c r="B41" s="372"/>
      <c r="C41" s="372"/>
      <c r="D41" s="372"/>
      <c r="E41" s="372"/>
      <c r="F41" s="372"/>
      <c r="G41" s="372"/>
      <c r="H41" s="372"/>
      <c r="I41" s="372"/>
      <c r="J41" s="372"/>
      <c r="K41" s="372"/>
      <c r="L41" s="338"/>
    </row>
    <row r="42" spans="1:12" ht="48" thickBot="1">
      <c r="A42" s="336" t="s">
        <v>145</v>
      </c>
      <c r="B42" s="337"/>
      <c r="C42" s="337"/>
      <c r="D42" s="337"/>
      <c r="E42" s="337"/>
      <c r="F42" s="337"/>
      <c r="G42" s="337"/>
      <c r="H42" s="366"/>
      <c r="I42" s="235" t="s">
        <v>146</v>
      </c>
      <c r="J42" s="236" t="s">
        <v>147</v>
      </c>
      <c r="K42" s="237" t="s">
        <v>130</v>
      </c>
      <c r="L42" s="238" t="s">
        <v>131</v>
      </c>
    </row>
    <row r="43" spans="1:12" ht="15.75">
      <c r="A43" s="367" t="s">
        <v>148</v>
      </c>
      <c r="B43" s="368"/>
      <c r="C43" s="368"/>
      <c r="D43" s="368"/>
      <c r="E43" s="368"/>
      <c r="F43" s="368"/>
      <c r="G43" s="368"/>
      <c r="H43" s="368"/>
      <c r="I43" s="239" t="str">
        <f>+IF($A43="","",VLOOKUP($A43,'[3]M.O ELECT'!$J$61:$L$68,2,FALSE))</f>
        <v>CUA8</v>
      </c>
      <c r="J43" s="240">
        <f>+IF($A43="","",VLOOKUP($A43,'[3]M.O ELECT'!$J$61:$L$68,3,FALSE))</f>
        <v>280676</v>
      </c>
      <c r="K43" s="241">
        <v>20</v>
      </c>
      <c r="L43" s="80">
        <f>+IF($A43="","",ROUND((J43/K43),0))</f>
        <v>14034</v>
      </c>
    </row>
    <row r="44" spans="1:12" ht="15.75">
      <c r="A44" s="353"/>
      <c r="B44" s="354"/>
      <c r="C44" s="354"/>
      <c r="D44" s="354"/>
      <c r="E44" s="354"/>
      <c r="F44" s="354"/>
      <c r="G44" s="354"/>
      <c r="H44" s="354"/>
      <c r="I44" s="29" t="str">
        <f>+IF($A44="","",VLOOKUP($A44,[4]M.O!J61:L81,2,FALSE))</f>
        <v/>
      </c>
      <c r="J44" s="30" t="str">
        <f>+IF($A44="","",VLOOKUP($A44,[4]M.O!J61:L123,3,FALSE))</f>
        <v/>
      </c>
      <c r="K44" s="22"/>
      <c r="L44" s="23"/>
    </row>
    <row r="45" spans="1:12" ht="16.5" thickBot="1">
      <c r="A45" s="355"/>
      <c r="B45" s="356"/>
      <c r="C45" s="356"/>
      <c r="D45" s="356"/>
      <c r="E45" s="356"/>
      <c r="F45" s="356"/>
      <c r="G45" s="356"/>
      <c r="H45" s="356"/>
      <c r="I45" s="68" t="str">
        <f>+IF($A45="","",VLOOKUP($A45,[4]M.O!J62:L82,2,FALSE))</f>
        <v/>
      </c>
      <c r="J45" s="69" t="str">
        <f>+IF($A45="","",VLOOKUP($A45,[4]M.O!J62:L124,3,FALSE))</f>
        <v/>
      </c>
      <c r="K45" s="70"/>
      <c r="L45" s="25"/>
    </row>
    <row r="46" spans="1:12" ht="16.5" thickBot="1">
      <c r="A46" s="401" t="s">
        <v>134</v>
      </c>
      <c r="B46" s="402"/>
      <c r="C46" s="402"/>
      <c r="D46" s="402"/>
      <c r="E46" s="402"/>
      <c r="F46" s="402"/>
      <c r="G46" s="402"/>
      <c r="H46" s="402"/>
      <c r="I46" s="402"/>
      <c r="J46" s="402"/>
      <c r="K46" s="403"/>
      <c r="L46" s="65">
        <f>SUM(L43:L45)</f>
        <v>14034</v>
      </c>
    </row>
    <row r="47" spans="1:12" ht="15.75">
      <c r="A47" s="382"/>
      <c r="B47" s="383"/>
      <c r="C47" s="383"/>
      <c r="D47" s="383"/>
      <c r="E47" s="383"/>
      <c r="F47" s="383"/>
      <c r="G47" s="383"/>
      <c r="H47" s="383"/>
      <c r="I47" s="383"/>
      <c r="J47" s="383"/>
      <c r="K47" s="383"/>
      <c r="L47" s="384"/>
    </row>
    <row r="48" spans="1:12" ht="15.75">
      <c r="A48" s="385" t="s">
        <v>149</v>
      </c>
      <c r="B48" s="386"/>
      <c r="C48" s="386"/>
      <c r="D48" s="386"/>
      <c r="E48" s="386"/>
      <c r="F48" s="386"/>
      <c r="G48" s="386"/>
      <c r="H48" s="386"/>
      <c r="I48" s="386"/>
      <c r="J48" s="386"/>
      <c r="K48" s="387"/>
      <c r="L48" s="61">
        <f>+L34+L19+L46+L40</f>
        <v>63027.33</v>
      </c>
    </row>
    <row r="49" spans="1:9" ht="15.75">
      <c r="A49" s="31"/>
      <c r="B49" s="31"/>
      <c r="C49" s="31"/>
      <c r="D49" s="31"/>
      <c r="E49" s="31"/>
      <c r="F49" s="31"/>
      <c r="G49" s="31"/>
    </row>
    <row r="51" spans="1:9" ht="15.75">
      <c r="B51" s="31"/>
      <c r="C51" s="31"/>
      <c r="D51" s="31"/>
      <c r="E51" s="31"/>
    </row>
    <row r="52" spans="1:9" ht="15.75">
      <c r="B52" s="31"/>
      <c r="C52" s="31"/>
      <c r="D52" s="31"/>
      <c r="E52" s="31"/>
    </row>
    <row r="53" spans="1:9" ht="15.75">
      <c r="B53" s="31"/>
      <c r="C53" s="31"/>
      <c r="D53" s="31"/>
      <c r="E53" s="31"/>
    </row>
    <row r="54" spans="1:9" ht="15.75">
      <c r="F54" s="31"/>
      <c r="G54" s="31"/>
      <c r="H54" s="31"/>
      <c r="I54" s="31"/>
    </row>
    <row r="55" spans="1:9">
      <c r="F55" s="21"/>
    </row>
    <row r="56" spans="1:9">
      <c r="F56" s="136"/>
      <c r="G56" s="136"/>
      <c r="H56" s="136"/>
    </row>
    <row r="57" spans="1:9" ht="15.75">
      <c r="F57" s="133" t="s">
        <v>152</v>
      </c>
    </row>
    <row r="58" spans="1:9" ht="15.75">
      <c r="F58" s="133" t="s">
        <v>206</v>
      </c>
    </row>
    <row r="59" spans="1:9" ht="15.75">
      <c r="F59" s="133" t="s">
        <v>207</v>
      </c>
    </row>
  </sheetData>
  <mergeCells count="52">
    <mergeCell ref="B6:J6"/>
    <mergeCell ref="K6:L6"/>
    <mergeCell ref="A1:F2"/>
    <mergeCell ref="G1:M1"/>
    <mergeCell ref="G2:M2"/>
    <mergeCell ref="A3:H4"/>
    <mergeCell ref="I3:J4"/>
    <mergeCell ref="A20:L20"/>
    <mergeCell ref="B7:J7"/>
    <mergeCell ref="K7:L7"/>
    <mergeCell ref="A8:L8"/>
    <mergeCell ref="A9:G9"/>
    <mergeCell ref="L9:L18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K19"/>
    <mergeCell ref="A21:G21"/>
    <mergeCell ref="L21:L33"/>
    <mergeCell ref="A22:G22"/>
    <mergeCell ref="A23:G23"/>
    <mergeCell ref="A24:G24"/>
    <mergeCell ref="A25:G25"/>
    <mergeCell ref="A26:G26"/>
    <mergeCell ref="A27:G27"/>
    <mergeCell ref="A28:G28"/>
    <mergeCell ref="A29:G29"/>
    <mergeCell ref="A41:L41"/>
    <mergeCell ref="A30:G30"/>
    <mergeCell ref="A31:G31"/>
    <mergeCell ref="A32:G32"/>
    <mergeCell ref="A33:G33"/>
    <mergeCell ref="A34:K34"/>
    <mergeCell ref="A35:L35"/>
    <mergeCell ref="A36:G36"/>
    <mergeCell ref="A37:G37"/>
    <mergeCell ref="A38:G38"/>
    <mergeCell ref="A39:G39"/>
    <mergeCell ref="A40:K40"/>
    <mergeCell ref="A47:L47"/>
    <mergeCell ref="A48:K48"/>
    <mergeCell ref="A42:H42"/>
    <mergeCell ref="A43:H43"/>
    <mergeCell ref="A44:H44"/>
    <mergeCell ref="A45:H45"/>
    <mergeCell ref="A46:K46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92256-C9A1-4959-8095-A34F5D3FD510}">
  <sheetPr>
    <pageSetUpPr fitToPage="1"/>
  </sheetPr>
  <dimension ref="A1:N52"/>
  <sheetViews>
    <sheetView topLeftCell="A26" zoomScale="87" zoomScaleNormal="87" workbookViewId="0">
      <selection activeCell="M40" sqref="M40"/>
    </sheetView>
  </sheetViews>
  <sheetFormatPr baseColWidth="10" defaultColWidth="10.85546875" defaultRowHeight="12.75"/>
  <cols>
    <col min="1" max="7" width="10.85546875" style="15"/>
    <col min="8" max="8" width="15.140625" style="15" bestFit="1" customWidth="1"/>
    <col min="9" max="9" width="12.85546875" style="15" bestFit="1" customWidth="1"/>
    <col min="10" max="10" width="10.85546875" style="15"/>
    <col min="11" max="11" width="12.85546875" style="15" bestFit="1" customWidth="1"/>
    <col min="12" max="12" width="10.85546875" style="15"/>
    <col min="13" max="13" width="15.140625" style="15" bestFit="1" customWidth="1"/>
    <col min="14" max="14" width="10.85546875" style="15"/>
    <col min="15" max="15" width="14.28515625" style="15" bestFit="1" customWidth="1"/>
    <col min="16" max="16384" width="10.85546875" style="15"/>
  </cols>
  <sheetData>
    <row r="1" spans="1:13" ht="32.25" customHeight="1">
      <c r="A1" s="379"/>
      <c r="B1" s="379"/>
      <c r="C1" s="379"/>
      <c r="D1" s="379"/>
      <c r="E1" s="379"/>
      <c r="F1" s="379"/>
      <c r="G1" s="380" t="str">
        <f>[2]Datosproyecto!B2</f>
        <v>Consejo Superior de la Judicatura Dirección Seccional de Administración Judicial Sincelejo – Sucre</v>
      </c>
      <c r="H1" s="380"/>
      <c r="I1" s="380"/>
      <c r="J1" s="380"/>
      <c r="K1" s="380"/>
      <c r="L1" s="380"/>
      <c r="M1" s="380"/>
    </row>
    <row r="2" spans="1:13" ht="60" customHeight="1">
      <c r="A2" s="379"/>
      <c r="B2" s="379"/>
      <c r="C2" s="379"/>
      <c r="D2" s="379"/>
      <c r="E2" s="379"/>
      <c r="F2" s="379"/>
      <c r="G2" s="380" t="str">
        <f>[2]Datosproyecto!B1</f>
        <v>ADECUACIONES DE GIMNASIO, SU BATERÍA DE BAÑOS Y LA TERRAZA ADYACENTES AL MISMO.</v>
      </c>
      <c r="H2" s="380"/>
      <c r="I2" s="380"/>
      <c r="J2" s="380"/>
      <c r="K2" s="380"/>
      <c r="L2" s="380"/>
      <c r="M2" s="380"/>
    </row>
    <row r="3" spans="1:13" ht="18" customHeight="1">
      <c r="A3" s="381" t="s">
        <v>124</v>
      </c>
      <c r="B3" s="381"/>
      <c r="C3" s="381"/>
      <c r="D3" s="381"/>
      <c r="E3" s="381"/>
      <c r="F3" s="381"/>
      <c r="G3" s="381"/>
      <c r="H3" s="381"/>
      <c r="I3" s="370" t="s">
        <v>125</v>
      </c>
      <c r="J3" s="370"/>
      <c r="K3" s="250" t="s">
        <v>58</v>
      </c>
      <c r="L3" s="250" t="s">
        <v>59</v>
      </c>
      <c r="M3" s="250" t="s">
        <v>60</v>
      </c>
    </row>
    <row r="4" spans="1:13">
      <c r="A4" s="381"/>
      <c r="B4" s="381"/>
      <c r="C4" s="381"/>
      <c r="D4" s="381"/>
      <c r="E4" s="381"/>
      <c r="F4" s="381"/>
      <c r="G4" s="381"/>
      <c r="H4" s="381"/>
      <c r="I4" s="370"/>
      <c r="J4" s="370"/>
      <c r="K4" s="16">
        <v>3</v>
      </c>
      <c r="L4" s="16">
        <v>2</v>
      </c>
      <c r="M4" s="16">
        <v>2025</v>
      </c>
    </row>
    <row r="5" spans="1:1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>
      <c r="A6" s="249" t="s">
        <v>126</v>
      </c>
      <c r="B6" s="377" t="s">
        <v>30</v>
      </c>
      <c r="C6" s="377"/>
      <c r="D6" s="377"/>
      <c r="E6" s="377"/>
      <c r="F6" s="377"/>
      <c r="G6" s="377"/>
      <c r="H6" s="377"/>
      <c r="I6" s="377"/>
      <c r="J6" s="377"/>
      <c r="K6" s="378" t="s">
        <v>62</v>
      </c>
      <c r="L6" s="378"/>
      <c r="M6" s="249" t="s">
        <v>63</v>
      </c>
    </row>
    <row r="7" spans="1:13" ht="32.25" customHeight="1" thickBot="1">
      <c r="A7" s="20" t="str">
        <f>+'BALANCE Nro 2'!A98</f>
        <v>NP2.16</v>
      </c>
      <c r="B7" s="369" t="str">
        <f>+'BALANCE Nro 2'!B98</f>
        <v>SUMINISTRO E INSTALACION DE ESPEJO FLOTANTE KRISTAL</v>
      </c>
      <c r="C7" s="369"/>
      <c r="D7" s="369"/>
      <c r="E7" s="369"/>
      <c r="F7" s="369"/>
      <c r="G7" s="369"/>
      <c r="H7" s="369"/>
      <c r="I7" s="369"/>
      <c r="J7" s="369"/>
      <c r="K7" s="370" t="str">
        <f>+'BALANCE Nro 2'!C98</f>
        <v>m2</v>
      </c>
      <c r="L7" s="370"/>
      <c r="M7" s="20">
        <f>+'BALANCE Nro 2'!K98</f>
        <v>8.3999999999999986</v>
      </c>
    </row>
    <row r="8" spans="1:13" ht="16.5" thickBot="1">
      <c r="A8" s="360" t="s">
        <v>127</v>
      </c>
      <c r="B8" s="361"/>
      <c r="C8" s="361"/>
      <c r="D8" s="361"/>
      <c r="E8" s="361"/>
      <c r="F8" s="361"/>
      <c r="G8" s="361"/>
      <c r="H8" s="361"/>
      <c r="I8" s="361"/>
      <c r="J8" s="361"/>
      <c r="K8" s="361"/>
      <c r="L8" s="416"/>
    </row>
    <row r="9" spans="1:13" ht="16.5" thickBot="1">
      <c r="A9" s="360" t="s">
        <v>2</v>
      </c>
      <c r="B9" s="361"/>
      <c r="C9" s="361"/>
      <c r="D9" s="361"/>
      <c r="E9" s="361"/>
      <c r="F9" s="361"/>
      <c r="G9" s="361"/>
      <c r="H9" s="251" t="s">
        <v>128</v>
      </c>
      <c r="I9" s="45" t="s">
        <v>129</v>
      </c>
      <c r="J9" s="251" t="s">
        <v>130</v>
      </c>
      <c r="K9" s="46" t="s">
        <v>131</v>
      </c>
      <c r="L9" s="342"/>
    </row>
    <row r="10" spans="1:13" ht="15.75">
      <c r="A10" s="417"/>
      <c r="B10" s="389"/>
      <c r="C10" s="389"/>
      <c r="D10" s="389"/>
      <c r="E10" s="389"/>
      <c r="F10" s="389"/>
      <c r="G10" s="390"/>
      <c r="H10" s="43" t="str">
        <f>+IF(A10="","",VLOOKUP(A10,'[3]EQUIPO ELECTR'!$C$8:E194,2,FALSE))</f>
        <v/>
      </c>
      <c r="I10" s="43" t="str">
        <f>+IF(A10="","",VLOOKUP(A10,'[3]EQUIPO ELECTR'!$C$8:E247,3,FALSE))</f>
        <v/>
      </c>
      <c r="J10" s="37"/>
      <c r="K10" s="44" t="str">
        <f>+IF($A10="","",ROUND(I10/J10,0))</f>
        <v/>
      </c>
      <c r="L10" s="343"/>
    </row>
    <row r="11" spans="1:13" ht="15.75">
      <c r="A11" s="364"/>
      <c r="B11" s="365"/>
      <c r="C11" s="365"/>
      <c r="D11" s="365"/>
      <c r="E11" s="365"/>
      <c r="F11" s="365"/>
      <c r="G11" s="365"/>
      <c r="H11" s="28" t="str">
        <f>+IF(A11="","",VLOOKUP(A11,'[3]EQUIPO ELECTR'!$C$8:E195,2,FALSE))</f>
        <v/>
      </c>
      <c r="I11" s="28" t="str">
        <f>+IF(A11="","",VLOOKUP(A11,'[3]EQUIPO ELECTR'!$C$8:E248,3,FALSE))</f>
        <v/>
      </c>
      <c r="J11" s="22"/>
      <c r="K11" s="23" t="str">
        <f>+IF($A11="","",ROUND(I11/J11,0))</f>
        <v/>
      </c>
      <c r="L11" s="343"/>
    </row>
    <row r="12" spans="1:13" ht="15.75">
      <c r="A12" s="364"/>
      <c r="B12" s="365"/>
      <c r="C12" s="365"/>
      <c r="D12" s="365"/>
      <c r="E12" s="365"/>
      <c r="F12" s="365"/>
      <c r="G12" s="365"/>
      <c r="H12" s="28" t="str">
        <f>+IF(A12="","",VLOOKUP(A12,'[3]EQUIPO ELECTR'!$C$8:E196,2,FALSE))</f>
        <v/>
      </c>
      <c r="I12" s="28" t="str">
        <f>+IF(A12="","",VLOOKUP(A12,'[3]EQUIPO ELECTR'!$C$8:E249,3,FALSE))</f>
        <v/>
      </c>
      <c r="J12" s="22"/>
      <c r="K12" s="23" t="str">
        <f t="shared" ref="K12:K17" si="0">+IF($A12="","",ROUND(I12/J12,0))</f>
        <v/>
      </c>
      <c r="L12" s="343"/>
    </row>
    <row r="13" spans="1:13" ht="15.75">
      <c r="A13" s="364"/>
      <c r="B13" s="365"/>
      <c r="C13" s="365"/>
      <c r="D13" s="365"/>
      <c r="E13" s="365"/>
      <c r="F13" s="365"/>
      <c r="G13" s="365"/>
      <c r="H13" s="28" t="str">
        <f>+IF(A13="","",VLOOKUP(A13,'[3]EQUIPO ELECTR'!$C$8:E197,2,FALSE))</f>
        <v/>
      </c>
      <c r="I13" s="28" t="str">
        <f>+IF(A13="","",VLOOKUP(A13,'[3]EQUIPO ELECTR'!$C$8:E250,3,FALSE))</f>
        <v/>
      </c>
      <c r="J13" s="22"/>
      <c r="K13" s="23" t="str">
        <f t="shared" si="0"/>
        <v/>
      </c>
      <c r="L13" s="343"/>
    </row>
    <row r="14" spans="1:13" ht="15.75">
      <c r="A14" s="364"/>
      <c r="B14" s="365"/>
      <c r="C14" s="365"/>
      <c r="D14" s="365"/>
      <c r="E14" s="365"/>
      <c r="F14" s="365"/>
      <c r="G14" s="365"/>
      <c r="H14" s="28" t="str">
        <f>+IF(A14="","",VLOOKUP(A14,'[3]EQUIPO ELECTR'!$C$8:E198,2,FALSE))</f>
        <v/>
      </c>
      <c r="I14" s="28" t="str">
        <f>+IF(A14="","",VLOOKUP(A14,'[3]EQUIPO ELECTR'!$C$8:E251,3,FALSE))</f>
        <v/>
      </c>
      <c r="J14" s="22"/>
      <c r="K14" s="23" t="str">
        <f t="shared" si="0"/>
        <v/>
      </c>
      <c r="L14" s="343"/>
    </row>
    <row r="15" spans="1:13" ht="15.75">
      <c r="A15" s="364"/>
      <c r="B15" s="365"/>
      <c r="C15" s="365"/>
      <c r="D15" s="365"/>
      <c r="E15" s="365"/>
      <c r="F15" s="365"/>
      <c r="G15" s="365"/>
      <c r="H15" s="28" t="str">
        <f>+IF(A15="","",VLOOKUP(A15,'[3]EQUIPO ELECTR'!$C$8:E199,2,FALSE))</f>
        <v/>
      </c>
      <c r="I15" s="28" t="str">
        <f>+IF(A15="","",VLOOKUP(A15,'[3]EQUIPO ELECTR'!$C$8:E252,3,FALSE))</f>
        <v/>
      </c>
      <c r="J15" s="22"/>
      <c r="K15" s="23" t="str">
        <f t="shared" si="0"/>
        <v/>
      </c>
      <c r="L15" s="343"/>
    </row>
    <row r="16" spans="1:13" ht="15.75">
      <c r="A16" s="364"/>
      <c r="B16" s="365"/>
      <c r="C16" s="365"/>
      <c r="D16" s="365"/>
      <c r="E16" s="365"/>
      <c r="F16" s="365"/>
      <c r="G16" s="365"/>
      <c r="H16" s="28" t="str">
        <f>+IF(A16="","",VLOOKUP(A16,'[3]EQUIPO ELECTR'!$C$8:E200,2,FALSE))</f>
        <v/>
      </c>
      <c r="I16" s="28" t="str">
        <f>+IF(A16="","",VLOOKUP(A16,'[3]EQUIPO ELECTR'!$C$8:E253,3,FALSE))</f>
        <v/>
      </c>
      <c r="J16" s="22"/>
      <c r="K16" s="23" t="str">
        <f t="shared" si="0"/>
        <v/>
      </c>
      <c r="L16" s="343"/>
    </row>
    <row r="17" spans="1:14" ht="15.75">
      <c r="A17" s="364"/>
      <c r="B17" s="365"/>
      <c r="C17" s="365"/>
      <c r="D17" s="365"/>
      <c r="E17" s="365"/>
      <c r="F17" s="365"/>
      <c r="G17" s="365"/>
      <c r="H17" s="28" t="str">
        <f>+IF(A17="","",VLOOKUP(A17,'[3]EQUIPO ELECTR'!$C$8:E201,2,FALSE))</f>
        <v/>
      </c>
      <c r="I17" s="28" t="str">
        <f>+IF(A17="","",VLOOKUP(A17,'[3]EQUIPO ELECTR'!$C$8:E254,3,FALSE))</f>
        <v/>
      </c>
      <c r="J17" s="22"/>
      <c r="K17" s="23" t="str">
        <f t="shared" si="0"/>
        <v/>
      </c>
      <c r="L17" s="343"/>
    </row>
    <row r="18" spans="1:14" ht="16.5" thickBot="1">
      <c r="A18" s="351" t="s">
        <v>132</v>
      </c>
      <c r="B18" s="352"/>
      <c r="C18" s="352"/>
      <c r="D18" s="352"/>
      <c r="E18" s="352"/>
      <c r="F18" s="352"/>
      <c r="G18" s="352"/>
      <c r="H18" s="40" t="s">
        <v>133</v>
      </c>
      <c r="I18" s="41">
        <v>0.1</v>
      </c>
      <c r="J18" s="24"/>
      <c r="K18" s="25">
        <f>+ROUND(I18*L39,0)</f>
        <v>936</v>
      </c>
      <c r="L18" s="344"/>
    </row>
    <row r="19" spans="1:14" ht="16.5" thickBot="1">
      <c r="A19" s="404" t="s">
        <v>134</v>
      </c>
      <c r="B19" s="405"/>
      <c r="C19" s="405"/>
      <c r="D19" s="405"/>
      <c r="E19" s="405"/>
      <c r="F19" s="405"/>
      <c r="G19" s="405"/>
      <c r="H19" s="405"/>
      <c r="I19" s="405"/>
      <c r="J19" s="405"/>
      <c r="K19" s="406"/>
      <c r="L19" s="47">
        <f>SUM(K10:K18)</f>
        <v>936</v>
      </c>
    </row>
    <row r="20" spans="1:14" ht="16.5" thickBot="1">
      <c r="A20" s="360" t="s">
        <v>135</v>
      </c>
      <c r="B20" s="361"/>
      <c r="C20" s="361"/>
      <c r="D20" s="361"/>
      <c r="E20" s="361"/>
      <c r="F20" s="361"/>
      <c r="G20" s="361"/>
      <c r="H20" s="361"/>
      <c r="I20" s="361"/>
      <c r="J20" s="361"/>
      <c r="K20" s="361"/>
      <c r="L20" s="416"/>
    </row>
    <row r="21" spans="1:14" ht="16.5" thickBot="1">
      <c r="A21" s="408" t="s">
        <v>2</v>
      </c>
      <c r="B21" s="409"/>
      <c r="C21" s="409"/>
      <c r="D21" s="409"/>
      <c r="E21" s="409"/>
      <c r="F21" s="409"/>
      <c r="G21" s="409"/>
      <c r="H21" s="81" t="s">
        <v>136</v>
      </c>
      <c r="I21" s="81" t="s">
        <v>137</v>
      </c>
      <c r="J21" s="81" t="s">
        <v>138</v>
      </c>
      <c r="K21" s="82" t="s">
        <v>131</v>
      </c>
      <c r="L21" s="342"/>
    </row>
    <row r="22" spans="1:14" ht="15.75">
      <c r="A22" s="367" t="s">
        <v>369</v>
      </c>
      <c r="B22" s="368"/>
      <c r="C22" s="368"/>
      <c r="D22" s="368"/>
      <c r="E22" s="368"/>
      <c r="F22" s="368"/>
      <c r="G22" s="368"/>
      <c r="H22" s="84" t="s">
        <v>370</v>
      </c>
      <c r="I22" s="255">
        <v>142983</v>
      </c>
      <c r="J22" s="226">
        <v>1</v>
      </c>
      <c r="K22" s="256">
        <f>+I22*J22</f>
        <v>142983</v>
      </c>
      <c r="L22" s="398"/>
    </row>
    <row r="23" spans="1:14" ht="15.75">
      <c r="A23" s="364"/>
      <c r="B23" s="365"/>
      <c r="C23" s="365"/>
      <c r="D23" s="365"/>
      <c r="E23" s="365"/>
      <c r="F23" s="365"/>
      <c r="G23" s="365"/>
      <c r="H23" s="252"/>
      <c r="I23" s="228"/>
      <c r="J23" s="228"/>
      <c r="K23" s="229"/>
      <c r="L23" s="398"/>
      <c r="M23" s="252"/>
      <c r="N23" s="228"/>
    </row>
    <row r="24" spans="1:14" ht="15.75">
      <c r="A24" s="424"/>
      <c r="B24" s="425"/>
      <c r="C24" s="425"/>
      <c r="D24" s="425"/>
      <c r="E24" s="425"/>
      <c r="F24" s="425"/>
      <c r="G24" s="425"/>
      <c r="H24" s="28"/>
      <c r="I24" s="230"/>
      <c r="J24" s="231"/>
      <c r="K24" s="229"/>
      <c r="L24" s="398"/>
      <c r="M24" s="36"/>
      <c r="N24" s="34"/>
    </row>
    <row r="25" spans="1:14" ht="15.75">
      <c r="A25" s="424"/>
      <c r="B25" s="425"/>
      <c r="C25" s="425"/>
      <c r="D25" s="425"/>
      <c r="E25" s="425"/>
      <c r="F25" s="425"/>
      <c r="G25" s="425"/>
      <c r="H25" s="28"/>
      <c r="I25" s="231"/>
      <c r="J25" s="230"/>
      <c r="K25" s="229"/>
      <c r="L25" s="398"/>
    </row>
    <row r="26" spans="1:14" ht="16.5" thickBot="1">
      <c r="A26" s="413"/>
      <c r="B26" s="414"/>
      <c r="C26" s="414"/>
      <c r="D26" s="414"/>
      <c r="E26" s="414"/>
      <c r="F26" s="414"/>
      <c r="G26" s="414"/>
      <c r="H26" s="40" t="str">
        <f>+IF($A26="","",VLOOKUP($A26,'[3]MATERIALES ELECTR'!$C$8:E1329,2,FALSE))</f>
        <v/>
      </c>
      <c r="I26" s="48" t="str">
        <f>+IF($A26="","",VLOOKUP($A26,'[3]MATERIALES ELECTR'!$C$8:E1329,3,FALSE))</f>
        <v/>
      </c>
      <c r="J26" s="24"/>
      <c r="K26" s="25" t="str">
        <f>+IF($A26="","",ROUND(I26*J26,0))</f>
        <v/>
      </c>
      <c r="L26" s="420"/>
    </row>
    <row r="27" spans="1:14" ht="16.5" thickBot="1">
      <c r="A27" s="401" t="s">
        <v>134</v>
      </c>
      <c r="B27" s="402"/>
      <c r="C27" s="402"/>
      <c r="D27" s="402"/>
      <c r="E27" s="402"/>
      <c r="F27" s="402"/>
      <c r="G27" s="402"/>
      <c r="H27" s="402"/>
      <c r="I27" s="402"/>
      <c r="J27" s="402"/>
      <c r="K27" s="403"/>
      <c r="L27" s="33">
        <f>SUM(K22:K26)</f>
        <v>142983</v>
      </c>
    </row>
    <row r="28" spans="1:14" ht="16.5" thickBot="1">
      <c r="A28" s="371" t="s">
        <v>140</v>
      </c>
      <c r="B28" s="372"/>
      <c r="C28" s="372"/>
      <c r="D28" s="372"/>
      <c r="E28" s="372"/>
      <c r="F28" s="372"/>
      <c r="G28" s="372"/>
      <c r="H28" s="372"/>
      <c r="I28" s="372"/>
      <c r="J28" s="372"/>
      <c r="K28" s="372"/>
      <c r="L28" s="338"/>
    </row>
    <row r="29" spans="1:14" ht="15.75">
      <c r="A29" s="410" t="s">
        <v>141</v>
      </c>
      <c r="B29" s="411"/>
      <c r="C29" s="411"/>
      <c r="D29" s="411"/>
      <c r="E29" s="411"/>
      <c r="F29" s="411"/>
      <c r="G29" s="412"/>
      <c r="H29" s="53" t="s">
        <v>136</v>
      </c>
      <c r="I29" s="95" t="s">
        <v>138</v>
      </c>
      <c r="J29" s="95" t="s">
        <v>142</v>
      </c>
      <c r="K29" s="95" t="s">
        <v>143</v>
      </c>
      <c r="L29" s="42" t="s">
        <v>131</v>
      </c>
    </row>
    <row r="30" spans="1:14" ht="15.75">
      <c r="A30" s="348"/>
      <c r="B30" s="349"/>
      <c r="C30" s="349"/>
      <c r="D30" s="349"/>
      <c r="E30" s="349"/>
      <c r="F30" s="349"/>
      <c r="G30" s="350"/>
      <c r="H30" s="28" t="str">
        <f>+IF($A30="","",VLOOKUP($A30,'[3]TRANSPORTE ELECTR'!$C$8:E10,2,FALSE))</f>
        <v/>
      </c>
      <c r="I30" s="26"/>
      <c r="J30" s="27"/>
      <c r="K30" s="28" t="str">
        <f>+IF($A30="","",VLOOKUP($A30,'[3]TRANSPORTE ELECTR'!C6:E10,3,FALSE))</f>
        <v/>
      </c>
      <c r="L30" s="23" t="str">
        <f>+IF($A30="","",ROUND(J30*K30*I30,2))</f>
        <v/>
      </c>
    </row>
    <row r="31" spans="1:14" ht="15.75">
      <c r="A31" s="348"/>
      <c r="B31" s="349"/>
      <c r="C31" s="349"/>
      <c r="D31" s="349"/>
      <c r="E31" s="349"/>
      <c r="F31" s="349"/>
      <c r="G31" s="350"/>
      <c r="H31" s="28" t="str">
        <f>+IF($A31="","",VLOOKUP($A31,[4]TRANS!C7:E36,2,FALSE))</f>
        <v/>
      </c>
      <c r="I31" s="28"/>
      <c r="J31" s="27"/>
      <c r="K31" s="28" t="str">
        <f>+IF($A31="","",VLOOKUP($A31,[4]TRANS!F7:H36,3,FALSE))</f>
        <v/>
      </c>
      <c r="L31" s="23"/>
    </row>
    <row r="32" spans="1:14" ht="16.5" thickBot="1">
      <c r="A32" s="407"/>
      <c r="B32" s="396"/>
      <c r="C32" s="396"/>
      <c r="D32" s="396"/>
      <c r="E32" s="396"/>
      <c r="F32" s="396"/>
      <c r="G32" s="397"/>
      <c r="H32" s="39" t="str">
        <f>+IF($A32="","",VLOOKUP($A32,[4]TRANS!C8:E37,2,FALSE))</f>
        <v/>
      </c>
      <c r="I32" s="49"/>
      <c r="J32" s="50"/>
      <c r="K32" s="39" t="str">
        <f>+IF($A32="","",VLOOKUP($A32,[4]TRANS!F8:H37,3,FALSE))</f>
        <v/>
      </c>
      <c r="L32" s="52"/>
    </row>
    <row r="33" spans="1:12" ht="16.5" thickBot="1">
      <c r="A33" s="357" t="s">
        <v>134</v>
      </c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51">
        <f>+SUM(L30:L32)</f>
        <v>0</v>
      </c>
    </row>
    <row r="34" spans="1:12" ht="16.5" thickBot="1">
      <c r="A34" s="371" t="s">
        <v>144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38"/>
    </row>
    <row r="35" spans="1:12" ht="48" thickBot="1">
      <c r="A35" s="336" t="s">
        <v>145</v>
      </c>
      <c r="B35" s="337"/>
      <c r="C35" s="337"/>
      <c r="D35" s="337"/>
      <c r="E35" s="337"/>
      <c r="F35" s="337"/>
      <c r="G35" s="337"/>
      <c r="H35" s="366"/>
      <c r="I35" s="235" t="s">
        <v>146</v>
      </c>
      <c r="J35" s="236" t="s">
        <v>147</v>
      </c>
      <c r="K35" s="237" t="s">
        <v>130</v>
      </c>
      <c r="L35" s="238" t="s">
        <v>131</v>
      </c>
    </row>
    <row r="36" spans="1:12" ht="15.75">
      <c r="A36" s="367" t="s">
        <v>148</v>
      </c>
      <c r="B36" s="368"/>
      <c r="C36" s="368"/>
      <c r="D36" s="368"/>
      <c r="E36" s="368"/>
      <c r="F36" s="368"/>
      <c r="G36" s="368"/>
      <c r="H36" s="368"/>
      <c r="I36" s="239" t="str">
        <f>+IF($A36="","",VLOOKUP($A36,'[3]M.O ELECT'!$J$61:$L$68,2,FALSE))</f>
        <v>CUA8</v>
      </c>
      <c r="J36" s="240">
        <f>+IF($A36="","",VLOOKUP($A36,'[3]M.O ELECT'!$J$61:$L$68,3,FALSE))</f>
        <v>280676</v>
      </c>
      <c r="K36" s="241">
        <v>30</v>
      </c>
      <c r="L36" s="80">
        <f>+IF($A36="","",ROUND((J36/K36),0))</f>
        <v>9356</v>
      </c>
    </row>
    <row r="37" spans="1:12" ht="15.75">
      <c r="A37" s="353"/>
      <c r="B37" s="354"/>
      <c r="C37" s="354"/>
      <c r="D37" s="354"/>
      <c r="E37" s="354"/>
      <c r="F37" s="354"/>
      <c r="G37" s="354"/>
      <c r="H37" s="354"/>
      <c r="I37" s="29" t="str">
        <f>+IF($A37="","",VLOOKUP($A37,[4]M.O!J61:L81,2,FALSE))</f>
        <v/>
      </c>
      <c r="J37" s="30" t="str">
        <f>+IF($A37="","",VLOOKUP($A37,[4]M.O!J61:L123,3,FALSE))</f>
        <v/>
      </c>
      <c r="K37" s="22"/>
      <c r="L37" s="23"/>
    </row>
    <row r="38" spans="1:12" ht="16.5" thickBot="1">
      <c r="A38" s="355"/>
      <c r="B38" s="356"/>
      <c r="C38" s="356"/>
      <c r="D38" s="356"/>
      <c r="E38" s="356"/>
      <c r="F38" s="356"/>
      <c r="G38" s="356"/>
      <c r="H38" s="356"/>
      <c r="I38" s="68" t="str">
        <f>+IF($A38="","",VLOOKUP($A38,[4]M.O!J62:L82,2,FALSE))</f>
        <v/>
      </c>
      <c r="J38" s="69" t="str">
        <f>+IF($A38="","",VLOOKUP($A38,[4]M.O!J62:L124,3,FALSE))</f>
        <v/>
      </c>
      <c r="K38" s="70"/>
      <c r="L38" s="25"/>
    </row>
    <row r="39" spans="1:12" ht="16.5" thickBot="1">
      <c r="A39" s="401" t="s">
        <v>134</v>
      </c>
      <c r="B39" s="402"/>
      <c r="C39" s="402"/>
      <c r="D39" s="402"/>
      <c r="E39" s="402"/>
      <c r="F39" s="402"/>
      <c r="G39" s="402"/>
      <c r="H39" s="402"/>
      <c r="I39" s="402"/>
      <c r="J39" s="402"/>
      <c r="K39" s="403"/>
      <c r="L39" s="65">
        <f>SUM(L36:L38)</f>
        <v>9356</v>
      </c>
    </row>
    <row r="40" spans="1:12" ht="15.75">
      <c r="A40" s="382"/>
      <c r="B40" s="383"/>
      <c r="C40" s="383"/>
      <c r="D40" s="383"/>
      <c r="E40" s="383"/>
      <c r="F40" s="383"/>
      <c r="G40" s="383"/>
      <c r="H40" s="383"/>
      <c r="I40" s="383"/>
      <c r="J40" s="383"/>
      <c r="K40" s="383"/>
      <c r="L40" s="384"/>
    </row>
    <row r="41" spans="1:12" ht="15.75">
      <c r="A41" s="385" t="s">
        <v>149</v>
      </c>
      <c r="B41" s="386"/>
      <c r="C41" s="386"/>
      <c r="D41" s="386"/>
      <c r="E41" s="386"/>
      <c r="F41" s="386"/>
      <c r="G41" s="386"/>
      <c r="H41" s="386"/>
      <c r="I41" s="386"/>
      <c r="J41" s="386"/>
      <c r="K41" s="387"/>
      <c r="L41" s="61">
        <f>+L27+L19+L39+L33</f>
        <v>153275</v>
      </c>
    </row>
    <row r="42" spans="1:12" ht="15.75">
      <c r="A42" s="31"/>
      <c r="B42" s="31"/>
      <c r="C42" s="31"/>
      <c r="D42" s="31"/>
      <c r="E42" s="31"/>
      <c r="F42" s="31"/>
      <c r="G42" s="31"/>
    </row>
    <row r="44" spans="1:12" ht="15.75">
      <c r="B44" s="31"/>
      <c r="C44" s="31"/>
      <c r="D44" s="31"/>
      <c r="E44" s="31"/>
    </row>
    <row r="45" spans="1:12" ht="15.75">
      <c r="B45" s="31"/>
      <c r="C45" s="31"/>
      <c r="D45" s="31"/>
      <c r="E45" s="31"/>
    </row>
    <row r="46" spans="1:12" ht="15.75">
      <c r="B46" s="31"/>
      <c r="C46" s="31"/>
      <c r="D46" s="31"/>
      <c r="E46" s="31"/>
    </row>
    <row r="47" spans="1:12" ht="15.75">
      <c r="F47" s="31"/>
      <c r="G47" s="31"/>
      <c r="H47" s="31"/>
      <c r="I47" s="31"/>
    </row>
    <row r="48" spans="1:12">
      <c r="F48" s="21"/>
    </row>
    <row r="49" spans="6:8">
      <c r="F49" s="136"/>
      <c r="G49" s="136"/>
      <c r="H49" s="136"/>
    </row>
    <row r="50" spans="6:8" ht="15.75">
      <c r="F50" s="133" t="s">
        <v>152</v>
      </c>
    </row>
    <row r="51" spans="6:8" ht="15.75">
      <c r="F51" s="133" t="s">
        <v>206</v>
      </c>
    </row>
    <row r="52" spans="6:8" ht="15.75">
      <c r="F52" s="133" t="s">
        <v>207</v>
      </c>
    </row>
  </sheetData>
  <mergeCells count="45">
    <mergeCell ref="A41:K41"/>
    <mergeCell ref="A35:H35"/>
    <mergeCell ref="A36:H36"/>
    <mergeCell ref="A37:H37"/>
    <mergeCell ref="A38:H38"/>
    <mergeCell ref="A39:K39"/>
    <mergeCell ref="A40:L40"/>
    <mergeCell ref="A34:L34"/>
    <mergeCell ref="A26:G26"/>
    <mergeCell ref="A27:K27"/>
    <mergeCell ref="A28:L28"/>
    <mergeCell ref="A21:G21"/>
    <mergeCell ref="L21:L26"/>
    <mergeCell ref="A22:G22"/>
    <mergeCell ref="A23:G23"/>
    <mergeCell ref="A24:G24"/>
    <mergeCell ref="A25:G25"/>
    <mergeCell ref="A29:G29"/>
    <mergeCell ref="A30:G30"/>
    <mergeCell ref="A31:G31"/>
    <mergeCell ref="A32:G32"/>
    <mergeCell ref="A33:K33"/>
    <mergeCell ref="A20:L20"/>
    <mergeCell ref="B7:J7"/>
    <mergeCell ref="K7:L7"/>
    <mergeCell ref="A8:L8"/>
    <mergeCell ref="A9:G9"/>
    <mergeCell ref="L9:L18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K19"/>
    <mergeCell ref="B6:J6"/>
    <mergeCell ref="K6:L6"/>
    <mergeCell ref="A1:F2"/>
    <mergeCell ref="G1:M1"/>
    <mergeCell ref="G2:M2"/>
    <mergeCell ref="A3:H4"/>
    <mergeCell ref="I3:J4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29</vt:i4>
      </vt:variant>
      <vt:variant>
        <vt:lpstr>Rangos con nombre</vt:lpstr>
      </vt:variant>
      <vt:variant>
        <vt:i4>10</vt:i4>
      </vt:variant>
    </vt:vector>
  </HeadingPairs>
  <TitlesOfParts>
    <vt:vector size="39" baseType="lpstr">
      <vt:lpstr>Datosproyecto</vt:lpstr>
      <vt:lpstr>Materiales</vt:lpstr>
      <vt:lpstr>ManodeObra</vt:lpstr>
      <vt:lpstr>Equipos</vt:lpstr>
      <vt:lpstr>CANT CAP 1</vt:lpstr>
      <vt:lpstr>CANT CAP 2</vt:lpstr>
      <vt:lpstr>CANT CAP 3</vt:lpstr>
      <vt:lpstr>CANT CAP 5</vt:lpstr>
      <vt:lpstr>CANT CAP 6</vt:lpstr>
      <vt:lpstr>CANT CAP 7</vt:lpstr>
      <vt:lpstr>CANT CAP NP</vt:lpstr>
      <vt:lpstr>CANT CAP NP2</vt:lpstr>
      <vt:lpstr>BALANCE Nro 2</vt:lpstr>
      <vt:lpstr>NP2.1</vt:lpstr>
      <vt:lpstr>NP2.2</vt:lpstr>
      <vt:lpstr>NP2.3</vt:lpstr>
      <vt:lpstr>NP2.4</vt:lpstr>
      <vt:lpstr>NP2.5</vt:lpstr>
      <vt:lpstr>NP2.6</vt:lpstr>
      <vt:lpstr>NP2.7</vt:lpstr>
      <vt:lpstr>NP2.8</vt:lpstr>
      <vt:lpstr>NP2.9</vt:lpstr>
      <vt:lpstr>NP2.10</vt:lpstr>
      <vt:lpstr>NP2.11</vt:lpstr>
      <vt:lpstr>NP2.12</vt:lpstr>
      <vt:lpstr>NP2.13</vt:lpstr>
      <vt:lpstr>NP2.14</vt:lpstr>
      <vt:lpstr>NP2.15</vt:lpstr>
      <vt:lpstr>NP2.16</vt:lpstr>
      <vt:lpstr>'BALANCE Nro 2'!Área_de_impresión</vt:lpstr>
      <vt:lpstr>'CANT CAP 1'!Área_de_impresión</vt:lpstr>
      <vt:lpstr>'CANT CAP 2'!Área_de_impresión</vt:lpstr>
      <vt:lpstr>'CANT CAP 3'!Área_de_impresión</vt:lpstr>
      <vt:lpstr>'CANT CAP 5'!Área_de_impresión</vt:lpstr>
      <vt:lpstr>'CANT CAP 6'!Área_de_impresión</vt:lpstr>
      <vt:lpstr>'CANT CAP 7'!Área_de_impresión</vt:lpstr>
      <vt:lpstr>'CANT CAP NP'!Área_de_impresión</vt:lpstr>
      <vt:lpstr>'CANT CAP NP2'!Área_de_impresión</vt:lpstr>
      <vt:lpstr>'BALANCE Nro 2'!Títulos_a_imprimir</vt:lpstr>
    </vt:vector>
  </TitlesOfParts>
  <Manager/>
  <Company>Rama Judicial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Francy Lorena Hernandez Arrieta</dc:creator>
  <cp:keywords/>
  <dc:description/>
  <cp:lastModifiedBy>Francy Lorena Hernandez Arrieta</cp:lastModifiedBy>
  <cp:revision/>
  <dcterms:created xsi:type="dcterms:W3CDTF">2024-01-04T15:17:25Z</dcterms:created>
  <dcterms:modified xsi:type="dcterms:W3CDTF">2025-02-18T23:40:50Z</dcterms:modified>
  <cp:category/>
  <cp:contentStatus/>
</cp:coreProperties>
</file>