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23.2.95\CENACVAL_Vigencia2025\2. PROCESOS\037-MC-037-CENACVAL-2025- GRASAS Y LUBRICANTES\5. PROCESO\Pliego Borrador-Proyecto\"/>
    </mc:Choice>
  </mc:AlternateContent>
  <bookViews>
    <workbookView xWindow="0" yWindow="0" windowWidth="28800" windowHeight="11100"/>
  </bookViews>
  <sheets>
    <sheet name="Análisis de Cotizacion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5" i="1" l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W4" i="1"/>
  <c r="V4" i="1"/>
  <c r="U4" i="1"/>
  <c r="T4" i="1"/>
  <c r="S4" i="1"/>
  <c r="X4" i="1" s="1"/>
  <c r="R21" i="1" l="1"/>
  <c r="R22" i="1"/>
  <c r="R23" i="1"/>
  <c r="R24" i="1"/>
  <c r="R25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4" i="1"/>
  <c r="M23" i="1" l="1"/>
  <c r="N23" i="1" s="1"/>
  <c r="M22" i="1"/>
  <c r="N22" i="1" s="1"/>
  <c r="M21" i="1"/>
  <c r="N21" i="1" s="1"/>
  <c r="I23" i="1" l="1"/>
  <c r="J23" i="1" s="1"/>
  <c r="I22" i="1"/>
  <c r="J22" i="1" s="1"/>
  <c r="I21" i="1" l="1"/>
  <c r="J21" i="1" s="1"/>
  <c r="L27" i="1" l="1"/>
  <c r="N5" i="1"/>
  <c r="O5" i="1" s="1"/>
  <c r="N6" i="1"/>
  <c r="O6" i="1" s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4" i="1"/>
  <c r="O24" i="1" s="1"/>
  <c r="N25" i="1"/>
  <c r="O25" i="1" s="1"/>
  <c r="N4" i="1"/>
  <c r="O4" i="1" s="1"/>
  <c r="H27" i="1"/>
  <c r="J5" i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K21" i="1"/>
  <c r="K22" i="1"/>
  <c r="K23" i="1"/>
  <c r="J24" i="1"/>
  <c r="K24" i="1" s="1"/>
  <c r="J25" i="1"/>
  <c r="K25" i="1" s="1"/>
  <c r="J4" i="1"/>
  <c r="W10" i="1" l="1"/>
  <c r="W17" i="1"/>
  <c r="W9" i="1"/>
  <c r="W19" i="1"/>
  <c r="W16" i="1"/>
  <c r="W18" i="1"/>
  <c r="W25" i="1"/>
  <c r="W24" i="1"/>
  <c r="W8" i="1"/>
  <c r="W15" i="1"/>
  <c r="W7" i="1"/>
  <c r="W14" i="1"/>
  <c r="W6" i="1"/>
  <c r="W11" i="1"/>
  <c r="W13" i="1"/>
  <c r="W5" i="1"/>
  <c r="W20" i="1"/>
  <c r="X20" i="1"/>
  <c r="Y20" i="1" s="1"/>
  <c r="W12" i="1"/>
  <c r="X12" i="1"/>
  <c r="Y12" i="1" s="1"/>
  <c r="O23" i="1"/>
  <c r="W23" i="1"/>
  <c r="O22" i="1"/>
  <c r="W22" i="1"/>
  <c r="O21" i="1"/>
  <c r="W21" i="1"/>
  <c r="K4" i="1"/>
  <c r="J27" i="1"/>
  <c r="N27" i="1"/>
  <c r="K5" i="1"/>
  <c r="K27" i="1" l="1"/>
  <c r="X14" i="1"/>
  <c r="Y14" i="1" s="1"/>
  <c r="X9" i="1"/>
  <c r="Y9" i="1" s="1"/>
  <c r="X10" i="1"/>
  <c r="Y10" i="1" s="1"/>
  <c r="X18" i="1"/>
  <c r="Y18" i="1" s="1"/>
  <c r="X7" i="1"/>
  <c r="Y7" i="1" s="1"/>
  <c r="X16" i="1"/>
  <c r="Y16" i="1" s="1"/>
  <c r="X5" i="1"/>
  <c r="Y5" i="1" s="1"/>
  <c r="X24" i="1"/>
  <c r="Y24" i="1" s="1"/>
  <c r="X19" i="1"/>
  <c r="Y19" i="1" s="1"/>
  <c r="Y4" i="1"/>
  <c r="X8" i="1"/>
  <c r="Y8" i="1" s="1"/>
  <c r="X25" i="1"/>
  <c r="Y25" i="1" s="1"/>
  <c r="O27" i="1"/>
  <c r="X13" i="1"/>
  <c r="Y13" i="1" s="1"/>
  <c r="X6" i="1"/>
  <c r="Y6" i="1" s="1"/>
  <c r="X11" i="1"/>
  <c r="Y11" i="1" s="1"/>
  <c r="X17" i="1"/>
  <c r="Y17" i="1" s="1"/>
  <c r="X15" i="1"/>
  <c r="Y15" i="1" s="1"/>
  <c r="V27" i="1"/>
  <c r="X23" i="1"/>
  <c r="Y23" i="1" s="1"/>
  <c r="X22" i="1"/>
  <c r="Y22" i="1" s="1"/>
  <c r="U27" i="1"/>
  <c r="T27" i="1"/>
  <c r="S27" i="1"/>
  <c r="X21" i="1"/>
  <c r="Y21" i="1" s="1"/>
</calcChain>
</file>

<file path=xl/sharedStrings.xml><?xml version="1.0" encoding="utf-8"?>
<sst xmlns="http://schemas.openxmlformats.org/spreadsheetml/2006/main" count="135" uniqueCount="56">
  <si>
    <t>ITEM</t>
  </si>
  <si>
    <t>CÓDIGO DANE</t>
  </si>
  <si>
    <t xml:space="preserve">DESCRIPCIÓN DEL BIEN Y/O SERVICIO </t>
  </si>
  <si>
    <t>UNIDAD MEDIDA</t>
  </si>
  <si>
    <t>NECESIDAD TOTAL</t>
  </si>
  <si>
    <t>CODIGO UNSPC</t>
  </si>
  <si>
    <t>CUARTO</t>
  </si>
  <si>
    <t>GALÓN</t>
  </si>
  <si>
    <t xml:space="preserve">CUARTO </t>
  </si>
  <si>
    <t>GALÒN</t>
  </si>
  <si>
    <t>LIBRA</t>
  </si>
  <si>
    <t>TARRO</t>
  </si>
  <si>
    <t xml:space="preserve">ACEITE MOTO 2T JASO FB API TC </t>
  </si>
  <si>
    <t>A-02-02-01-003-003-PRODUCTOS DE HORNO DE COQUE; PRODUCTOS DE REFINACION DE PETROLEOS Y COMBUSTIBLE NUCLEAR (VEHICULOS)</t>
  </si>
  <si>
    <t>VALOR TOTAL</t>
  </si>
  <si>
    <t xml:space="preserve">VALOR UNITARIO TOTAL </t>
  </si>
  <si>
    <t xml:space="preserve">VALOR UNITARIO </t>
  </si>
  <si>
    <t>VALOR UNITARIO</t>
  </si>
  <si>
    <t xml:space="preserve">  IVA (SI APLICA)</t>
  </si>
  <si>
    <t>IVA (SI APLICA)</t>
  </si>
  <si>
    <t xml:space="preserve">N/A </t>
  </si>
  <si>
    <t>MENOR VALOR 
(1)</t>
  </si>
  <si>
    <t>PROMEDIO
(2)</t>
  </si>
  <si>
    <t>MEDIANA
(3)</t>
  </si>
  <si>
    <t>MEDIA GEOMETRICA 
(4)</t>
  </si>
  <si>
    <t>(5)
DESVIACIÓN ESTANDAR
(1)  (4)</t>
  </si>
  <si>
    <t xml:space="preserve">% DISPERSIÓN </t>
  </si>
  <si>
    <t>PRECIO DE REFERENCIA</t>
  </si>
  <si>
    <t>MÉTRICA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</si>
  <si>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</si>
  <si>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ACEITE DIESEL SAE 15W-40 API CI-4/SL:
►Viscosidad, cSt a 40 ºC ASTM D 445 - Mínimo 103.
►Viscosidad, cSt a 100 ºC ASTM D 445 - Mínimo 14.
►Índice de Viscosidad  D227- Mínimo 140.
►T.B.N. mg KOH/gr, ASTM D 2896 - Entre (9-13)
►Punto de Inflamación, ºC - Mínimo 200.
►Cenizas sulfatadas, % W (peso) - Máximo 1,5
JEMPP-CEDE4-DIETE-ET-02176/TRA-2 → Numeral 3.2.1 TIPO ACEITE LUBRICANTE PARA MOTORES DIESEL 4 TIEMPOS</t>
  </si>
  <si>
    <r>
      <rPr>
        <b/>
        <sz val="10"/>
        <rFont val="Arial Narrow"/>
        <family val="2"/>
      </rPr>
      <t>AACEITE DIESEL SAE 15W-40 API CI-4/SL:
►Viscosidad, cSt a 40 ºC ASTM D 445 - Mínimo 103.
►Viscosidad, cSt a 100 ºC ASTM D 445 - Mínimo 14.
►Índice de Viscosidad  D227- Mínimo 140.
►T.B.N. mg KOH/gr, ASTM D 2896 - Entre (9-13)
►Punto de Inflamación, ºC - Mínimo 200.
►Cenizas sulfatadas, % W (peso) - Máximo 1,5</t>
    </r>
    <r>
      <rPr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>JEMPP-CEDE4-DIETE-ET-02176/TRA-2 → Numeral 3.2.1 TIPO ACEITE LUBRICANTE PARA MOTORES DIESEL 4 TIEMPOS</t>
    </r>
  </si>
  <si>
    <t>ACEITE DIESEL SAE 15W-40 API CI-4/SL PLUS:
►Viscosidad, cSt a 40 ºC ASTM D 445 - Mínimo 103.
►Viscosidad, cSt a 100 ºC ASTM D 445 - Mínimo 14.
►Índice de Viscosidad  D227- Mínimo 140.
►T.B.N. mg KOH/gr, ASTM D 2896 - Entre (9-13)
►Punto de Inflamación, ºC - Mínimo 200.
►Cenizas sulfatadas, % W (peso) - Máximo 1,5
JEMPP-CEDE4-DIETE-ET-02176/TRA-2 → Numeral 3.2.1 TIPO ACEITE LUBRICANTE PARA MOTORES DIESEL 4 TIEMPOS</t>
  </si>
  <si>
    <t xml:space="preserve">ACEITE SAE 15W-40 API CK-4:
►Viscosidad, cSt a 40 ºC ASTM D 445 - Mínimo 103.
►Viscosidad, cSt a 100 ºC ASTM D 445 - Mínimo 14.
►Índice de Viscosidad  D227- Mínimo 140.
►T.B.N. mg KOH/gr, ASTM D 2896 - Entre (9-13)
►Punto de Inflamación, ºC - Mínimo 200.
►Cenizas sulfatadas, % W (peso) - Máximo 1,5
JEMPP-CEDE4-DIETE-ET-02176/TRA-2 → Numeral 3.2.1 TIPO ACEITE LUBRICANTE PARA MOTORES DIESEL 4 TIEMPOS
</t>
  </si>
  <si>
    <t>ACEITE SAE 15W-40 API CK-4:
►Viscosidad, cSt a 40 ºC ASTM D 445 - Mínimo 103.
►Viscosidad, cSt a 100 ºC ASTM D 445 - Mínimo 14.
►Índice de Viscosidad  D227- Mínimo 140.
►T.B.N. mg KOH/gr, ASTM D 2896 - Entre (9-13)
►Punto de Inflamación, ºC - Mínimo 200.
►Cenizas sulfatadas, % W (peso) - Máximo 1,5
JEMPP-CEDE4-DIETE-ET-02176/TRA-2 → Numeral 3.2.1 TIPO ACEITE LUBRICANTE PARA MOTORES DIESEL 4 TIEMPOS</t>
  </si>
  <si>
    <t xml:space="preserve">ACEITE SAE 15W-40 API SL SEMISINTÉTICO:
►Viscosidad, cSt a 40 ºC ASTM D 445 - Mínimo 103.
►Viscosidad, cSt a 100 ºC ASTM D 445 - Mínimo 14.
►Índice de Viscosidad  D227 - Mínimo 140.
►T.B.N. mg KOH/gr, ASTM D 2896 - Entre (9-13)
►Punto de Inflamación, ºC - Mínimo 200.
►Cenizas sulfatadas, % W (peso) - Máximo 1,5
JEMPP-CEDE4-DIETE-ET-02176/TRA-2 → Numeral 3.2.1 TIPO ACEITE LUBRICANTE PARA MOTORES DIESEL 4 TIEMPOS
</t>
  </si>
  <si>
    <t>ACEITE HIDRÁULICO ISO 68 -5GA:
►Viscosidad, cSt a 40 ºC ASTM D 445 - Mínimo 62.
►Viscosidad, cSt a 100 ºC ASTM D 445 - Mínimo 8.
►Índice de Viscosidad ASTM D2270 - Mínimo 90.
►Punto de Inflamación, ºC ASTM D92 - Mínimo 210.
JEMPP-CEDE4-DIETE-ET-02176/TRA-2 → Numeral 3.2.7 ACEITES SISTEMAS HIDRÁULICOS</t>
  </si>
  <si>
    <t>ACEITE SINTETICO SAE 5W-40 API CK-4:
►Viscosidad, cSt a 40 ºC ASTM D 045 - Mínimo 103.
►Viscosidad, cSt a 100 ºC ASTM D 045 - Mínimo 14.
►Índice de Viscosidad  - Mínimo 140.
►T.B.N. mg KOH/gr, ASTM D 2896 - Entre (9-13)
►Punto de Inflamación, ºC - Mínimo 200.
►Cenizas sulfatadas, % W (peso) - Máximo 1,5
JEMPP-CEDE4-DIETE-ET-02176/TRA-2 → Numeral 3.2.1 TIPO ACEITE LUBRICANTE PARA MOTORES DIESEL 4 TIEMPOS</t>
  </si>
  <si>
    <t>ACEITE MOTO 4T SAE 20W-50 JASO MA 2:
►Viscosidad, cSt a 40 ºC ASTM D 445 - Mínimo 155.
►Viscosidad, cSt a 100 ºC ASTM D 445 - Mínimo 15.
►Índice de Viscosidad  ASTM D2270- Mínimo 135.
►T.B.N. mg KOH/gr, ASTM D 2896 - Entre (9-13)
►Punto de Inflamación, ºC ASTM D92- Mínimo 200.
JEMPP-CEDE4-DIETE-ET-02176/TRA-2 → Numeral 3.2.5 TIPO ACEITE PARA MOTOCICLETAS CON MOTORES DE 4 TIEMPOS</t>
  </si>
  <si>
    <t>ACEITE MOTO 4T SAE 20W-50 JASO  MA2 API SL:
►Viscosidad, cSt a 40 ºC ASTM D 445 - Mínimo 155.
►Viscosidad, cSt a 100 ºC ASTM D 445 - Mínimo 15.
►Índice de Viscosidad  ASTM D2270- Mínimo 135.
►T.B.N. mg KOH/gr, ASTM D 2896 - Entre (9-13)
►Punto de Inflamación, ºC ASTM D92- Mínimo 200.
JEMPP-CEDE4-DIETE-ET-02176/TRA-2 → Numeral 3.2.5 TIPO ACEITE PARA MOTOCICLETAS CON MOTORES DE 4 TIEMPOS</t>
  </si>
  <si>
    <t>ACEITE SAE 20W-50 API SN:
►Viscosidad, cSt a 40 ºC ASTM D 445 - Mínimo 110.
►Viscosidad, cSt a 100 ºC ASTM D 445 - Mínimo 15.
►T.B.N. mg KOH/gr, ASTM D 2896 - Mínimo 9.
►Índice de Viscosidad  ASTM D 2270 - Mínimo 150.
►Punto de Inflamación, ºC ASTM D92 - Mínimo 200.
JEMPP-CEDE4-DIETE-ET-02176/TRA-2 → Numeral 3.2.3 TIPO ACEITE PARA MOTORES DE COMBUSTIÓN INTERNA GASOLINA</t>
  </si>
  <si>
    <t>ACEITE TRANSMISION SAE 80W-90 API GL -5:
►Viscosidad, cSt a 40 ºC ASTM D 445 - Mínimo 140.
►Viscosidad, cSt a 100 ºC ASTM D 445 - Mínimo 14.
►Índice de Viscosidad  ASTM D 2270 - Mínimo 100.
►Punto de Inflamación, ºC ASTM D92 - Mínimo 160.
JEMPP-CEDE4-DIETE-ET-02176/TRA-2 → Numeral 3.2.4 TIPO ACEITE PARA TASMISIONES MANUALES Y DIFERENCIALES (VALVULINA).</t>
  </si>
  <si>
    <t>ACEITE TRANSMISION SAE 85W-140 API GL-5:
►Viscosidad, cSt a 40 ºC ASTM D 445 - Mínimo 300.
►Viscosidad, cSt a 100 ºC ASTM D 445 - Mínimo 25.
►Índice de Viscosidad  ASTM D 2270 - Mínimo 90.
►Punto de Inflamación, ºC ASTM D92 - Mínimo 160.
JEMPP-CEDE4-DIETE-ET-02176/TRA-2 → Numeral 3.2.4 TIPO ACEITE PARA TASMISIONES MANUALES Y DIFERENCIALES</t>
  </si>
  <si>
    <t>GRASAS LITIO EP2:
► NLGI - 2.
► Jabón Espesante - Litio.
► Viscosidad Fluido, cSt a 40 ºC ASTM- Mínimo 130.
JEMPP-CEDE4-DIETE-ET-02176/TRA-2 → Numeral 3.2.8 GRASAS</t>
  </si>
  <si>
    <t>GRASA COMPLEJO DE LITIO EP2:
► NLGI - 2.
► Jabón Espesante - Litio.
► Viscosidad Fluido, cSt a 40 ºC ASTM- Mínimo 130.
JEMPP-CEDE4-DIETE-ET-02176/TRA-2 → Numeral 3.2.8 GRASAS</t>
  </si>
  <si>
    <t xml:space="preserve">REFRIGERANTE MOTOR:
► PH - Entre (10 y 11).
► LÍQUIDO REFRIGERANTE E IHNIHIBOR DE CORROSIÓN (2 EN 1) PARA SISTEMAS DE REFRIGERACIÓN AUTOMOTRIZ, DEBE SER TOTALMENTE SOLUBLE EN AGUA.
JEMPP-CEDE4-DIETE-ET-02176/TRA-2 → Numeral 3.2.10 LÍQUIDO REFRIGERANTE AUTOMOVILES
</t>
  </si>
  <si>
    <t>LIQUIDO DE FRENOS:
► ICONTEC - 1721.
► SAE - J1703.
► DEBE SUPERAR LOS REQUISITOS DE LAS NORMAS: DOT -4, ISO 4925 E ICONTEC
1721 Y SER COMPATIBLE CON APLICACIONES DOT-3.
JEMPP-CEDE4-DIETE-ET-02176/TRA-2 → Numeral 3.2.9 LIQUIDO FRENOS AUTOMOVILES</t>
  </si>
  <si>
    <t xml:space="preserve">LÍQUIDO PARA BATERÍA:
► Estado Físico - Líquido.
► Color- Incoloro.
► Olor – Inodoro.
► EL AGUA PARA BATERIA DEBE ESTAR SOMETIDA A PROCESO DEDESMINERALIZACIÓN, CON CARACTERISTICAS DE PH Y CONDUCTIVIDAD NECESARIAS PARA TAL FIN. CON EL PROCESO DE DESMINERALIZACIÓN SE DEBE ELIMINAR LAS SALES DISUELTAS EN EL AGUA TALES COMO: LAS DE CALCIO, HIERRO, ALUMINIO, COBRE Y ZINC, LAS CUALES CAUSAN INCRUSTACIONES Y CORROSIÓN EN LAS PLACAS DE LA BATERIA.
JEMPP-CEDE4-DIETE-ET-02176/TRA-2 → Numeral 3.2.11 AGUA DESMINERALIZADA
</t>
  </si>
  <si>
    <t>GRASAS LITIO EP2 - Med: 330gr:
► NLGI - 2.
► Jabón Espesante - Litio.
► Viscosidad Fluido, cSt a 40 ºC ASTM- Mínimo 130.
JEMPP-CEDE4-DIETE-ET-02176/TRA-2 → Numeral 3.2.8 GRASAS</t>
  </si>
  <si>
    <t>DIAGNOSTICENTRO AMISTAD S.A.S NIT: 901.193.971-2</t>
  </si>
  <si>
    <t>PRECIOS HISTORICOS</t>
  </si>
  <si>
    <t>VALOR MONETARIO</t>
  </si>
  <si>
    <t>IPC CORRIDO 2024</t>
  </si>
  <si>
    <t>VALOR PRESENTE EQUIVALENTE</t>
  </si>
  <si>
    <t>MEDIA GEOMETRICA/PRECIO HISTORICO</t>
  </si>
  <si>
    <t>LUBRITODO EL SITIO CORRECTO S.A.S 900.331.543-8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</si>
</sst>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64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theme="1"/>
      <name val="Verdana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3" fontId="3" fillId="0" borderId="0" applyFill="0" applyBorder="0" applyProtection="0">
      <alignment horizontal="right"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left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1" xfId="5" applyNumberFormat="1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9" fontId="7" fillId="2" borderId="1" xfId="5" applyFont="1" applyFill="1" applyBorder="1" applyAlignment="1">
      <alignment horizontal="center" vertical="center"/>
    </xf>
    <xf numFmtId="164" fontId="7" fillId="4" borderId="1" xfId="4" applyNumberFormat="1" applyFont="1" applyFill="1" applyBorder="1" applyAlignment="1">
      <alignment horizontal="center" vertical="center" wrapText="1"/>
    </xf>
    <xf numFmtId="9" fontId="6" fillId="0" borderId="0" xfId="5" applyFont="1"/>
    <xf numFmtId="0" fontId="5" fillId="0" borderId="1" xfId="2" applyFont="1" applyBorder="1" applyAlignment="1">
      <alignment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9" fontId="6" fillId="0" borderId="1" xfId="5" applyFont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vertical="center" wrapText="1"/>
      <protection locked="0"/>
    </xf>
    <xf numFmtId="164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left"/>
    </xf>
    <xf numFmtId="164" fontId="6" fillId="0" borderId="1" xfId="0" applyNumberFormat="1" applyFont="1" applyBorder="1"/>
    <xf numFmtId="9" fontId="6" fillId="0" borderId="1" xfId="5" applyFont="1" applyBorder="1" applyAlignment="1">
      <alignment horizontal="center"/>
    </xf>
    <xf numFmtId="3" fontId="4" fillId="0" borderId="1" xfId="3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 applyProtection="1">
      <alignment vertical="center" wrapText="1"/>
      <protection locked="0"/>
    </xf>
    <xf numFmtId="49" fontId="5" fillId="0" borderId="1" xfId="0" applyNumberFormat="1" applyFont="1" applyBorder="1" applyAlignment="1">
      <alignment vertical="top" wrapText="1"/>
    </xf>
    <xf numFmtId="0" fontId="5" fillId="0" borderId="1" xfId="2" applyFont="1" applyBorder="1" applyAlignment="1">
      <alignment vertical="top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0" fontId="8" fillId="0" borderId="1" xfId="5" applyNumberFormat="1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2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left"/>
    </xf>
    <xf numFmtId="164" fontId="6" fillId="0" borderId="1" xfId="0" applyNumberFormat="1" applyFont="1" applyFill="1" applyBorder="1"/>
    <xf numFmtId="10" fontId="8" fillId="0" borderId="1" xfId="5" applyNumberFormat="1" applyFont="1" applyFill="1" applyBorder="1" applyAlignment="1">
      <alignment horizontal="center" vertical="center"/>
    </xf>
    <xf numFmtId="0" fontId="6" fillId="0" borderId="1" xfId="0" applyFont="1" applyFill="1" applyBorder="1"/>
    <xf numFmtId="9" fontId="6" fillId="0" borderId="1" xfId="5" applyFont="1" applyFill="1" applyBorder="1" applyAlignment="1">
      <alignment horizontal="center"/>
    </xf>
    <xf numFmtId="0" fontId="6" fillId="0" borderId="0" xfId="0" applyFont="1" applyFill="1"/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top" wrapText="1"/>
    </xf>
    <xf numFmtId="0" fontId="9" fillId="3" borderId="0" xfId="0" applyFont="1" applyFill="1" applyAlignment="1">
      <alignment horizontal="left"/>
    </xf>
    <xf numFmtId="164" fontId="9" fillId="3" borderId="0" xfId="0" applyNumberFormat="1" applyFont="1" applyFill="1" applyAlignment="1">
      <alignment horizontal="left"/>
    </xf>
    <xf numFmtId="9" fontId="9" fillId="3" borderId="0" xfId="5" applyFont="1" applyFill="1" applyAlignment="1">
      <alignment horizontal="left"/>
    </xf>
    <xf numFmtId="0" fontId="6" fillId="0" borderId="0" xfId="0" applyFont="1" applyBorder="1"/>
    <xf numFmtId="164" fontId="6" fillId="0" borderId="0" xfId="0" applyNumberFormat="1" applyFont="1" applyBorder="1" applyAlignment="1">
      <alignment horizontal="left"/>
    </xf>
    <xf numFmtId="164" fontId="6" fillId="0" borderId="0" xfId="0" applyNumberFormat="1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 wrapText="1"/>
    </xf>
    <xf numFmtId="164" fontId="7" fillId="0" borderId="1" xfId="0" applyNumberFormat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 vertical="center" wrapText="1"/>
    </xf>
  </cellXfs>
  <cellStyles count="6">
    <cellStyle name="Millares" xfId="1" builtinId="3"/>
    <cellStyle name="Millares [0]" xfId="4" builtinId="6"/>
    <cellStyle name="Normal" xfId="0" builtinId="0"/>
    <cellStyle name="Normal 8" xfId="2"/>
    <cellStyle name="Numeric" xfId="3"/>
    <cellStyle name="Porcentaje" xfId="5" builtinId="5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FF"/>
      <color rgb="FFFE9CE9"/>
      <color rgb="FFDCFCB6"/>
      <color rgb="FFB7E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29"/>
  <sheetViews>
    <sheetView tabSelected="1" zoomScale="90" zoomScaleNormal="90" workbookViewId="0">
      <selection activeCell="J31" sqref="J31"/>
    </sheetView>
  </sheetViews>
  <sheetFormatPr baseColWidth="10" defaultColWidth="11.5703125" defaultRowHeight="12.75" x14ac:dyDescent="0.2"/>
  <cols>
    <col min="1" max="1" width="11.5703125" style="1"/>
    <col min="2" max="2" width="5.140625" style="2" customWidth="1"/>
    <col min="3" max="3" width="0" style="2" hidden="1" customWidth="1"/>
    <col min="4" max="4" width="11.5703125" style="2"/>
    <col min="5" max="5" width="39.140625" style="1" customWidth="1"/>
    <col min="6" max="6" width="11.5703125" style="2"/>
    <col min="7" max="7" width="11.5703125" style="2" customWidth="1"/>
    <col min="8" max="8" width="11.7109375" style="3" customWidth="1"/>
    <col min="9" max="9" width="11.5703125" style="3" customWidth="1"/>
    <col min="10" max="10" width="11.7109375" style="3" customWidth="1"/>
    <col min="11" max="11" width="14.28515625" style="3" customWidth="1"/>
    <col min="12" max="14" width="11.5703125" style="3" customWidth="1"/>
    <col min="15" max="15" width="14.7109375" style="3" customWidth="1"/>
    <col min="16" max="16" width="12" style="3" customWidth="1"/>
    <col min="17" max="17" width="11.7109375" style="3" customWidth="1"/>
    <col min="18" max="18" width="14.7109375" style="3" customWidth="1"/>
    <col min="19" max="23" width="11.5703125" style="1" customWidth="1"/>
    <col min="24" max="24" width="13.28515625" style="1" customWidth="1"/>
    <col min="25" max="25" width="13.42578125" style="10" customWidth="1"/>
    <col min="26" max="26" width="11.5703125" style="1"/>
    <col min="27" max="27" width="34.5703125" style="1" customWidth="1"/>
    <col min="28" max="28" width="11.5703125" style="57"/>
    <col min="29" max="16384" width="11.5703125" style="1"/>
  </cols>
  <sheetData>
    <row r="2" spans="2:28" ht="28.15" customHeight="1" x14ac:dyDescent="0.2">
      <c r="B2" s="62" t="s">
        <v>13</v>
      </c>
      <c r="C2" s="62"/>
      <c r="D2" s="62"/>
      <c r="E2" s="62"/>
      <c r="F2" s="62"/>
      <c r="G2" s="62"/>
      <c r="H2" s="70" t="s">
        <v>49</v>
      </c>
      <c r="I2" s="71"/>
      <c r="J2" s="71"/>
      <c r="K2" s="71"/>
      <c r="L2" s="63" t="s">
        <v>55</v>
      </c>
      <c r="M2" s="64"/>
      <c r="N2" s="64"/>
      <c r="O2" s="64"/>
      <c r="P2" s="65" t="s">
        <v>50</v>
      </c>
      <c r="Q2" s="66"/>
      <c r="R2" s="67"/>
      <c r="S2" s="15"/>
      <c r="T2" s="15"/>
      <c r="U2" s="15"/>
      <c r="V2" s="15"/>
      <c r="W2" s="15"/>
      <c r="X2" s="15"/>
      <c r="Y2" s="16"/>
      <c r="Z2" s="15"/>
      <c r="AA2" s="68" t="s">
        <v>28</v>
      </c>
    </row>
    <row r="3" spans="2:28" ht="48.75" customHeight="1" x14ac:dyDescent="0.2">
      <c r="B3" s="13" t="s">
        <v>0</v>
      </c>
      <c r="C3" s="13" t="s">
        <v>1</v>
      </c>
      <c r="D3" s="17" t="s">
        <v>5</v>
      </c>
      <c r="E3" s="18" t="s">
        <v>2</v>
      </c>
      <c r="F3" s="13" t="s">
        <v>3</v>
      </c>
      <c r="G3" s="13" t="s">
        <v>4</v>
      </c>
      <c r="H3" s="72" t="s">
        <v>17</v>
      </c>
      <c r="I3" s="72" t="s">
        <v>19</v>
      </c>
      <c r="J3" s="72" t="s">
        <v>15</v>
      </c>
      <c r="K3" s="72" t="s">
        <v>14</v>
      </c>
      <c r="L3" s="19" t="s">
        <v>16</v>
      </c>
      <c r="M3" s="19" t="s">
        <v>18</v>
      </c>
      <c r="N3" s="19" t="s">
        <v>15</v>
      </c>
      <c r="O3" s="19" t="s">
        <v>14</v>
      </c>
      <c r="P3" s="38" t="s">
        <v>51</v>
      </c>
      <c r="Q3" s="38" t="s">
        <v>52</v>
      </c>
      <c r="R3" s="38" t="s">
        <v>53</v>
      </c>
      <c r="S3" s="5" t="s">
        <v>21</v>
      </c>
      <c r="T3" s="5" t="s">
        <v>22</v>
      </c>
      <c r="U3" s="5" t="s">
        <v>23</v>
      </c>
      <c r="V3" s="6" t="s">
        <v>24</v>
      </c>
      <c r="W3" s="6" t="s">
        <v>54</v>
      </c>
      <c r="X3" s="7" t="s">
        <v>25</v>
      </c>
      <c r="Y3" s="8" t="s">
        <v>26</v>
      </c>
      <c r="Z3" s="9" t="s">
        <v>27</v>
      </c>
      <c r="AA3" s="68"/>
    </row>
    <row r="4" spans="2:28" ht="13.15" customHeight="1" x14ac:dyDescent="0.2">
      <c r="B4" s="20">
        <v>1</v>
      </c>
      <c r="C4" s="21">
        <v>3338009</v>
      </c>
      <c r="D4" s="22">
        <v>15121501</v>
      </c>
      <c r="E4" s="33" t="s">
        <v>30</v>
      </c>
      <c r="F4" s="23" t="s">
        <v>6</v>
      </c>
      <c r="G4" s="22">
        <v>615</v>
      </c>
      <c r="H4" s="25">
        <v>40000</v>
      </c>
      <c r="I4" s="14" t="s">
        <v>20</v>
      </c>
      <c r="J4" s="24">
        <f>H4</f>
        <v>40000</v>
      </c>
      <c r="K4" s="24">
        <f t="shared" ref="K4:K25" si="0">J4*G4</f>
        <v>24600000</v>
      </c>
      <c r="L4" s="24">
        <v>30223</v>
      </c>
      <c r="M4" s="14" t="s">
        <v>20</v>
      </c>
      <c r="N4" s="24">
        <f>L4</f>
        <v>30223</v>
      </c>
      <c r="O4" s="24">
        <f t="shared" ref="O4:O25" si="1">N4*G4</f>
        <v>18587145</v>
      </c>
      <c r="P4" s="24">
        <v>30000</v>
      </c>
      <c r="Q4" s="39">
        <v>5.1999999999999998E-2</v>
      </c>
      <c r="R4" s="24">
        <f>ROUND(P4*(1+Q4),0)</f>
        <v>31560</v>
      </c>
      <c r="S4" s="25">
        <f>ROUND(MIN(J4,N4,R4),0)</f>
        <v>30223</v>
      </c>
      <c r="T4" s="25">
        <f>ROUND(AVERAGE(J4,N4,R4),0)</f>
        <v>33928</v>
      </c>
      <c r="U4" s="25">
        <f>ROUND(MEDIAN(J4,N4,R4),0)</f>
        <v>31560</v>
      </c>
      <c r="V4" s="25">
        <f>ROUND(GEOMEAN(J4,N4,R4),0)</f>
        <v>33665</v>
      </c>
      <c r="W4" s="25">
        <f>GEOMEAN(V4,R4)</f>
        <v>32595.511961004693</v>
      </c>
      <c r="X4" s="15">
        <f>STDEVA(S4,T4)</f>
        <v>2619.8306242961585</v>
      </c>
      <c r="Y4" s="26">
        <f>X4/T4</f>
        <v>7.7217361008493232E-2</v>
      </c>
      <c r="Z4" s="25">
        <f>+V4</f>
        <v>33665</v>
      </c>
      <c r="AA4" s="14" t="s">
        <v>54</v>
      </c>
      <c r="AB4" s="58"/>
    </row>
    <row r="5" spans="2:28" ht="13.15" customHeight="1" x14ac:dyDescent="0.2">
      <c r="B5" s="20">
        <v>2</v>
      </c>
      <c r="C5" s="21">
        <v>3338009</v>
      </c>
      <c r="D5" s="22">
        <v>15121501</v>
      </c>
      <c r="E5" s="12" t="s">
        <v>31</v>
      </c>
      <c r="F5" s="23" t="s">
        <v>7</v>
      </c>
      <c r="G5" s="22">
        <v>205</v>
      </c>
      <c r="H5" s="25">
        <v>145000</v>
      </c>
      <c r="I5" s="14" t="s">
        <v>20</v>
      </c>
      <c r="J5" s="24">
        <f t="shared" ref="J5:J25" si="2">H5</f>
        <v>145000</v>
      </c>
      <c r="K5" s="24">
        <f t="shared" si="0"/>
        <v>29725000</v>
      </c>
      <c r="L5" s="24">
        <v>112970</v>
      </c>
      <c r="M5" s="14" t="s">
        <v>20</v>
      </c>
      <c r="N5" s="24">
        <f t="shared" ref="N5:N25" si="3">L5</f>
        <v>112970</v>
      </c>
      <c r="O5" s="24">
        <f t="shared" si="1"/>
        <v>23158850</v>
      </c>
      <c r="P5" s="24">
        <v>111367</v>
      </c>
      <c r="Q5" s="39">
        <v>5.1999999999999998E-2</v>
      </c>
      <c r="R5" s="24">
        <f t="shared" ref="R5:R25" si="4">ROUND(P5*(1+Q5),0)</f>
        <v>117158</v>
      </c>
      <c r="S5" s="25">
        <f t="shared" ref="S5:S25" si="5">ROUND(MIN(J5,N5,R5),0)</f>
        <v>112970</v>
      </c>
      <c r="T5" s="25">
        <f t="shared" ref="T5:T25" si="6">ROUND(AVERAGE(J5,N5,R5),0)</f>
        <v>125043</v>
      </c>
      <c r="U5" s="25">
        <f t="shared" ref="U5:U25" si="7">ROUND(MEDIAN(J5,N5,R5),0)</f>
        <v>117158</v>
      </c>
      <c r="V5" s="25">
        <f t="shared" ref="V5:V25" si="8">ROUND(GEOMEAN(J5,N5,R5),0)</f>
        <v>124270</v>
      </c>
      <c r="W5" s="25">
        <f t="shared" ref="W5:W25" si="9">GEOMEAN(V5,R5)</f>
        <v>120661.61220537376</v>
      </c>
      <c r="X5" s="15">
        <f t="shared" ref="X5:X25" si="10">STDEVA(S5,T5)</f>
        <v>8536.9001692651891</v>
      </c>
      <c r="Y5" s="26">
        <f t="shared" ref="Y5:Y25" si="11">X5/T5</f>
        <v>6.827171588385747E-2</v>
      </c>
      <c r="Z5" s="25">
        <f t="shared" ref="Z5:Z25" si="12">+V5</f>
        <v>124270</v>
      </c>
      <c r="AA5" s="32" t="s">
        <v>54</v>
      </c>
      <c r="AB5" s="58"/>
    </row>
    <row r="6" spans="2:28" ht="13.15" customHeight="1" x14ac:dyDescent="0.2">
      <c r="B6" s="21">
        <v>3</v>
      </c>
      <c r="C6" s="21">
        <v>3338009</v>
      </c>
      <c r="D6" s="22">
        <v>15121501</v>
      </c>
      <c r="E6" s="11" t="s">
        <v>32</v>
      </c>
      <c r="F6" s="23" t="s">
        <v>6</v>
      </c>
      <c r="G6" s="27">
        <v>145</v>
      </c>
      <c r="H6" s="25">
        <v>50000</v>
      </c>
      <c r="I6" s="14" t="s">
        <v>20</v>
      </c>
      <c r="J6" s="24">
        <f t="shared" si="2"/>
        <v>50000</v>
      </c>
      <c r="K6" s="24">
        <f t="shared" si="0"/>
        <v>7250000</v>
      </c>
      <c r="L6" s="24">
        <v>30223</v>
      </c>
      <c r="M6" s="14" t="s">
        <v>20</v>
      </c>
      <c r="N6" s="24">
        <f t="shared" si="3"/>
        <v>30223</v>
      </c>
      <c r="O6" s="24">
        <f t="shared" si="1"/>
        <v>4382335</v>
      </c>
      <c r="P6" s="24">
        <v>30667</v>
      </c>
      <c r="Q6" s="39">
        <v>5.1999999999999998E-2</v>
      </c>
      <c r="R6" s="24">
        <f t="shared" si="4"/>
        <v>32262</v>
      </c>
      <c r="S6" s="25">
        <f t="shared" si="5"/>
        <v>30223</v>
      </c>
      <c r="T6" s="25">
        <f t="shared" si="6"/>
        <v>37495</v>
      </c>
      <c r="U6" s="25">
        <f t="shared" si="7"/>
        <v>32262</v>
      </c>
      <c r="V6" s="25">
        <f t="shared" si="8"/>
        <v>36531</v>
      </c>
      <c r="W6" s="25">
        <f t="shared" si="9"/>
        <v>34330.207135990313</v>
      </c>
      <c r="X6" s="15">
        <f t="shared" si="10"/>
        <v>5142.0805127885733</v>
      </c>
      <c r="Y6" s="26">
        <f t="shared" si="11"/>
        <v>0.13714043239868179</v>
      </c>
      <c r="Z6" s="25">
        <f t="shared" si="12"/>
        <v>36531</v>
      </c>
      <c r="AA6" s="32" t="s">
        <v>54</v>
      </c>
      <c r="AB6" s="58"/>
    </row>
    <row r="7" spans="2:28" ht="13.15" customHeight="1" x14ac:dyDescent="0.2">
      <c r="B7" s="20">
        <v>4</v>
      </c>
      <c r="C7" s="28">
        <v>3338009</v>
      </c>
      <c r="D7" s="22">
        <v>15121501</v>
      </c>
      <c r="E7" s="11" t="s">
        <v>33</v>
      </c>
      <c r="F7" s="23" t="s">
        <v>7</v>
      </c>
      <c r="G7" s="20">
        <v>66</v>
      </c>
      <c r="H7" s="25">
        <v>160000</v>
      </c>
      <c r="I7" s="14" t="s">
        <v>20</v>
      </c>
      <c r="J7" s="24">
        <f t="shared" si="2"/>
        <v>160000</v>
      </c>
      <c r="K7" s="24">
        <f t="shared" si="0"/>
        <v>10560000</v>
      </c>
      <c r="L7" s="24">
        <v>151035</v>
      </c>
      <c r="M7" s="14" t="s">
        <v>20</v>
      </c>
      <c r="N7" s="24">
        <f t="shared" si="3"/>
        <v>151035</v>
      </c>
      <c r="O7" s="24">
        <f t="shared" si="1"/>
        <v>9968310</v>
      </c>
      <c r="P7" s="24">
        <v>114700</v>
      </c>
      <c r="Q7" s="39">
        <v>5.1999999999999998E-2</v>
      </c>
      <c r="R7" s="24">
        <f t="shared" si="4"/>
        <v>120664</v>
      </c>
      <c r="S7" s="25">
        <f t="shared" si="5"/>
        <v>120664</v>
      </c>
      <c r="T7" s="25">
        <f t="shared" si="6"/>
        <v>143900</v>
      </c>
      <c r="U7" s="25">
        <f t="shared" si="7"/>
        <v>151035</v>
      </c>
      <c r="V7" s="25">
        <f t="shared" si="8"/>
        <v>142865</v>
      </c>
      <c r="W7" s="25">
        <f t="shared" si="9"/>
        <v>131296.086613425</v>
      </c>
      <c r="X7" s="15">
        <f t="shared" si="10"/>
        <v>16430.333167650617</v>
      </c>
      <c r="Y7" s="26">
        <f t="shared" si="11"/>
        <v>0.11417882673836426</v>
      </c>
      <c r="Z7" s="25">
        <f t="shared" si="12"/>
        <v>142865</v>
      </c>
      <c r="AA7" s="32" t="s">
        <v>54</v>
      </c>
      <c r="AB7" s="58"/>
    </row>
    <row r="8" spans="2:28" ht="13.15" customHeight="1" x14ac:dyDescent="0.2">
      <c r="B8" s="21">
        <v>5</v>
      </c>
      <c r="C8" s="21">
        <v>3338009</v>
      </c>
      <c r="D8" s="22">
        <v>15121501</v>
      </c>
      <c r="E8" s="34" t="s">
        <v>34</v>
      </c>
      <c r="F8" s="23" t="s">
        <v>6</v>
      </c>
      <c r="G8" s="20">
        <v>50</v>
      </c>
      <c r="H8" s="25">
        <v>45000</v>
      </c>
      <c r="I8" s="14" t="s">
        <v>20</v>
      </c>
      <c r="J8" s="24">
        <f t="shared" si="2"/>
        <v>45000</v>
      </c>
      <c r="K8" s="24">
        <f t="shared" si="0"/>
        <v>2250000</v>
      </c>
      <c r="L8" s="24">
        <v>40066</v>
      </c>
      <c r="M8" s="14" t="s">
        <v>20</v>
      </c>
      <c r="N8" s="24">
        <f t="shared" si="3"/>
        <v>40066</v>
      </c>
      <c r="O8" s="24">
        <f t="shared" si="1"/>
        <v>2003300</v>
      </c>
      <c r="P8" s="24">
        <v>31333</v>
      </c>
      <c r="Q8" s="39">
        <v>5.1999999999999998E-2</v>
      </c>
      <c r="R8" s="24">
        <f t="shared" si="4"/>
        <v>32962</v>
      </c>
      <c r="S8" s="25">
        <f t="shared" si="5"/>
        <v>32962</v>
      </c>
      <c r="T8" s="25">
        <f t="shared" si="6"/>
        <v>39343</v>
      </c>
      <c r="U8" s="25">
        <f t="shared" si="7"/>
        <v>40066</v>
      </c>
      <c r="V8" s="25">
        <f t="shared" si="8"/>
        <v>39024</v>
      </c>
      <c r="W8" s="25">
        <f t="shared" si="9"/>
        <v>35865.151442591181</v>
      </c>
      <c r="X8" s="15">
        <f t="shared" si="10"/>
        <v>4512.0483707513595</v>
      </c>
      <c r="Y8" s="26">
        <f t="shared" si="11"/>
        <v>0.11468490889742418</v>
      </c>
      <c r="Z8" s="25">
        <f t="shared" si="12"/>
        <v>39024</v>
      </c>
      <c r="AA8" s="32" t="s">
        <v>54</v>
      </c>
      <c r="AB8" s="58"/>
    </row>
    <row r="9" spans="2:28" ht="13.15" customHeight="1" x14ac:dyDescent="0.2">
      <c r="B9" s="21">
        <v>6</v>
      </c>
      <c r="C9" s="21">
        <v>3338009</v>
      </c>
      <c r="D9" s="22">
        <v>15121501</v>
      </c>
      <c r="E9" s="35" t="s">
        <v>35</v>
      </c>
      <c r="F9" s="20" t="s">
        <v>8</v>
      </c>
      <c r="G9" s="20">
        <v>44</v>
      </c>
      <c r="H9" s="25">
        <v>72000</v>
      </c>
      <c r="I9" s="14" t="s">
        <v>20</v>
      </c>
      <c r="J9" s="24">
        <f t="shared" si="2"/>
        <v>72000</v>
      </c>
      <c r="K9" s="24">
        <f t="shared" si="0"/>
        <v>3168000</v>
      </c>
      <c r="L9" s="24">
        <v>47169</v>
      </c>
      <c r="M9" s="14" t="s">
        <v>20</v>
      </c>
      <c r="N9" s="24">
        <f t="shared" si="3"/>
        <v>47169</v>
      </c>
      <c r="O9" s="24">
        <f t="shared" si="1"/>
        <v>2075436</v>
      </c>
      <c r="P9" s="24">
        <v>41500</v>
      </c>
      <c r="Q9" s="39">
        <v>5.1999999999999998E-2</v>
      </c>
      <c r="R9" s="24">
        <f t="shared" si="4"/>
        <v>43658</v>
      </c>
      <c r="S9" s="25">
        <f t="shared" si="5"/>
        <v>43658</v>
      </c>
      <c r="T9" s="25">
        <f t="shared" si="6"/>
        <v>54276</v>
      </c>
      <c r="U9" s="25">
        <f t="shared" si="7"/>
        <v>47169</v>
      </c>
      <c r="V9" s="25">
        <f t="shared" si="8"/>
        <v>52928</v>
      </c>
      <c r="W9" s="25">
        <f t="shared" si="9"/>
        <v>48070.059538136629</v>
      </c>
      <c r="X9" s="15">
        <f t="shared" si="10"/>
        <v>7508.0598026387615</v>
      </c>
      <c r="Y9" s="26">
        <f t="shared" si="11"/>
        <v>0.13833111877512641</v>
      </c>
      <c r="Z9" s="25">
        <f t="shared" si="12"/>
        <v>52928</v>
      </c>
      <c r="AA9" s="32" t="s">
        <v>54</v>
      </c>
      <c r="AB9" s="58"/>
    </row>
    <row r="10" spans="2:28" ht="13.15" customHeight="1" x14ac:dyDescent="0.2">
      <c r="B10" s="21">
        <v>7</v>
      </c>
      <c r="C10" s="21">
        <v>3338009</v>
      </c>
      <c r="D10" s="22">
        <v>15121501</v>
      </c>
      <c r="E10" s="11" t="s">
        <v>36</v>
      </c>
      <c r="F10" s="20" t="s">
        <v>6</v>
      </c>
      <c r="G10" s="29">
        <v>10</v>
      </c>
      <c r="H10" s="25">
        <v>20000</v>
      </c>
      <c r="I10" s="14" t="s">
        <v>20</v>
      </c>
      <c r="J10" s="24">
        <f t="shared" si="2"/>
        <v>20000</v>
      </c>
      <c r="K10" s="24">
        <f t="shared" si="0"/>
        <v>200000</v>
      </c>
      <c r="L10" s="24">
        <v>35680</v>
      </c>
      <c r="M10" s="14" t="s">
        <v>20</v>
      </c>
      <c r="N10" s="24">
        <f t="shared" si="3"/>
        <v>35680</v>
      </c>
      <c r="O10" s="24">
        <f t="shared" si="1"/>
        <v>356800</v>
      </c>
      <c r="P10" s="24">
        <v>27833</v>
      </c>
      <c r="Q10" s="39">
        <v>5.1999999999999998E-2</v>
      </c>
      <c r="R10" s="24">
        <f t="shared" si="4"/>
        <v>29280</v>
      </c>
      <c r="S10" s="25">
        <f t="shared" si="5"/>
        <v>20000</v>
      </c>
      <c r="T10" s="25">
        <f t="shared" si="6"/>
        <v>28320</v>
      </c>
      <c r="U10" s="25">
        <f t="shared" si="7"/>
        <v>29280</v>
      </c>
      <c r="V10" s="25">
        <f t="shared" si="8"/>
        <v>27543</v>
      </c>
      <c r="W10" s="25">
        <f t="shared" si="9"/>
        <v>28398.222479584878</v>
      </c>
      <c r="X10" s="15">
        <f t="shared" si="10"/>
        <v>5883.1284194720756</v>
      </c>
      <c r="Y10" s="26">
        <f t="shared" si="11"/>
        <v>0.20773758543333601</v>
      </c>
      <c r="Z10" s="25">
        <f t="shared" si="12"/>
        <v>27543</v>
      </c>
      <c r="AA10" s="32" t="s">
        <v>54</v>
      </c>
      <c r="AB10" s="58"/>
    </row>
    <row r="11" spans="2:28" ht="13.15" customHeight="1" x14ac:dyDescent="0.2">
      <c r="B11" s="21">
        <v>8</v>
      </c>
      <c r="C11" s="21">
        <v>3338009</v>
      </c>
      <c r="D11" s="29">
        <v>15121501</v>
      </c>
      <c r="E11" s="11" t="s">
        <v>36</v>
      </c>
      <c r="F11" s="20" t="s">
        <v>9</v>
      </c>
      <c r="G11" s="29">
        <v>480</v>
      </c>
      <c r="H11" s="25">
        <v>100000</v>
      </c>
      <c r="I11" s="14" t="s">
        <v>20</v>
      </c>
      <c r="J11" s="24">
        <f t="shared" si="2"/>
        <v>100000</v>
      </c>
      <c r="K11" s="24">
        <f t="shared" si="0"/>
        <v>48000000</v>
      </c>
      <c r="L11" s="24">
        <v>367274</v>
      </c>
      <c r="M11" s="14" t="s">
        <v>20</v>
      </c>
      <c r="N11" s="24">
        <f t="shared" si="3"/>
        <v>367274</v>
      </c>
      <c r="O11" s="24">
        <f t="shared" si="1"/>
        <v>176291520</v>
      </c>
      <c r="P11" s="24">
        <v>93000</v>
      </c>
      <c r="Q11" s="39">
        <v>5.1999999999999998E-2</v>
      </c>
      <c r="R11" s="24">
        <f t="shared" si="4"/>
        <v>97836</v>
      </c>
      <c r="S11" s="25">
        <f t="shared" si="5"/>
        <v>97836</v>
      </c>
      <c r="T11" s="25">
        <f t="shared" si="6"/>
        <v>188370</v>
      </c>
      <c r="U11" s="25">
        <f t="shared" si="7"/>
        <v>100000</v>
      </c>
      <c r="V11" s="25">
        <f t="shared" si="8"/>
        <v>153166</v>
      </c>
      <c r="W11" s="25">
        <f t="shared" si="9"/>
        <v>122413.84225650301</v>
      </c>
      <c r="X11" s="15">
        <f t="shared" si="10"/>
        <v>64017.205327942895</v>
      </c>
      <c r="Y11" s="26">
        <f t="shared" si="11"/>
        <v>0.33984819943697453</v>
      </c>
      <c r="Z11" s="25">
        <f t="shared" si="12"/>
        <v>153166</v>
      </c>
      <c r="AA11" s="32" t="s">
        <v>54</v>
      </c>
      <c r="AB11" s="58"/>
    </row>
    <row r="12" spans="2:28" ht="13.15" customHeight="1" x14ac:dyDescent="0.2">
      <c r="B12" s="21">
        <v>9</v>
      </c>
      <c r="C12" s="21">
        <v>3338009</v>
      </c>
      <c r="D12" s="22">
        <v>15121501</v>
      </c>
      <c r="E12" s="36" t="s">
        <v>37</v>
      </c>
      <c r="F12" s="23" t="s">
        <v>6</v>
      </c>
      <c r="G12" s="29">
        <v>30</v>
      </c>
      <c r="H12" s="25">
        <v>70000</v>
      </c>
      <c r="I12" s="14" t="s">
        <v>20</v>
      </c>
      <c r="J12" s="24">
        <f t="shared" si="2"/>
        <v>70000</v>
      </c>
      <c r="K12" s="24">
        <f t="shared" si="0"/>
        <v>2100000</v>
      </c>
      <c r="L12" s="24">
        <v>68770</v>
      </c>
      <c r="M12" s="14" t="s">
        <v>20</v>
      </c>
      <c r="N12" s="24">
        <f t="shared" si="3"/>
        <v>68770</v>
      </c>
      <c r="O12" s="24">
        <f t="shared" si="1"/>
        <v>2063100</v>
      </c>
      <c r="P12" s="24">
        <v>63667</v>
      </c>
      <c r="Q12" s="39">
        <v>5.1999999999999998E-2</v>
      </c>
      <c r="R12" s="24">
        <f t="shared" si="4"/>
        <v>66978</v>
      </c>
      <c r="S12" s="25">
        <f t="shared" si="5"/>
        <v>66978</v>
      </c>
      <c r="T12" s="25">
        <f t="shared" si="6"/>
        <v>68583</v>
      </c>
      <c r="U12" s="25">
        <f t="shared" si="7"/>
        <v>68770</v>
      </c>
      <c r="V12" s="25">
        <f t="shared" si="8"/>
        <v>68571</v>
      </c>
      <c r="W12" s="25">
        <f t="shared" si="9"/>
        <v>67769.819521672034</v>
      </c>
      <c r="X12" s="15">
        <f t="shared" si="10"/>
        <v>1134.9063838044087</v>
      </c>
      <c r="Y12" s="26">
        <f t="shared" si="11"/>
        <v>1.6547925634696772E-2</v>
      </c>
      <c r="Z12" s="25">
        <f t="shared" si="12"/>
        <v>68571</v>
      </c>
      <c r="AA12" s="32" t="s">
        <v>54</v>
      </c>
      <c r="AB12" s="58"/>
    </row>
    <row r="13" spans="2:28" ht="13.15" customHeight="1" x14ac:dyDescent="0.2">
      <c r="B13" s="21">
        <v>10</v>
      </c>
      <c r="C13" s="21">
        <v>3338009</v>
      </c>
      <c r="D13" s="22">
        <v>15121501</v>
      </c>
      <c r="E13" s="11" t="s">
        <v>38</v>
      </c>
      <c r="F13" s="20" t="s">
        <v>6</v>
      </c>
      <c r="G13" s="20">
        <v>68</v>
      </c>
      <c r="H13" s="25">
        <v>40000</v>
      </c>
      <c r="I13" s="14" t="s">
        <v>20</v>
      </c>
      <c r="J13" s="24">
        <f t="shared" si="2"/>
        <v>40000</v>
      </c>
      <c r="K13" s="24">
        <f t="shared" si="0"/>
        <v>2720000</v>
      </c>
      <c r="L13" s="24">
        <v>41960</v>
      </c>
      <c r="M13" s="14" t="s">
        <v>20</v>
      </c>
      <c r="N13" s="24">
        <f t="shared" si="3"/>
        <v>41960</v>
      </c>
      <c r="O13" s="24">
        <f t="shared" si="1"/>
        <v>2853280</v>
      </c>
      <c r="P13" s="24">
        <v>32167</v>
      </c>
      <c r="Q13" s="39">
        <v>5.1999999999999998E-2</v>
      </c>
      <c r="R13" s="24">
        <f t="shared" si="4"/>
        <v>33840</v>
      </c>
      <c r="S13" s="25">
        <f t="shared" si="5"/>
        <v>33840</v>
      </c>
      <c r="T13" s="25">
        <f t="shared" si="6"/>
        <v>38600</v>
      </c>
      <c r="U13" s="25">
        <f t="shared" si="7"/>
        <v>40000</v>
      </c>
      <c r="V13" s="25">
        <f t="shared" si="8"/>
        <v>38439</v>
      </c>
      <c r="W13" s="25">
        <f t="shared" si="9"/>
        <v>36066.269005817609</v>
      </c>
      <c r="X13" s="15">
        <f t="shared" si="10"/>
        <v>3365.8282784479661</v>
      </c>
      <c r="Y13" s="26">
        <f t="shared" si="11"/>
        <v>8.7197623793988766E-2</v>
      </c>
      <c r="Z13" s="25">
        <f t="shared" si="12"/>
        <v>38439</v>
      </c>
      <c r="AA13" s="32" t="s">
        <v>54</v>
      </c>
      <c r="AB13" s="58"/>
    </row>
    <row r="14" spans="2:28" ht="13.15" customHeight="1" x14ac:dyDescent="0.2">
      <c r="B14" s="21">
        <v>11</v>
      </c>
      <c r="C14" s="21">
        <v>3338009</v>
      </c>
      <c r="D14" s="22">
        <v>15121501</v>
      </c>
      <c r="E14" s="11" t="s">
        <v>39</v>
      </c>
      <c r="F14" s="20" t="s">
        <v>8</v>
      </c>
      <c r="G14" s="20">
        <v>56</v>
      </c>
      <c r="H14" s="25">
        <v>42000</v>
      </c>
      <c r="I14" s="14" t="s">
        <v>20</v>
      </c>
      <c r="J14" s="24">
        <f t="shared" si="2"/>
        <v>42000</v>
      </c>
      <c r="K14" s="24">
        <f t="shared" si="0"/>
        <v>2352000</v>
      </c>
      <c r="L14" s="24">
        <v>52465</v>
      </c>
      <c r="M14" s="14" t="s">
        <v>20</v>
      </c>
      <c r="N14" s="24">
        <f t="shared" si="3"/>
        <v>52465</v>
      </c>
      <c r="O14" s="24">
        <f t="shared" si="1"/>
        <v>2938040</v>
      </c>
      <c r="P14" s="24">
        <v>32167</v>
      </c>
      <c r="Q14" s="39">
        <v>5.1999999999999998E-2</v>
      </c>
      <c r="R14" s="24">
        <f t="shared" si="4"/>
        <v>33840</v>
      </c>
      <c r="S14" s="25">
        <f t="shared" si="5"/>
        <v>33840</v>
      </c>
      <c r="T14" s="25">
        <f t="shared" si="6"/>
        <v>42768</v>
      </c>
      <c r="U14" s="25">
        <f t="shared" si="7"/>
        <v>42000</v>
      </c>
      <c r="V14" s="25">
        <f t="shared" si="8"/>
        <v>42090</v>
      </c>
      <c r="W14" s="25">
        <f t="shared" si="9"/>
        <v>37740.238473014448</v>
      </c>
      <c r="X14" s="15">
        <f t="shared" si="10"/>
        <v>6313.0493424334963</v>
      </c>
      <c r="Y14" s="26">
        <f t="shared" si="11"/>
        <v>0.14761151661133315</v>
      </c>
      <c r="Z14" s="25">
        <f t="shared" si="12"/>
        <v>42090</v>
      </c>
      <c r="AA14" s="32" t="s">
        <v>54</v>
      </c>
      <c r="AB14" s="58"/>
    </row>
    <row r="15" spans="2:28" ht="13.15" customHeight="1" x14ac:dyDescent="0.2">
      <c r="B15" s="21">
        <v>12</v>
      </c>
      <c r="C15" s="21">
        <v>3338009</v>
      </c>
      <c r="D15" s="29">
        <v>15121501</v>
      </c>
      <c r="E15" s="11" t="s">
        <v>40</v>
      </c>
      <c r="F15" s="20" t="s">
        <v>8</v>
      </c>
      <c r="G15" s="20">
        <v>200</v>
      </c>
      <c r="H15" s="25">
        <v>55000</v>
      </c>
      <c r="I15" s="14" t="s">
        <v>20</v>
      </c>
      <c r="J15" s="24">
        <f t="shared" si="2"/>
        <v>55000</v>
      </c>
      <c r="K15" s="24">
        <f t="shared" si="0"/>
        <v>11000000</v>
      </c>
      <c r="L15" s="24">
        <v>35684</v>
      </c>
      <c r="M15" s="14" t="s">
        <v>20</v>
      </c>
      <c r="N15" s="24">
        <f t="shared" si="3"/>
        <v>35684</v>
      </c>
      <c r="O15" s="24">
        <f t="shared" si="1"/>
        <v>7136800</v>
      </c>
      <c r="P15" s="24">
        <v>30833</v>
      </c>
      <c r="Q15" s="39">
        <v>5.1999999999999998E-2</v>
      </c>
      <c r="R15" s="24">
        <f t="shared" si="4"/>
        <v>32436</v>
      </c>
      <c r="S15" s="25">
        <f t="shared" si="5"/>
        <v>32436</v>
      </c>
      <c r="T15" s="25">
        <f t="shared" si="6"/>
        <v>41040</v>
      </c>
      <c r="U15" s="25">
        <f t="shared" si="7"/>
        <v>35684</v>
      </c>
      <c r="V15" s="25">
        <f t="shared" si="8"/>
        <v>39929</v>
      </c>
      <c r="W15" s="25">
        <f t="shared" si="9"/>
        <v>35988.012504165883</v>
      </c>
      <c r="X15" s="15">
        <f t="shared" si="10"/>
        <v>6083.9467453290545</v>
      </c>
      <c r="Y15" s="26">
        <f t="shared" si="11"/>
        <v>0.14824431640665336</v>
      </c>
      <c r="Z15" s="25">
        <f t="shared" si="12"/>
        <v>39929</v>
      </c>
      <c r="AA15" s="32" t="s">
        <v>54</v>
      </c>
      <c r="AB15" s="58"/>
    </row>
    <row r="16" spans="2:28" ht="13.15" customHeight="1" x14ac:dyDescent="0.2">
      <c r="B16" s="21">
        <v>13</v>
      </c>
      <c r="C16" s="21">
        <v>3338009</v>
      </c>
      <c r="D16" s="22">
        <v>15121501</v>
      </c>
      <c r="E16" s="11" t="s">
        <v>41</v>
      </c>
      <c r="F16" s="23" t="s">
        <v>8</v>
      </c>
      <c r="G16" s="30">
        <v>173</v>
      </c>
      <c r="H16" s="25">
        <v>40000</v>
      </c>
      <c r="I16" s="14" t="s">
        <v>20</v>
      </c>
      <c r="J16" s="24">
        <f t="shared" si="2"/>
        <v>40000</v>
      </c>
      <c r="K16" s="24">
        <f t="shared" si="0"/>
        <v>6920000</v>
      </c>
      <c r="L16" s="24">
        <v>29900</v>
      </c>
      <c r="M16" s="14" t="s">
        <v>20</v>
      </c>
      <c r="N16" s="24">
        <f t="shared" si="3"/>
        <v>29900</v>
      </c>
      <c r="O16" s="24">
        <f t="shared" si="1"/>
        <v>5172700</v>
      </c>
      <c r="P16" s="24">
        <v>30400</v>
      </c>
      <c r="Q16" s="39">
        <v>5.1999999999999998E-2</v>
      </c>
      <c r="R16" s="24">
        <f t="shared" si="4"/>
        <v>31981</v>
      </c>
      <c r="S16" s="25">
        <f t="shared" si="5"/>
        <v>29900</v>
      </c>
      <c r="T16" s="25">
        <f t="shared" si="6"/>
        <v>33960</v>
      </c>
      <c r="U16" s="25">
        <f t="shared" si="7"/>
        <v>31981</v>
      </c>
      <c r="V16" s="25">
        <f t="shared" si="8"/>
        <v>33693</v>
      </c>
      <c r="W16" s="25">
        <f t="shared" si="9"/>
        <v>32825.840933630323</v>
      </c>
      <c r="X16" s="15">
        <f t="shared" si="10"/>
        <v>2870.8535316173829</v>
      </c>
      <c r="Y16" s="26">
        <f t="shared" si="11"/>
        <v>8.4536323074716813E-2</v>
      </c>
      <c r="Z16" s="25">
        <f t="shared" si="12"/>
        <v>33693</v>
      </c>
      <c r="AA16" s="32" t="s">
        <v>54</v>
      </c>
      <c r="AB16" s="58"/>
    </row>
    <row r="17" spans="2:28" ht="13.15" customHeight="1" x14ac:dyDescent="0.2">
      <c r="B17" s="21">
        <v>14</v>
      </c>
      <c r="C17" s="21">
        <v>3338009</v>
      </c>
      <c r="D17" s="22">
        <v>15121501</v>
      </c>
      <c r="E17" s="11" t="s">
        <v>41</v>
      </c>
      <c r="F17" s="20" t="s">
        <v>9</v>
      </c>
      <c r="G17" s="30">
        <v>162</v>
      </c>
      <c r="H17" s="25">
        <v>150000</v>
      </c>
      <c r="I17" s="14" t="s">
        <v>20</v>
      </c>
      <c r="J17" s="24">
        <f t="shared" si="2"/>
        <v>150000</v>
      </c>
      <c r="K17" s="24">
        <f t="shared" si="0"/>
        <v>24300000</v>
      </c>
      <c r="L17" s="24">
        <v>111670</v>
      </c>
      <c r="M17" s="14" t="s">
        <v>20</v>
      </c>
      <c r="N17" s="24">
        <f t="shared" si="3"/>
        <v>111670</v>
      </c>
      <c r="O17" s="24">
        <f t="shared" si="1"/>
        <v>18090540</v>
      </c>
      <c r="P17" s="24">
        <v>111000</v>
      </c>
      <c r="Q17" s="39">
        <v>5.1999999999999998E-2</v>
      </c>
      <c r="R17" s="24">
        <f t="shared" si="4"/>
        <v>116772</v>
      </c>
      <c r="S17" s="25">
        <f t="shared" si="5"/>
        <v>111670</v>
      </c>
      <c r="T17" s="25">
        <f t="shared" si="6"/>
        <v>126147</v>
      </c>
      <c r="U17" s="25">
        <f t="shared" si="7"/>
        <v>116772</v>
      </c>
      <c r="V17" s="25">
        <f t="shared" si="8"/>
        <v>125061</v>
      </c>
      <c r="W17" s="25">
        <f t="shared" si="9"/>
        <v>120845.45126731084</v>
      </c>
      <c r="X17" s="15">
        <f t="shared" si="10"/>
        <v>10236.784871237649</v>
      </c>
      <c r="Y17" s="26">
        <f t="shared" si="11"/>
        <v>8.1149649783487904E-2</v>
      </c>
      <c r="Z17" s="25">
        <f t="shared" si="12"/>
        <v>125061</v>
      </c>
      <c r="AA17" s="32" t="s">
        <v>54</v>
      </c>
      <c r="AB17" s="58"/>
    </row>
    <row r="18" spans="2:28" ht="13.15" customHeight="1" x14ac:dyDescent="0.2">
      <c r="B18" s="21">
        <v>15</v>
      </c>
      <c r="C18" s="21">
        <v>3338009</v>
      </c>
      <c r="D18" s="22">
        <v>15121501</v>
      </c>
      <c r="E18" s="11" t="s">
        <v>42</v>
      </c>
      <c r="F18" s="20" t="s">
        <v>6</v>
      </c>
      <c r="G18" s="20">
        <v>75</v>
      </c>
      <c r="H18" s="25">
        <v>42000</v>
      </c>
      <c r="I18" s="14" t="s">
        <v>20</v>
      </c>
      <c r="J18" s="24">
        <f t="shared" si="2"/>
        <v>42000</v>
      </c>
      <c r="K18" s="24">
        <f t="shared" si="0"/>
        <v>3150000</v>
      </c>
      <c r="L18" s="24">
        <v>29900</v>
      </c>
      <c r="M18" s="14" t="s">
        <v>20</v>
      </c>
      <c r="N18" s="24">
        <f t="shared" si="3"/>
        <v>29900</v>
      </c>
      <c r="O18" s="24">
        <f t="shared" si="1"/>
        <v>2242500</v>
      </c>
      <c r="P18" s="24">
        <v>33333</v>
      </c>
      <c r="Q18" s="39">
        <v>5.1999999999999998E-2</v>
      </c>
      <c r="R18" s="24">
        <f t="shared" si="4"/>
        <v>35066</v>
      </c>
      <c r="S18" s="25">
        <f t="shared" si="5"/>
        <v>29900</v>
      </c>
      <c r="T18" s="25">
        <f t="shared" si="6"/>
        <v>35655</v>
      </c>
      <c r="U18" s="25">
        <f t="shared" si="7"/>
        <v>35066</v>
      </c>
      <c r="V18" s="25">
        <f t="shared" si="8"/>
        <v>35313</v>
      </c>
      <c r="W18" s="25">
        <f t="shared" si="9"/>
        <v>35189.283283408884</v>
      </c>
      <c r="X18" s="15">
        <f t="shared" si="10"/>
        <v>4069.399525728581</v>
      </c>
      <c r="Y18" s="26">
        <f t="shared" si="11"/>
        <v>0.11413264691427796</v>
      </c>
      <c r="Z18" s="25">
        <f t="shared" si="12"/>
        <v>35313</v>
      </c>
      <c r="AA18" s="32" t="s">
        <v>54</v>
      </c>
      <c r="AB18" s="58"/>
    </row>
    <row r="19" spans="2:28" ht="13.15" customHeight="1" x14ac:dyDescent="0.2">
      <c r="B19" s="21">
        <v>16</v>
      </c>
      <c r="C19" s="21">
        <v>3338008</v>
      </c>
      <c r="D19" s="22">
        <v>15121900</v>
      </c>
      <c r="E19" s="11" t="s">
        <v>43</v>
      </c>
      <c r="F19" s="20" t="s">
        <v>10</v>
      </c>
      <c r="G19" s="27">
        <v>87</v>
      </c>
      <c r="H19" s="25">
        <v>50000</v>
      </c>
      <c r="I19" s="14" t="s">
        <v>20</v>
      </c>
      <c r="J19" s="24">
        <f t="shared" si="2"/>
        <v>50000</v>
      </c>
      <c r="K19" s="24">
        <f t="shared" si="0"/>
        <v>4350000</v>
      </c>
      <c r="L19" s="24">
        <v>24800</v>
      </c>
      <c r="M19" s="14" t="s">
        <v>20</v>
      </c>
      <c r="N19" s="24">
        <f t="shared" si="3"/>
        <v>24800</v>
      </c>
      <c r="O19" s="24">
        <f t="shared" si="1"/>
        <v>2157600</v>
      </c>
      <c r="P19" s="24">
        <v>23667</v>
      </c>
      <c r="Q19" s="39">
        <v>5.1999999999999998E-2</v>
      </c>
      <c r="R19" s="24">
        <f t="shared" si="4"/>
        <v>24898</v>
      </c>
      <c r="S19" s="25">
        <f t="shared" si="5"/>
        <v>24800</v>
      </c>
      <c r="T19" s="25">
        <f t="shared" si="6"/>
        <v>33233</v>
      </c>
      <c r="U19" s="25">
        <f t="shared" si="7"/>
        <v>24898</v>
      </c>
      <c r="V19" s="25">
        <f t="shared" si="8"/>
        <v>31371</v>
      </c>
      <c r="W19" s="25">
        <f t="shared" si="9"/>
        <v>27947.721874957893</v>
      </c>
      <c r="X19" s="15">
        <f t="shared" si="10"/>
        <v>5963.0314857461553</v>
      </c>
      <c r="Y19" s="26">
        <f t="shared" si="11"/>
        <v>0.17943103197864035</v>
      </c>
      <c r="Z19" s="25">
        <f t="shared" si="12"/>
        <v>31371</v>
      </c>
      <c r="AA19" s="32" t="s">
        <v>54</v>
      </c>
      <c r="AB19" s="58"/>
    </row>
    <row r="20" spans="2:28" ht="13.15" customHeight="1" x14ac:dyDescent="0.2">
      <c r="B20" s="31">
        <v>17</v>
      </c>
      <c r="C20" s="21">
        <v>3338008</v>
      </c>
      <c r="D20" s="22">
        <v>15121900</v>
      </c>
      <c r="E20" s="37" t="s">
        <v>44</v>
      </c>
      <c r="F20" s="29" t="s">
        <v>10</v>
      </c>
      <c r="G20" s="29">
        <v>49</v>
      </c>
      <c r="H20" s="25">
        <v>55000</v>
      </c>
      <c r="I20" s="14" t="s">
        <v>20</v>
      </c>
      <c r="J20" s="24">
        <f t="shared" si="2"/>
        <v>55000</v>
      </c>
      <c r="K20" s="24">
        <f t="shared" si="0"/>
        <v>2695000</v>
      </c>
      <c r="L20" s="24">
        <v>38900</v>
      </c>
      <c r="M20" s="14" t="s">
        <v>20</v>
      </c>
      <c r="N20" s="24">
        <f t="shared" si="3"/>
        <v>38900</v>
      </c>
      <c r="O20" s="24">
        <f t="shared" si="1"/>
        <v>1906100</v>
      </c>
      <c r="P20" s="24">
        <v>30667</v>
      </c>
      <c r="Q20" s="39">
        <v>5.1999999999999998E-2</v>
      </c>
      <c r="R20" s="24">
        <f t="shared" si="4"/>
        <v>32262</v>
      </c>
      <c r="S20" s="25">
        <f t="shared" si="5"/>
        <v>32262</v>
      </c>
      <c r="T20" s="25">
        <f t="shared" si="6"/>
        <v>42054</v>
      </c>
      <c r="U20" s="25">
        <f t="shared" si="7"/>
        <v>38900</v>
      </c>
      <c r="V20" s="25">
        <f t="shared" si="8"/>
        <v>41021</v>
      </c>
      <c r="W20" s="25">
        <f t="shared" si="9"/>
        <v>36378.83315885764</v>
      </c>
      <c r="X20" s="15">
        <f t="shared" si="10"/>
        <v>6923.9896013786738</v>
      </c>
      <c r="Y20" s="26">
        <f t="shared" si="11"/>
        <v>0.16464520857418258</v>
      </c>
      <c r="Z20" s="25">
        <f t="shared" si="12"/>
        <v>41021</v>
      </c>
      <c r="AA20" s="32" t="s">
        <v>54</v>
      </c>
      <c r="AB20" s="58"/>
    </row>
    <row r="21" spans="2:28" s="51" customFormat="1" ht="13.15" customHeight="1" x14ac:dyDescent="0.2">
      <c r="B21" s="40">
        <v>18</v>
      </c>
      <c r="C21" s="41">
        <v>33380</v>
      </c>
      <c r="D21" s="42">
        <v>25174004</v>
      </c>
      <c r="E21" s="43" t="s">
        <v>45</v>
      </c>
      <c r="F21" s="44" t="s">
        <v>6</v>
      </c>
      <c r="G21" s="45">
        <v>307</v>
      </c>
      <c r="H21" s="47">
        <v>20000</v>
      </c>
      <c r="I21" s="69">
        <f>H21*0.19</f>
        <v>3800</v>
      </c>
      <c r="J21" s="46">
        <f>H21+I21</f>
        <v>23800</v>
      </c>
      <c r="K21" s="46">
        <f t="shared" si="0"/>
        <v>7306600</v>
      </c>
      <c r="L21" s="46">
        <v>13800</v>
      </c>
      <c r="M21" s="69">
        <f>L21*0.19</f>
        <v>2622</v>
      </c>
      <c r="N21" s="46">
        <f>L21+M21</f>
        <v>16422</v>
      </c>
      <c r="O21" s="46">
        <f t="shared" si="1"/>
        <v>5041554</v>
      </c>
      <c r="P21" s="46">
        <v>17740</v>
      </c>
      <c r="Q21" s="48">
        <v>5.1999999999999998E-2</v>
      </c>
      <c r="R21" s="46">
        <f t="shared" si="4"/>
        <v>18662</v>
      </c>
      <c r="S21" s="25">
        <f t="shared" si="5"/>
        <v>16422</v>
      </c>
      <c r="T21" s="25">
        <f t="shared" si="6"/>
        <v>19628</v>
      </c>
      <c r="U21" s="25">
        <f t="shared" si="7"/>
        <v>18662</v>
      </c>
      <c r="V21" s="25">
        <f t="shared" si="8"/>
        <v>19393</v>
      </c>
      <c r="W21" s="47">
        <f t="shared" si="9"/>
        <v>19023.989224134879</v>
      </c>
      <c r="X21" s="49">
        <f t="shared" si="10"/>
        <v>2266.9843404840713</v>
      </c>
      <c r="Y21" s="50">
        <f t="shared" si="11"/>
        <v>0.11549746996556304</v>
      </c>
      <c r="Z21" s="25">
        <f t="shared" si="12"/>
        <v>19393</v>
      </c>
      <c r="AA21" s="61" t="s">
        <v>54</v>
      </c>
      <c r="AB21" s="59"/>
    </row>
    <row r="22" spans="2:28" s="51" customFormat="1" ht="13.15" customHeight="1" x14ac:dyDescent="0.2">
      <c r="B22" s="40">
        <v>19</v>
      </c>
      <c r="C22" s="41">
        <v>3338009</v>
      </c>
      <c r="D22" s="42">
        <v>15121509</v>
      </c>
      <c r="E22" s="43" t="s">
        <v>46</v>
      </c>
      <c r="F22" s="44" t="s">
        <v>6</v>
      </c>
      <c r="G22" s="52">
        <v>89</v>
      </c>
      <c r="H22" s="47">
        <v>35000</v>
      </c>
      <c r="I22" s="69">
        <f t="shared" ref="I22:I23" si="13">H22*0.19</f>
        <v>6650</v>
      </c>
      <c r="J22" s="46">
        <f t="shared" ref="J22:J23" si="14">H22+I22</f>
        <v>41650</v>
      </c>
      <c r="K22" s="46">
        <f t="shared" si="0"/>
        <v>3706850</v>
      </c>
      <c r="L22" s="46">
        <v>56806</v>
      </c>
      <c r="M22" s="69">
        <f t="shared" ref="M22:M23" si="15">L22*0.19</f>
        <v>10793.14</v>
      </c>
      <c r="N22" s="46">
        <f t="shared" ref="N22:N23" si="16">L22+M22</f>
        <v>67599.14</v>
      </c>
      <c r="O22" s="46">
        <f t="shared" si="1"/>
        <v>6016323.46</v>
      </c>
      <c r="P22" s="46">
        <v>29250</v>
      </c>
      <c r="Q22" s="48">
        <v>5.1999999999999998E-2</v>
      </c>
      <c r="R22" s="46">
        <f t="shared" si="4"/>
        <v>30771</v>
      </c>
      <c r="S22" s="25">
        <f t="shared" si="5"/>
        <v>30771</v>
      </c>
      <c r="T22" s="25">
        <f t="shared" si="6"/>
        <v>46673</v>
      </c>
      <c r="U22" s="25">
        <f t="shared" si="7"/>
        <v>41650</v>
      </c>
      <c r="V22" s="25">
        <f t="shared" si="8"/>
        <v>44249</v>
      </c>
      <c r="W22" s="47">
        <f t="shared" si="9"/>
        <v>36899.674510759578</v>
      </c>
      <c r="X22" s="49">
        <f t="shared" si="10"/>
        <v>11244.412034428478</v>
      </c>
      <c r="Y22" s="50">
        <f t="shared" si="11"/>
        <v>0.24091899030335479</v>
      </c>
      <c r="Z22" s="25">
        <f t="shared" si="12"/>
        <v>44249</v>
      </c>
      <c r="AA22" s="61" t="s">
        <v>54</v>
      </c>
      <c r="AB22" s="59"/>
    </row>
    <row r="23" spans="2:28" s="51" customFormat="1" ht="13.15" customHeight="1" x14ac:dyDescent="0.2">
      <c r="B23" s="44">
        <v>20</v>
      </c>
      <c r="C23" s="45">
        <v>33380</v>
      </c>
      <c r="D23" s="42">
        <v>41103302</v>
      </c>
      <c r="E23" s="53" t="s">
        <v>47</v>
      </c>
      <c r="F23" s="45" t="s">
        <v>11</v>
      </c>
      <c r="G23" s="44">
        <v>250</v>
      </c>
      <c r="H23" s="47">
        <v>7000</v>
      </c>
      <c r="I23" s="69">
        <f t="shared" si="13"/>
        <v>1330</v>
      </c>
      <c r="J23" s="46">
        <f t="shared" si="14"/>
        <v>8330</v>
      </c>
      <c r="K23" s="46">
        <f t="shared" si="0"/>
        <v>2082500</v>
      </c>
      <c r="L23" s="46">
        <v>9750</v>
      </c>
      <c r="M23" s="69">
        <f t="shared" si="15"/>
        <v>1852.5</v>
      </c>
      <c r="N23" s="46">
        <f t="shared" si="16"/>
        <v>11602.5</v>
      </c>
      <c r="O23" s="46">
        <f t="shared" si="1"/>
        <v>2900625</v>
      </c>
      <c r="P23" s="46">
        <v>9713</v>
      </c>
      <c r="Q23" s="48">
        <v>5.1999999999999998E-2</v>
      </c>
      <c r="R23" s="46">
        <f t="shared" si="4"/>
        <v>10218</v>
      </c>
      <c r="S23" s="25">
        <f t="shared" si="5"/>
        <v>8330</v>
      </c>
      <c r="T23" s="25">
        <f t="shared" si="6"/>
        <v>10050</v>
      </c>
      <c r="U23" s="25">
        <f t="shared" si="7"/>
        <v>10218</v>
      </c>
      <c r="V23" s="25">
        <f t="shared" si="8"/>
        <v>9958</v>
      </c>
      <c r="W23" s="47">
        <f t="shared" si="9"/>
        <v>10087.162336356048</v>
      </c>
      <c r="X23" s="49">
        <f t="shared" si="10"/>
        <v>1216.2236636408618</v>
      </c>
      <c r="Y23" s="50">
        <f t="shared" si="11"/>
        <v>0.12101727996426485</v>
      </c>
      <c r="Z23" s="25">
        <f t="shared" si="12"/>
        <v>9958</v>
      </c>
      <c r="AA23" s="61" t="s">
        <v>54</v>
      </c>
      <c r="AB23" s="59"/>
    </row>
    <row r="24" spans="2:28" ht="13.15" customHeight="1" x14ac:dyDescent="0.2">
      <c r="B24" s="21">
        <v>21</v>
      </c>
      <c r="C24" s="21">
        <v>3338008</v>
      </c>
      <c r="D24" s="22">
        <v>15121900</v>
      </c>
      <c r="E24" s="37" t="s">
        <v>48</v>
      </c>
      <c r="F24" s="20" t="s">
        <v>11</v>
      </c>
      <c r="G24" s="20">
        <v>35</v>
      </c>
      <c r="H24" s="25">
        <v>40000</v>
      </c>
      <c r="I24" s="14" t="s">
        <v>20</v>
      </c>
      <c r="J24" s="24">
        <f t="shared" si="2"/>
        <v>40000</v>
      </c>
      <c r="K24" s="24">
        <f t="shared" si="0"/>
        <v>1400000</v>
      </c>
      <c r="L24" s="24">
        <v>16500</v>
      </c>
      <c r="M24" s="14" t="s">
        <v>20</v>
      </c>
      <c r="N24" s="24">
        <f t="shared" si="3"/>
        <v>16500</v>
      </c>
      <c r="O24" s="24">
        <f t="shared" si="1"/>
        <v>577500</v>
      </c>
      <c r="P24" s="24">
        <v>26833</v>
      </c>
      <c r="Q24" s="39">
        <v>5.1999999999999998E-2</v>
      </c>
      <c r="R24" s="24">
        <f t="shared" si="4"/>
        <v>28228</v>
      </c>
      <c r="S24" s="25">
        <f t="shared" si="5"/>
        <v>16500</v>
      </c>
      <c r="T24" s="25">
        <f t="shared" si="6"/>
        <v>28243</v>
      </c>
      <c r="U24" s="25">
        <f t="shared" si="7"/>
        <v>28228</v>
      </c>
      <c r="V24" s="25">
        <f t="shared" si="8"/>
        <v>26510</v>
      </c>
      <c r="W24" s="25">
        <f t="shared" si="9"/>
        <v>27355.516445499616</v>
      </c>
      <c r="X24" s="15">
        <f t="shared" si="10"/>
        <v>8303.5549314736272</v>
      </c>
      <c r="Y24" s="26">
        <f t="shared" si="11"/>
        <v>0.29400399856508258</v>
      </c>
      <c r="Z24" s="25">
        <f t="shared" si="12"/>
        <v>26510</v>
      </c>
      <c r="AA24" s="32" t="s">
        <v>54</v>
      </c>
      <c r="AB24" s="58"/>
    </row>
    <row r="25" spans="2:28" ht="13.15" customHeight="1" x14ac:dyDescent="0.2">
      <c r="B25" s="21">
        <v>22</v>
      </c>
      <c r="C25" s="21">
        <v>3338006</v>
      </c>
      <c r="D25" s="22">
        <v>15121501</v>
      </c>
      <c r="E25" s="11" t="s">
        <v>12</v>
      </c>
      <c r="F25" s="20" t="s">
        <v>8</v>
      </c>
      <c r="G25" s="20">
        <v>66</v>
      </c>
      <c r="H25" s="25">
        <v>40000</v>
      </c>
      <c r="I25" s="14" t="s">
        <v>20</v>
      </c>
      <c r="J25" s="24">
        <f t="shared" si="2"/>
        <v>40000</v>
      </c>
      <c r="K25" s="24">
        <f t="shared" si="0"/>
        <v>2640000</v>
      </c>
      <c r="L25" s="24">
        <v>31200</v>
      </c>
      <c r="M25" s="14" t="s">
        <v>20</v>
      </c>
      <c r="N25" s="24">
        <f t="shared" si="3"/>
        <v>31200</v>
      </c>
      <c r="O25" s="24">
        <f t="shared" si="1"/>
        <v>2059200</v>
      </c>
      <c r="P25" s="24">
        <v>29000</v>
      </c>
      <c r="Q25" s="39">
        <v>5.1999999999999998E-2</v>
      </c>
      <c r="R25" s="24">
        <f t="shared" si="4"/>
        <v>30508</v>
      </c>
      <c r="S25" s="25">
        <f t="shared" si="5"/>
        <v>30508</v>
      </c>
      <c r="T25" s="25">
        <f t="shared" si="6"/>
        <v>33903</v>
      </c>
      <c r="U25" s="25">
        <f t="shared" si="7"/>
        <v>31200</v>
      </c>
      <c r="V25" s="25">
        <f t="shared" si="8"/>
        <v>33642</v>
      </c>
      <c r="W25" s="25">
        <f t="shared" si="9"/>
        <v>32036.699830038677</v>
      </c>
      <c r="X25" s="15">
        <f t="shared" si="10"/>
        <v>2400.627522128329</v>
      </c>
      <c r="Y25" s="26">
        <f t="shared" si="11"/>
        <v>7.0808704897157446E-2</v>
      </c>
      <c r="Z25" s="25">
        <f t="shared" si="12"/>
        <v>33642</v>
      </c>
      <c r="AA25" s="32" t="s">
        <v>54</v>
      </c>
      <c r="AB25" s="58"/>
    </row>
    <row r="26" spans="2:28" x14ac:dyDescent="0.2">
      <c r="L26" s="4"/>
      <c r="N26" s="4"/>
      <c r="O26" s="4"/>
      <c r="P26" s="4"/>
      <c r="Q26" s="4"/>
      <c r="R26" s="4"/>
    </row>
    <row r="27" spans="2:28" s="54" customFormat="1" x14ac:dyDescent="0.2">
      <c r="H27" s="55">
        <f>SUM(H4:H26)</f>
        <v>1318000</v>
      </c>
      <c r="I27" s="55"/>
      <c r="J27" s="55">
        <f>SUM(J4:J26)</f>
        <v>1329780</v>
      </c>
      <c r="K27" s="55">
        <f>SUM(K4:K26)</f>
        <v>202475950</v>
      </c>
      <c r="L27" s="55">
        <f>SUM(L4:L26)</f>
        <v>1376745</v>
      </c>
      <c r="M27" s="55"/>
      <c r="N27" s="55">
        <f>SUM(N4:N26)</f>
        <v>1392012.64</v>
      </c>
      <c r="O27" s="55">
        <f>SUM(O4:O26)</f>
        <v>297979558.45999998</v>
      </c>
      <c r="P27" s="55"/>
      <c r="Q27" s="55"/>
      <c r="R27" s="55"/>
      <c r="S27" s="55">
        <f>SUM(S4:S26)</f>
        <v>986693</v>
      </c>
      <c r="T27" s="55">
        <f t="shared" ref="T27:V27" si="17">SUM(T4:T26)</f>
        <v>1251212</v>
      </c>
      <c r="U27" s="55">
        <f t="shared" si="17"/>
        <v>1112559</v>
      </c>
      <c r="V27" s="55">
        <f t="shared" si="17"/>
        <v>1199232</v>
      </c>
      <c r="W27" s="55"/>
      <c r="Y27" s="56"/>
      <c r="AB27" s="60"/>
    </row>
    <row r="29" spans="2:28" x14ac:dyDescent="0.2">
      <c r="O29" s="3" t="s">
        <v>29</v>
      </c>
    </row>
  </sheetData>
  <sheetProtection algorithmName="SHA-512" hashValue="CkC0vNgVQo4raq6hqr7iRzg9rEUaLPaWD+itB/6Dt1Sd08VytnK8YKTDzBGkeTnH/zpfAdZUTHpH5Iti4ZZy2w==" saltValue="TYmxNp7ZiPdDvV/vYXo66Q==" spinCount="100000" sheet="1" objects="1" scenarios="1" formatCells="0" formatColumns="0" formatRows="0"/>
  <mergeCells count="5">
    <mergeCell ref="B2:G2"/>
    <mergeCell ref="H2:K2"/>
    <mergeCell ref="L2:O2"/>
    <mergeCell ref="P2:R2"/>
    <mergeCell ref="AA2:AA3"/>
  </mergeCells>
  <conditionalFormatting sqref="E20">
    <cfRule type="duplicateValues" dxfId="6" priority="1"/>
  </conditionalFormatting>
  <conditionalFormatting sqref="E20">
    <cfRule type="duplicateValues" dxfId="5" priority="2"/>
  </conditionalFormatting>
  <conditionalFormatting sqref="E20">
    <cfRule type="duplicateValues" dxfId="4" priority="3"/>
  </conditionalFormatting>
  <conditionalFormatting sqref="E20">
    <cfRule type="duplicateValues" dxfId="3" priority="4"/>
  </conditionalFormatting>
  <conditionalFormatting sqref="E20">
    <cfRule type="duplicateValues" dxfId="2" priority="5"/>
  </conditionalFormatting>
  <conditionalFormatting sqref="E20">
    <cfRule type="duplicateValues" dxfId="1" priority="6"/>
  </conditionalFormatting>
  <conditionalFormatting sqref="E20">
    <cfRule type="duplicateValues" dxfId="0" priority="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PS. Luz Carime Cortes Conde</cp:lastModifiedBy>
  <dcterms:created xsi:type="dcterms:W3CDTF">2024-05-15T12:18:48Z</dcterms:created>
  <dcterms:modified xsi:type="dcterms:W3CDTF">2025-02-27T19:09:16Z</dcterms:modified>
</cp:coreProperties>
</file>