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Lenovo\Desktop\CONTRATACION ESAN\CONTRATACION 2024\Adicion PAE 2024\Modificacion 3\"/>
    </mc:Choice>
  </mc:AlternateContent>
  <xr:revisionPtr revIDLastSave="0" documentId="13_ncr:1_{1AA48C01-D390-4B03-8DF9-E1D3AACEB283}" xr6:coauthVersionLast="47" xr6:coauthVersionMax="47" xr10:uidLastSave="{00000000-0000-0000-0000-000000000000}"/>
  <bookViews>
    <workbookView xWindow="-120" yWindow="-120" windowWidth="20730" windowHeight="11160" xr2:uid="{014D15A0-A370-4941-B18D-C6AD3243C166}"/>
  </bookViews>
  <sheets>
    <sheet name="Resumen" sheetId="6" r:id="rId1"/>
    <sheet name="Cronograma actividades adición" sheetId="10" r:id="rId2"/>
    <sheet name="Adición_Lote_1" sheetId="7" r:id="rId3"/>
    <sheet name="Adición_Lote_2" sheetId="8" r:id="rId4"/>
    <sheet name="Adición_Lote_3" sheetId="9" r:id="rId5"/>
    <sheet name="Semana 1" sheetId="15" state="hidden" r:id="rId6"/>
    <sheet name="Semana 2" sheetId="13" state="hidden" r:id="rId7"/>
    <sheet name="Semana 3" sheetId="14" state="hidden" r:id="rId8"/>
    <sheet name="Escen_Nuevo" sheetId="2" state="hidden" r:id="rId9"/>
    <sheet name="Lote_1 (2)" sheetId="5" state="hidden" r:id="rId10"/>
  </sheets>
  <definedNames>
    <definedName name="_xlnm._FilterDatabase" localSheetId="5" hidden="1">'Semana 1'!$A$3:$AI$3</definedName>
    <definedName name="_xlnm._FilterDatabase" localSheetId="6" hidden="1">'Semana 2'!$A$3:$AI$3</definedName>
    <definedName name="_xlnm._FilterDatabase" localSheetId="7" hidden="1">'Semana 3'!$A$3:$AI$3</definedName>
  </definedNames>
  <calcPr calcId="181029" iterate="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15" i="6" l="1"/>
  <c r="H8" i="6" s="1"/>
  <c r="M7" i="6"/>
  <c r="M6" i="6"/>
  <c r="F28" i="7"/>
  <c r="F24" i="8"/>
  <c r="A30" i="7" l="1"/>
  <c r="B21" i="8"/>
  <c r="B20" i="8"/>
  <c r="B19" i="8"/>
  <c r="B18" i="8"/>
  <c r="B17" i="8"/>
  <c r="B21" i="7"/>
  <c r="B20" i="7"/>
  <c r="B19" i="7"/>
  <c r="B18" i="7"/>
  <c r="B17" i="7"/>
  <c r="D48" i="15" l="1"/>
  <c r="K13" i="9"/>
  <c r="K14" i="9"/>
  <c r="K15" i="9"/>
  <c r="K16" i="9"/>
  <c r="K12" i="9"/>
  <c r="K8" i="9"/>
  <c r="K9" i="9"/>
  <c r="K10" i="9"/>
  <c r="K11" i="9"/>
  <c r="K7" i="9"/>
  <c r="C48" i="15"/>
  <c r="C31" i="15"/>
  <c r="B48" i="15"/>
  <c r="D45" i="15" l="1"/>
  <c r="C45" i="15"/>
  <c r="B45" i="15"/>
  <c r="D44" i="15"/>
  <c r="C44" i="15"/>
  <c r="B44" i="15"/>
  <c r="D43" i="15"/>
  <c r="C43" i="15"/>
  <c r="B43" i="15"/>
  <c r="D42" i="15"/>
  <c r="C42" i="15"/>
  <c r="B42" i="15"/>
  <c r="D41" i="15"/>
  <c r="C41" i="15"/>
  <c r="B41" i="15"/>
  <c r="C40" i="15"/>
  <c r="B40" i="15"/>
  <c r="C39" i="15"/>
  <c r="B39" i="15"/>
  <c r="C38" i="15"/>
  <c r="B38" i="15"/>
  <c r="C37" i="15"/>
  <c r="B37" i="15"/>
  <c r="C36" i="15"/>
  <c r="B36" i="15"/>
  <c r="D35" i="15"/>
  <c r="C35" i="15"/>
  <c r="B35" i="15"/>
  <c r="D34" i="15"/>
  <c r="C34" i="15"/>
  <c r="B34" i="15"/>
  <c r="D33" i="15"/>
  <c r="C33" i="15"/>
  <c r="B33" i="15"/>
  <c r="D32" i="15"/>
  <c r="C32" i="15"/>
  <c r="B32" i="15"/>
  <c r="D31" i="15"/>
  <c r="C46" i="15"/>
  <c r="B31" i="15"/>
  <c r="B46" i="15" l="1"/>
  <c r="D46" i="15"/>
  <c r="E46" i="15" s="1"/>
  <c r="D45" i="14"/>
  <c r="C45" i="14"/>
  <c r="B45" i="14"/>
  <c r="D44" i="14"/>
  <c r="C44" i="14"/>
  <c r="B44" i="14"/>
  <c r="D43" i="14"/>
  <c r="C43" i="14"/>
  <c r="B43" i="14"/>
  <c r="D42" i="14"/>
  <c r="C42" i="14"/>
  <c r="B42" i="14"/>
  <c r="D41" i="14"/>
  <c r="C41" i="14"/>
  <c r="B41" i="14"/>
  <c r="C40" i="14"/>
  <c r="B40" i="14"/>
  <c r="C39" i="14"/>
  <c r="B39" i="14"/>
  <c r="C38" i="14"/>
  <c r="B38" i="14"/>
  <c r="C37" i="14"/>
  <c r="B37" i="14"/>
  <c r="C36" i="14"/>
  <c r="B36" i="14"/>
  <c r="D35" i="14"/>
  <c r="C35" i="14"/>
  <c r="B35" i="14"/>
  <c r="D34" i="14"/>
  <c r="C34" i="14"/>
  <c r="B34" i="14"/>
  <c r="D33" i="14"/>
  <c r="C33" i="14"/>
  <c r="B33" i="14"/>
  <c r="D32" i="14"/>
  <c r="C32" i="14"/>
  <c r="B32" i="14"/>
  <c r="D31" i="14"/>
  <c r="D46" i="14" s="1"/>
  <c r="C31" i="14"/>
  <c r="B31" i="14"/>
  <c r="D42" i="13"/>
  <c r="D43" i="13"/>
  <c r="D44" i="13"/>
  <c r="D45" i="13"/>
  <c r="D41" i="13"/>
  <c r="D32" i="13"/>
  <c r="D33" i="13"/>
  <c r="D34" i="13"/>
  <c r="D35" i="13"/>
  <c r="D31" i="13"/>
  <c r="C42" i="13"/>
  <c r="C43" i="13"/>
  <c r="C44" i="13"/>
  <c r="C45" i="13"/>
  <c r="C41" i="13"/>
  <c r="C37" i="13"/>
  <c r="C38" i="13"/>
  <c r="C39" i="13"/>
  <c r="C40" i="13"/>
  <c r="C36" i="13"/>
  <c r="C35" i="13"/>
  <c r="C32" i="13"/>
  <c r="C33" i="13"/>
  <c r="C34" i="13"/>
  <c r="C31" i="13"/>
  <c r="B42" i="13"/>
  <c r="B43" i="13"/>
  <c r="B44" i="13"/>
  <c r="B45" i="13"/>
  <c r="B41" i="13"/>
  <c r="B37" i="13"/>
  <c r="B38" i="13"/>
  <c r="B39" i="13"/>
  <c r="B40" i="13"/>
  <c r="B36" i="13"/>
  <c r="B33" i="13"/>
  <c r="B34" i="13"/>
  <c r="B35" i="13"/>
  <c r="B32" i="13"/>
  <c r="B31" i="13"/>
  <c r="B46" i="14" l="1"/>
  <c r="E46" i="14" s="1"/>
  <c r="C46" i="14"/>
  <c r="B46" i="13"/>
  <c r="D46" i="13"/>
  <c r="C46" i="13"/>
  <c r="E46" i="13" l="1"/>
  <c r="B22" i="6" l="1"/>
  <c r="E7" i="8" l="1"/>
  <c r="F7" i="8" s="1"/>
  <c r="K17" i="9" l="1"/>
  <c r="I8" i="9"/>
  <c r="I9" i="9"/>
  <c r="I10" i="9"/>
  <c r="I11" i="9"/>
  <c r="I12" i="9"/>
  <c r="J12" i="9" s="1"/>
  <c r="L12" i="9" s="1"/>
  <c r="M12" i="9" s="1"/>
  <c r="I13" i="9"/>
  <c r="I14" i="9"/>
  <c r="I15" i="9"/>
  <c r="I16" i="9"/>
  <c r="I7" i="9"/>
  <c r="J16" i="9" l="1"/>
  <c r="L16" i="9" s="1"/>
  <c r="M16" i="9" s="1"/>
  <c r="J8" i="9"/>
  <c r="L8" i="9" s="1"/>
  <c r="M8" i="9" s="1"/>
  <c r="J15" i="9"/>
  <c r="L15" i="9" s="1"/>
  <c r="M15" i="9" s="1"/>
  <c r="J11" i="9"/>
  <c r="L11" i="9" s="1"/>
  <c r="M11" i="9" s="1"/>
  <c r="J14" i="9"/>
  <c r="L14" i="9" s="1"/>
  <c r="M14" i="9" s="1"/>
  <c r="J10" i="9"/>
  <c r="L10" i="9" s="1"/>
  <c r="M10" i="9" s="1"/>
  <c r="J7" i="9"/>
  <c r="L7" i="9" s="1"/>
  <c r="J13" i="9"/>
  <c r="L13" i="9" s="1"/>
  <c r="M13" i="9" s="1"/>
  <c r="J9" i="9"/>
  <c r="L9" i="9" s="1"/>
  <c r="M9" i="9" s="1"/>
  <c r="I17" i="9"/>
  <c r="B9" i="6"/>
  <c r="M7" i="9" l="1"/>
  <c r="M17" i="9" s="1"/>
  <c r="L17" i="9"/>
  <c r="J17" i="9"/>
  <c r="D21" i="6"/>
  <c r="C22" i="9"/>
  <c r="C28" i="8"/>
  <c r="F23" i="7" l="1"/>
  <c r="D19" i="6" l="1"/>
  <c r="D6" i="6"/>
  <c r="E7" i="7" l="1"/>
  <c r="F7" i="7" s="1"/>
  <c r="D8" i="7"/>
  <c r="D9" i="7" s="1"/>
  <c r="D10" i="7" s="1"/>
  <c r="D11" i="7" s="1"/>
  <c r="B22" i="7"/>
  <c r="C22" i="6" l="1"/>
  <c r="D20" i="6"/>
  <c r="E8" i="7"/>
  <c r="F8" i="7" s="1"/>
  <c r="E9" i="7"/>
  <c r="F9" i="7" s="1"/>
  <c r="E10" i="7"/>
  <c r="F10" i="7" s="1"/>
  <c r="E11" i="7"/>
  <c r="F11" i="7" s="1"/>
  <c r="D12" i="7"/>
  <c r="D13" i="7" l="1"/>
  <c r="E12" i="7"/>
  <c r="F12" i="7" s="1"/>
  <c r="D14" i="7" l="1"/>
  <c r="E13" i="7"/>
  <c r="F13" i="7" s="1"/>
  <c r="D15" i="7" l="1"/>
  <c r="E14" i="7"/>
  <c r="F14" i="7" s="1"/>
  <c r="E15" i="7" l="1"/>
  <c r="F15" i="7" s="1"/>
  <c r="D16" i="7"/>
  <c r="E16" i="7" l="1"/>
  <c r="F16" i="7" s="1"/>
  <c r="D17" i="7"/>
  <c r="D18" i="7" l="1"/>
  <c r="E17" i="7"/>
  <c r="F17" i="7" s="1"/>
  <c r="D19" i="7" l="1"/>
  <c r="E18" i="7"/>
  <c r="F18" i="7" s="1"/>
  <c r="E19" i="7" l="1"/>
  <c r="F19" i="7" s="1"/>
  <c r="D20" i="7"/>
  <c r="D21" i="7" l="1"/>
  <c r="E21" i="7" s="1"/>
  <c r="F21" i="7" s="1"/>
  <c r="E20" i="7"/>
  <c r="F20" i="7" s="1"/>
  <c r="F22" i="7" l="1"/>
  <c r="F24" i="7" s="1"/>
  <c r="C9" i="6"/>
  <c r="F3" i="10"/>
  <c r="C16" i="6" l="1"/>
  <c r="B16" i="6"/>
  <c r="F14" i="6" l="1"/>
  <c r="F15" i="6"/>
  <c r="F13" i="6"/>
  <c r="E13" i="6"/>
  <c r="E14" i="6"/>
  <c r="E15" i="6"/>
  <c r="L13" i="6" l="1"/>
  <c r="L15" i="6"/>
  <c r="L14" i="6"/>
  <c r="M21" i="10"/>
  <c r="M22" i="10"/>
  <c r="M20" i="10"/>
  <c r="M3" i="10"/>
  <c r="T3" i="10" s="1"/>
  <c r="AA3" i="10" s="1"/>
  <c r="AH3" i="10" s="1"/>
  <c r="AO3" i="10" s="1"/>
  <c r="AV3" i="10" s="1"/>
  <c r="BC3" i="10" s="1"/>
  <c r="BJ3" i="10" s="1"/>
  <c r="E7" i="9" l="1"/>
  <c r="F7" i="9" s="1"/>
  <c r="B17" i="9"/>
  <c r="D8" i="9"/>
  <c r="D9" i="9" s="1"/>
  <c r="D10" i="9" s="1"/>
  <c r="B22" i="8"/>
  <c r="D8" i="8"/>
  <c r="E8" i="8" s="1"/>
  <c r="F8" i="8" s="1"/>
  <c r="E8" i="9" l="1"/>
  <c r="F8" i="9" s="1"/>
  <c r="E9" i="9"/>
  <c r="F9" i="9" s="1"/>
  <c r="E10" i="9"/>
  <c r="F10" i="9" s="1"/>
  <c r="D11" i="9"/>
  <c r="D12" i="9" s="1"/>
  <c r="D9" i="8"/>
  <c r="E11" i="9" l="1"/>
  <c r="F11" i="9" s="1"/>
  <c r="E9" i="8"/>
  <c r="F9" i="8" s="1"/>
  <c r="D10" i="8"/>
  <c r="E10" i="8" l="1"/>
  <c r="F10" i="8" s="1"/>
  <c r="D11" i="8"/>
  <c r="E11" i="8" l="1"/>
  <c r="F11" i="8" s="1"/>
  <c r="D12" i="8"/>
  <c r="E12" i="8" l="1"/>
  <c r="F12" i="8" s="1"/>
  <c r="D13" i="8"/>
  <c r="D13" i="9" l="1"/>
  <c r="E12" i="9"/>
  <c r="F12" i="9" s="1"/>
  <c r="E13" i="8"/>
  <c r="F13" i="8" s="1"/>
  <c r="D14" i="8"/>
  <c r="D14" i="9" l="1"/>
  <c r="E13" i="9"/>
  <c r="F13" i="9" s="1"/>
  <c r="E14" i="8"/>
  <c r="F14" i="8" s="1"/>
  <c r="D15" i="8"/>
  <c r="D15" i="9" l="1"/>
  <c r="E14" i="9"/>
  <c r="F14" i="9" s="1"/>
  <c r="E15" i="8"/>
  <c r="F15" i="8" s="1"/>
  <c r="D16" i="8"/>
  <c r="D16" i="9" l="1"/>
  <c r="E16" i="9" s="1"/>
  <c r="F16" i="9" s="1"/>
  <c r="E15" i="9"/>
  <c r="F15" i="9" s="1"/>
  <c r="E16" i="8"/>
  <c r="F16" i="8" s="1"/>
  <c r="D17" i="8"/>
  <c r="E17" i="8" s="1"/>
  <c r="F17" i="9" l="1"/>
  <c r="F19" i="9" s="1"/>
  <c r="F17" i="8"/>
  <c r="D18" i="8"/>
  <c r="N19" i="5"/>
  <c r="O19" i="5" s="1"/>
  <c r="P19" i="5" s="1"/>
  <c r="L19" i="5"/>
  <c r="M19" i="5" s="1"/>
  <c r="J19" i="5"/>
  <c r="I19" i="5"/>
  <c r="F19" i="5"/>
  <c r="G19" i="5" s="1"/>
  <c r="N18" i="5"/>
  <c r="O18" i="5" s="1"/>
  <c r="P18" i="5" s="1"/>
  <c r="L18" i="5"/>
  <c r="M18" i="5" s="1"/>
  <c r="I18" i="5"/>
  <c r="J18" i="5" s="1"/>
  <c r="F18" i="5"/>
  <c r="G18" i="5" s="1"/>
  <c r="N17" i="5"/>
  <c r="O17" i="5" s="1"/>
  <c r="P17" i="5" s="1"/>
  <c r="M17" i="5"/>
  <c r="L17" i="5"/>
  <c r="I17" i="5"/>
  <c r="J17" i="5" s="1"/>
  <c r="F17" i="5"/>
  <c r="G17" i="5" s="1"/>
  <c r="N16" i="5"/>
  <c r="O16" i="5" s="1"/>
  <c r="P16" i="5" s="1"/>
  <c r="M16" i="5"/>
  <c r="L16" i="5"/>
  <c r="I16" i="5"/>
  <c r="J16" i="5" s="1"/>
  <c r="F16" i="5"/>
  <c r="G16" i="5" s="1"/>
  <c r="O15" i="5"/>
  <c r="P15" i="5" s="1"/>
  <c r="N15" i="5"/>
  <c r="L15" i="5"/>
  <c r="M15" i="5" s="1"/>
  <c r="I15" i="5"/>
  <c r="J15" i="5" s="1"/>
  <c r="F15" i="5"/>
  <c r="G15" i="5" s="1"/>
  <c r="P14" i="5"/>
  <c r="O14" i="5"/>
  <c r="N14" i="5"/>
  <c r="L14" i="5"/>
  <c r="M14" i="5" s="1"/>
  <c r="I14" i="5"/>
  <c r="J14" i="5" s="1"/>
  <c r="F14" i="5"/>
  <c r="G14" i="5" s="1"/>
  <c r="N13" i="5"/>
  <c r="O13" i="5" s="1"/>
  <c r="P13" i="5" s="1"/>
  <c r="L13" i="5"/>
  <c r="M13" i="5" s="1"/>
  <c r="I13" i="5"/>
  <c r="J13" i="5" s="1"/>
  <c r="G13" i="5"/>
  <c r="F13" i="5"/>
  <c r="N12" i="5"/>
  <c r="O12" i="5" s="1"/>
  <c r="P12" i="5" s="1"/>
  <c r="L12" i="5"/>
  <c r="M12" i="5" s="1"/>
  <c r="I12" i="5"/>
  <c r="J12" i="5" s="1"/>
  <c r="G12" i="5"/>
  <c r="F12" i="5"/>
  <c r="N11" i="5"/>
  <c r="O11" i="5" s="1"/>
  <c r="P11" i="5" s="1"/>
  <c r="L11" i="5"/>
  <c r="M11" i="5" s="1"/>
  <c r="J11" i="5"/>
  <c r="I11" i="5"/>
  <c r="F11" i="5"/>
  <c r="G11" i="5" s="1"/>
  <c r="N10" i="5"/>
  <c r="O10" i="5" s="1"/>
  <c r="P10" i="5" s="1"/>
  <c r="L10" i="5"/>
  <c r="M10" i="5" s="1"/>
  <c r="J10" i="5"/>
  <c r="I10" i="5"/>
  <c r="F10" i="5"/>
  <c r="G10" i="5" s="1"/>
  <c r="N9" i="5"/>
  <c r="O9" i="5" s="1"/>
  <c r="P9" i="5" s="1"/>
  <c r="M9" i="5"/>
  <c r="L9" i="5"/>
  <c r="I9" i="5"/>
  <c r="J9" i="5" s="1"/>
  <c r="F9" i="5"/>
  <c r="G9" i="5" s="1"/>
  <c r="N8" i="5"/>
  <c r="O8" i="5" s="1"/>
  <c r="P8" i="5" s="1"/>
  <c r="M8" i="5"/>
  <c r="L8" i="5"/>
  <c r="I8" i="5"/>
  <c r="J8" i="5" s="1"/>
  <c r="F8" i="5"/>
  <c r="G8" i="5" s="1"/>
  <c r="O7" i="5"/>
  <c r="P7" i="5" s="1"/>
  <c r="N7" i="5"/>
  <c r="L7" i="5"/>
  <c r="M7" i="5" s="1"/>
  <c r="I7" i="5"/>
  <c r="J7" i="5" s="1"/>
  <c r="F7" i="5"/>
  <c r="G7" i="5" s="1"/>
  <c r="P6" i="5"/>
  <c r="O6" i="5"/>
  <c r="N6" i="5"/>
  <c r="L6" i="5"/>
  <c r="M6" i="5" s="1"/>
  <c r="I6" i="5"/>
  <c r="J6" i="5" s="1"/>
  <c r="F6" i="5"/>
  <c r="G6" i="5" s="1"/>
  <c r="N5" i="5"/>
  <c r="O5" i="5" s="1"/>
  <c r="P5" i="5" s="1"/>
  <c r="L5" i="5"/>
  <c r="M5" i="5" s="1"/>
  <c r="I5" i="5"/>
  <c r="J5" i="5" s="1"/>
  <c r="G5" i="5"/>
  <c r="F5" i="5"/>
  <c r="D5" i="2"/>
  <c r="D6" i="2"/>
  <c r="D7" i="2"/>
  <c r="D8" i="2"/>
  <c r="D9" i="2"/>
  <c r="D10" i="2"/>
  <c r="D11" i="2"/>
  <c r="D12" i="2"/>
  <c r="D13" i="2"/>
  <c r="D14" i="2"/>
  <c r="D15" i="2"/>
  <c r="D16" i="2"/>
  <c r="D17" i="2"/>
  <c r="D18" i="2"/>
  <c r="D4" i="2"/>
  <c r="I15" i="6" l="1"/>
  <c r="M15" i="6" s="1"/>
  <c r="E8" i="6"/>
  <c r="D8" i="6"/>
  <c r="E18" i="8"/>
  <c r="F18" i="8" s="1"/>
  <c r="D19" i="8"/>
  <c r="O15" i="6" l="1"/>
  <c r="N15" i="6"/>
  <c r="F8" i="6"/>
  <c r="G8" i="6" s="1"/>
  <c r="J15" i="6"/>
  <c r="G15" i="6"/>
  <c r="E19" i="8"/>
  <c r="F19" i="8" s="1"/>
  <c r="D20" i="8"/>
  <c r="Q15" i="6" l="1"/>
  <c r="R15" i="6" s="1"/>
  <c r="I8" i="6" s="1"/>
  <c r="J8" i="6" s="1"/>
  <c r="P13" i="6"/>
  <c r="E6" i="6"/>
  <c r="I13" i="6"/>
  <c r="M13" i="6" s="1"/>
  <c r="G13" i="6"/>
  <c r="E20" i="8"/>
  <c r="F20" i="8" s="1"/>
  <c r="D21" i="8"/>
  <c r="E21" i="8" s="1"/>
  <c r="F21" i="8" s="1"/>
  <c r="F22" i="8" l="1"/>
  <c r="Q13" i="6"/>
  <c r="R13" i="6" s="1"/>
  <c r="H6" i="6"/>
  <c r="N13" i="6"/>
  <c r="J13" i="6"/>
  <c r="O13" i="6"/>
  <c r="F6" i="6"/>
  <c r="I6" i="6" l="1"/>
  <c r="J6" i="6" s="1"/>
  <c r="G6" i="6"/>
  <c r="I14" i="6" l="1"/>
  <c r="M14" i="6" s="1"/>
  <c r="E7" i="6"/>
  <c r="E9" i="6" s="1"/>
  <c r="D7" i="6"/>
  <c r="D22" i="6" l="1"/>
  <c r="H16" i="6"/>
  <c r="P14" i="6"/>
  <c r="Q14" i="6" s="1"/>
  <c r="N14" i="6"/>
  <c r="N16" i="6" s="1"/>
  <c r="O14" i="6"/>
  <c r="F7" i="6"/>
  <c r="G7" i="6" s="1"/>
  <c r="J14" i="6"/>
  <c r="G14" i="6"/>
  <c r="R14" i="6" l="1"/>
  <c r="I7" i="6" s="1"/>
  <c r="J7" i="6" s="1"/>
  <c r="P16" i="6"/>
  <c r="H7" i="6"/>
  <c r="H9" i="6" s="1"/>
  <c r="L21" i="6"/>
</calcChain>
</file>

<file path=xl/sharedStrings.xml><?xml version="1.0" encoding="utf-8"?>
<sst xmlns="http://schemas.openxmlformats.org/spreadsheetml/2006/main" count="737" uniqueCount="186">
  <si>
    <t>TIPO</t>
  </si>
  <si>
    <t>Escenario_3</t>
  </si>
  <si>
    <t>Ración de Contingencia Primaria 4°-5° (9 a 10 años 11 meses)</t>
  </si>
  <si>
    <t xml:space="preserve">Ración de Contingencia Secundaria 6°-7°-8°-9° (11 a 14 años 11 meses) </t>
  </si>
  <si>
    <t xml:space="preserve">Ración de Contingencia Media y Complemetario 10°-11° (15 a 17 años 11 meses)  </t>
  </si>
  <si>
    <t xml:space="preserve">Vaso de Leche (3 a 5 años 11 meses) </t>
  </si>
  <si>
    <t xml:space="preserve">Vaso de Leche 1°-2°-3° (6 a 8 años 11 meses) </t>
  </si>
  <si>
    <t>Vaso de Leche 4°-5° (9 a 10 años 11 meses)</t>
  </si>
  <si>
    <t xml:space="preserve">Vaso de Leche 6°-7°-8°-9° (11 a 14 años 11 meses) </t>
  </si>
  <si>
    <t xml:space="preserve">vaso de Leche 10°-11° (15 a 17 años 11 meses)  </t>
  </si>
  <si>
    <t>Costo Ración Proyectado Junio</t>
  </si>
  <si>
    <t>Costo Ración Proyectado Julio</t>
  </si>
  <si>
    <t>Costo Ración Proyectado Agosto</t>
  </si>
  <si>
    <t>Costo Ración Proyectado Septiembre</t>
  </si>
  <si>
    <t xml:space="preserve">RPS_ Transición (3 a 5 años 11 meses) </t>
  </si>
  <si>
    <t xml:space="preserve">RPS_Primaria 1°-2°-3° (6 a 8 años 11 meses) </t>
  </si>
  <si>
    <t>RPS_Primaria 4°-5° (9 a 10 años 11 meses)</t>
  </si>
  <si>
    <t xml:space="preserve">RPS_Secundaria 6°-7°-8°-9° (11 a 14 años 11 meses) </t>
  </si>
  <si>
    <t xml:space="preserve">RPS_Media y Complemetario 10°-11° (15 a 17 años 11 meses)  </t>
  </si>
  <si>
    <t xml:space="preserve">Ración de Contingencia Transición (3 a 5 años 11 meses) </t>
  </si>
  <si>
    <t xml:space="preserve">Ración de Contingencia Primaria 1°-2°-3° (6 a 8 años 11 meses) </t>
  </si>
  <si>
    <t>Lote 1 RPS_RC_VL</t>
  </si>
  <si>
    <t xml:space="preserve">REVISION </t>
  </si>
  <si>
    <t>Montes revisar nuevamente porque el porcentaje se incrementa mucho para junio. Yo entiendo el ejercicio que me mostraste ayer, pero al comparar con los meses anteriores el porcentaje es muy alto, incluso supera el porcentaje del ipa por alimento + la constante</t>
  </si>
  <si>
    <t>Valor racion febrero</t>
  </si>
  <si>
    <t>Valor racion Marzo</t>
  </si>
  <si>
    <t>valor ración Abril</t>
  </si>
  <si>
    <t>Valor racion Mayo (valores reportados por la interventoria)</t>
  </si>
  <si>
    <t>Valor ración proyección montes Junio</t>
  </si>
  <si>
    <t>Escenario_Nuevo</t>
  </si>
  <si>
    <t>Diferencia</t>
  </si>
  <si>
    <t>Octubre</t>
  </si>
  <si>
    <t>Adición Proyectada</t>
  </si>
  <si>
    <t>Total Adición proyectada</t>
  </si>
  <si>
    <t>Cupos Licitacion Ajustados</t>
  </si>
  <si>
    <t>Dias De Adición Mes</t>
  </si>
  <si>
    <t>Total  Adición Raciones</t>
  </si>
  <si>
    <t>Valor adición lote 1</t>
  </si>
  <si>
    <t>Valor adición lote 2</t>
  </si>
  <si>
    <t>Valor adición lote 3</t>
  </si>
  <si>
    <t>Valor total adiciones</t>
  </si>
  <si>
    <t>Decripción</t>
  </si>
  <si>
    <t>Contrato</t>
  </si>
  <si>
    <t>Valor contrato</t>
  </si>
  <si>
    <t>Fecha terminación contrato</t>
  </si>
  <si>
    <t>DIAS CALENDARIO</t>
  </si>
  <si>
    <t>DIAS HABILES</t>
  </si>
  <si>
    <t>DÍAS ATENCIÓN - ADICIÓN LOTE 1</t>
  </si>
  <si>
    <t>DÍAS ATENCIÓN - ADICIÓN LOTE 2</t>
  </si>
  <si>
    <t>DÍAS ATENCIÓN - ADICIÓN LOTE 3</t>
  </si>
  <si>
    <t>Dias de prestación del servicio para la adición</t>
  </si>
  <si>
    <t>Dias sabado - No hay prestación del servicio</t>
  </si>
  <si>
    <t>Dias dominicales y festivos - No hay prestación del servicio</t>
  </si>
  <si>
    <t>Dias de atención por mes</t>
  </si>
  <si>
    <t>Total</t>
  </si>
  <si>
    <t>Dias de prestación del servicio con recursos de inejecución</t>
  </si>
  <si>
    <t>X</t>
  </si>
  <si>
    <t>Total Adición mantenimiento correctivo</t>
  </si>
  <si>
    <t>4600101036 - Lote 1</t>
  </si>
  <si>
    <t>4600101037 - Lote 2</t>
  </si>
  <si>
    <t>4600101038 - Lote 3</t>
  </si>
  <si>
    <t>Cantidad de cupos por mes</t>
  </si>
  <si>
    <t>Descripción</t>
  </si>
  <si>
    <t>Valor adición 01</t>
  </si>
  <si>
    <t>Enero</t>
  </si>
  <si>
    <t>Febrero</t>
  </si>
  <si>
    <t>Valor adición 02</t>
  </si>
  <si>
    <t>Totales</t>
  </si>
  <si>
    <t>enero</t>
  </si>
  <si>
    <t>febrero</t>
  </si>
  <si>
    <t>marzo</t>
  </si>
  <si>
    <t>MI</t>
  </si>
  <si>
    <t>JU</t>
  </si>
  <si>
    <t>VI</t>
  </si>
  <si>
    <t>SÁ</t>
  </si>
  <si>
    <t>DO</t>
  </si>
  <si>
    <t>LU</t>
  </si>
  <si>
    <t>MA</t>
  </si>
  <si>
    <t>Valor disponible en SMMLV</t>
  </si>
  <si>
    <t>Valor adición 02 en SMMLV</t>
  </si>
  <si>
    <t>Porcentaje de adición 01</t>
  </si>
  <si>
    <t>Porcentaje de adición 02</t>
  </si>
  <si>
    <t>Valor adición 02 Lote 3</t>
  </si>
  <si>
    <t>Valor Total Adición 02 Lote 3</t>
  </si>
  <si>
    <t>Fecha terminación con la adición 02</t>
  </si>
  <si>
    <t>Valor adición 01 en SMMLV</t>
  </si>
  <si>
    <t>Costo Ración Proyectada Ajustado</t>
  </si>
  <si>
    <t>Valor contrato en SMMLV</t>
  </si>
  <si>
    <t>Mantenimientos correctivos</t>
  </si>
  <si>
    <t>VALOR CORRECTIVOS TOTALES</t>
  </si>
  <si>
    <t>VALOR TOTAL EJECUTADO A 30 NOV</t>
  </si>
  <si>
    <t xml:space="preserve">VALOR PENDIENTE POR EJECUTAR CORRECTIVOS A NOV 30 </t>
  </si>
  <si>
    <t>VALOR DIA MTTO</t>
  </si>
  <si>
    <t>FECHA EN QUE SE AGOTA EL RECURSO</t>
  </si>
  <si>
    <t>Porcentaje total de adiciones 01 y 02</t>
  </si>
  <si>
    <t>Valor contrato inicial</t>
  </si>
  <si>
    <t>Porcentaje total de adiciones 01, 02 y 03</t>
  </si>
  <si>
    <t>Resumen valores de adición a los contratos PAE 2024</t>
  </si>
  <si>
    <t>Capacidad de posible adición 03 en valor</t>
  </si>
  <si>
    <t>50% de adición en SMMLV</t>
  </si>
  <si>
    <t>Capacidad de adición 03 en SMMLV</t>
  </si>
  <si>
    <t>Cantidad cupos planeados</t>
  </si>
  <si>
    <t>ampm</t>
  </si>
  <si>
    <t>valor inejecución</t>
  </si>
  <si>
    <t>almuerzo</t>
  </si>
  <si>
    <t>Fecha Pedido</t>
  </si>
  <si>
    <t>Modalidad</t>
  </si>
  <si>
    <t>Total 20/01/2025</t>
  </si>
  <si>
    <t>Total 21/01/2025</t>
  </si>
  <si>
    <t>Total 22/01/2025</t>
  </si>
  <si>
    <t>Total 23/01/2025</t>
  </si>
  <si>
    <t>Total 24/01/2025</t>
  </si>
  <si>
    <t>Total general</t>
  </si>
  <si>
    <t>Contratista</t>
  </si>
  <si>
    <t>Valores</t>
  </si>
  <si>
    <t>RACION INDUSTRIALIZADA</t>
  </si>
  <si>
    <t>VASO DE LECHE</t>
  </si>
  <si>
    <t>COMPLEMENTOS AM/PM</t>
  </si>
  <si>
    <t>COMPLEMENTOS TIPO ALMUERZO</t>
  </si>
  <si>
    <t>RACION CONTINGENCIA</t>
  </si>
  <si>
    <t>AGG</t>
  </si>
  <si>
    <t>Suma de Total Cupos Solicitados</t>
  </si>
  <si>
    <t>Suma de T2</t>
  </si>
  <si>
    <t>Suma de 1 A 32</t>
  </si>
  <si>
    <t>Suma de 4 A 52</t>
  </si>
  <si>
    <t>Suma de 6 A 92</t>
  </si>
  <si>
    <t>Suma de 10 A 112</t>
  </si>
  <si>
    <t xml:space="preserve">NUTRISER </t>
  </si>
  <si>
    <t>GR Logistica</t>
  </si>
  <si>
    <t>Total Suma de Total Cupos Solicitados</t>
  </si>
  <si>
    <t>Total Suma de T2</t>
  </si>
  <si>
    <t>Total Suma de 1 A 32</t>
  </si>
  <si>
    <t>Total Suma de 4 A 52</t>
  </si>
  <si>
    <t>Total Suma de 6 A 92</t>
  </si>
  <si>
    <t>Total Suma de 10 A 112</t>
  </si>
  <si>
    <t>RI</t>
  </si>
  <si>
    <t>CUPOS SOLICITADOS ATENCIÓN PAE</t>
  </si>
  <si>
    <t>Semana del 20 al 24 de Enero de 2024</t>
  </si>
  <si>
    <t>MODALIDAD</t>
  </si>
  <si>
    <t>Total raciones solicitadas</t>
  </si>
  <si>
    <t>Promedio dia programado</t>
  </si>
  <si>
    <t>COMPLEMENTO / ALMUERZO</t>
  </si>
  <si>
    <t>RACIÓN INDUSTRIALIZADA</t>
  </si>
  <si>
    <t>RACION DE CONTINGENCIA</t>
  </si>
  <si>
    <t>TOTAL</t>
  </si>
  <si>
    <t>Días de inejecución</t>
  </si>
  <si>
    <t>Valor Adición 03 Lote 1</t>
  </si>
  <si>
    <t>Valor adición 03</t>
  </si>
  <si>
    <t>Porcentaje de adición 03</t>
  </si>
  <si>
    <t>DIAS NECESARIOS ADICIÓN 03</t>
  </si>
  <si>
    <t>VALOR NECESARIO ADICIÓN 03</t>
  </si>
  <si>
    <t>Valor adición 03 Lote 2</t>
  </si>
  <si>
    <t>Marzo</t>
  </si>
  <si>
    <t>Valor adición 03 en SMMLV</t>
  </si>
  <si>
    <t>Días de atención correspondientes al valor de adición 3</t>
  </si>
  <si>
    <t>Valor día proyectado</t>
  </si>
  <si>
    <t>Resumen información necesaria para la adición 03 a los contratos PAE 2024</t>
  </si>
  <si>
    <t>EJERCICIO DE INEJECUCIÓN AL 24 DE ENERO 2025</t>
  </si>
  <si>
    <t>cupos planeados de 20 al 24</t>
  </si>
  <si>
    <t>cantidad cupos solicitados (pedidos) del 20 al 24 de enero</t>
  </si>
  <si>
    <t>Cantidad de cupos inejecutados</t>
  </si>
  <si>
    <t>VALOR TOTAL EJECUTADO A 20 ENERO</t>
  </si>
  <si>
    <t>Valor Total Adición 03 - Lote 1</t>
  </si>
  <si>
    <t>Valor Total Adición 03 - Lote 2</t>
  </si>
  <si>
    <t>Capacidad Porcentaje adición 03</t>
  </si>
  <si>
    <t>LU.</t>
  </si>
  <si>
    <t>MA.</t>
  </si>
  <si>
    <t>MI.</t>
  </si>
  <si>
    <t>JU.</t>
  </si>
  <si>
    <t>VI.</t>
  </si>
  <si>
    <t>SÁ.</t>
  </si>
  <si>
    <t>DO.</t>
  </si>
  <si>
    <t>Valor proyectado de inejecuciones</t>
  </si>
  <si>
    <t xml:space="preserve">Fecha terminación </t>
  </si>
  <si>
    <t>Fecha de terminación</t>
  </si>
  <si>
    <t>INFORMACIÓN Y ESTUDIO DE COSTOS PARA LA ADICIÓN 03 DE LOS CONTRATOS PAE</t>
  </si>
  <si>
    <t>31 de marzo</t>
  </si>
  <si>
    <t>DÍAS ATENCIÓN - ADICIÓN 3 LOTE 1</t>
  </si>
  <si>
    <t>DÍAS ATENCIÓN - ADICIÓN 3 LOTE 2</t>
  </si>
  <si>
    <t>DÍAS ATENCIÓN - ADICIÓN 3 LOTE 3</t>
  </si>
  <si>
    <t>Hasta 10 marzo</t>
  </si>
  <si>
    <t>Hasta 6 marzo</t>
  </si>
  <si>
    <t>27 de marzo</t>
  </si>
  <si>
    <t>07 de marzo</t>
  </si>
  <si>
    <t>Valor disponible</t>
  </si>
  <si>
    <t>Adición 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</si>
</sst>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quot;$&quot;\ * #,##0.00_-;\-&quot;$&quot;\ * #,##0.00_-;_-&quot;$&quot;\ * &quot;-&quot;??_-;_-@_-"/>
    <numFmt numFmtId="165" formatCode="_-&quot;$&quot;\ * #,##0_-;\-&quot;$&quot;\ * #,##0_-;_-&quot;$&quot;\ * &quot;-&quot;??_-;_-@_-"/>
    <numFmt numFmtId="166" formatCode="_-* #,##0_-;\-* #,##0_-;_-* &quot;-&quot;??_-;_-@_-"/>
    <numFmt numFmtId="167" formatCode="_-* #,##0.00\ _€_-;\-* #,##0.00\ _€_-;_-* &quot;-&quot;??\ _€_-;_-@_-"/>
    <numFmt numFmtId="168" formatCode="0.0"/>
    <numFmt numFmtId="169" formatCode="_-* #,##0.0000_-;\-* #,##0.0000_-;_-* &quot;-&quot;??_-;_-@_-"/>
  </numFmts>
  <fonts count="17" x14ac:knownFonts="1">
    <font>
      <sz val="11"/>
      <color theme="1"/>
      <name val="Calibri"/>
      <family val="2"/>
      <scheme val="minor"/>
    </font>
    <font>
      <sz val="11"/>
      <color theme="1"/>
      <name val="Calibri"/>
      <family val="2"/>
      <scheme val="minor"/>
    </font>
    <font>
      <sz val="10"/>
      <color indexed="8"/>
      <name val="MS Sans Serif"/>
      <family val="2"/>
    </font>
    <font>
      <b/>
      <sz val="10"/>
      <color theme="1"/>
      <name val="Calibri"/>
      <family val="2"/>
      <scheme val="minor"/>
    </font>
    <font>
      <sz val="8"/>
      <name val="Calibri"/>
      <family val="2"/>
      <scheme val="minor"/>
    </font>
    <font>
      <sz val="11"/>
      <color rgb="FFFF0000"/>
      <name val="Calibri"/>
      <family val="2"/>
      <scheme val="minor"/>
    </font>
    <font>
      <b/>
      <sz val="11"/>
      <color theme="1"/>
      <name val="Calibri"/>
      <family val="2"/>
      <scheme val="minor"/>
    </font>
    <font>
      <sz val="10"/>
      <name val="Arial"/>
      <family val="2"/>
    </font>
    <font>
      <b/>
      <sz val="10"/>
      <name val="Arial"/>
      <family val="2"/>
    </font>
    <font>
      <sz val="14"/>
      <name val="Arial"/>
      <family val="2"/>
    </font>
    <font>
      <b/>
      <sz val="72"/>
      <color theme="1"/>
      <name val="Calibri"/>
      <family val="2"/>
      <scheme val="minor"/>
    </font>
    <font>
      <sz val="8"/>
      <name val="Arial"/>
      <family val="2"/>
    </font>
    <font>
      <b/>
      <sz val="14"/>
      <color theme="1"/>
      <name val="Calibri"/>
      <family val="2"/>
      <scheme val="minor"/>
    </font>
    <font>
      <sz val="10"/>
      <color rgb="FF000000"/>
      <name val="Arial"/>
      <family val="2"/>
    </font>
    <font>
      <b/>
      <sz val="10"/>
      <color rgb="FF000000"/>
      <name val="Calibri"/>
      <family val="2"/>
      <scheme val="minor"/>
    </font>
    <font>
      <sz val="11"/>
      <color rgb="FF000000"/>
      <name val="Arial"/>
      <family val="2"/>
    </font>
    <font>
      <sz val="8"/>
      <color rgb="FF000000"/>
      <name val="Arial"/>
      <family val="2"/>
    </font>
  </fonts>
  <fills count="20">
    <fill>
      <patternFill patternType="none"/>
    </fill>
    <fill>
      <patternFill patternType="gray125"/>
    </fill>
    <fill>
      <gradientFill degree="90">
        <stop position="0">
          <color theme="0"/>
        </stop>
        <stop position="1">
          <color theme="4"/>
        </stop>
      </gradientFill>
    </fill>
    <fill>
      <patternFill patternType="solid">
        <fgColor rgb="FFFFFF00"/>
        <bgColor indexed="64"/>
      </patternFill>
    </fill>
    <fill>
      <patternFill patternType="solid">
        <fgColor theme="5" tint="0.59999389629810485"/>
        <bgColor indexed="64"/>
      </patternFill>
    </fill>
    <fill>
      <patternFill patternType="solid">
        <fgColor theme="5" tint="0.59999389629810485"/>
        <bgColor auto="1"/>
      </patternFill>
    </fill>
    <fill>
      <patternFill patternType="solid">
        <fgColor theme="4" tint="0.79998168889431442"/>
        <bgColor indexed="64"/>
      </patternFill>
    </fill>
    <fill>
      <patternFill patternType="solid">
        <fgColor theme="5" tint="-0.249977111117893"/>
        <bgColor indexed="64"/>
      </patternFill>
    </fill>
    <fill>
      <patternFill patternType="solid">
        <fgColor theme="2" tint="-0.249977111117893"/>
        <bgColor indexed="64"/>
      </patternFill>
    </fill>
    <fill>
      <patternFill patternType="solid">
        <fgColor rgb="FFFFC000"/>
        <bgColor indexed="64"/>
      </patternFill>
    </fill>
    <fill>
      <patternFill patternType="solid">
        <fgColor rgb="FFFF0000"/>
        <bgColor indexed="64"/>
      </patternFill>
    </fill>
    <fill>
      <patternFill patternType="solid">
        <fgColor rgb="FF00B0F0"/>
        <bgColor indexed="64"/>
      </patternFill>
    </fill>
    <fill>
      <patternFill patternType="solid">
        <fgColor theme="2" tint="-0.499984740745262"/>
        <bgColor indexed="64"/>
      </patternFill>
    </fill>
    <fill>
      <patternFill patternType="solid">
        <fgColor theme="4" tint="0.59999389629810485"/>
        <bgColor indexed="64"/>
      </patternFill>
    </fill>
    <fill>
      <patternFill patternType="solid">
        <fgColor rgb="FF92D050"/>
        <bgColor indexed="64"/>
      </patternFill>
    </fill>
    <fill>
      <patternFill patternType="solid">
        <fgColor theme="3" tint="0.79998168889431442"/>
        <bgColor indexed="64"/>
      </patternFill>
    </fill>
    <fill>
      <patternFill patternType="solid">
        <fgColor theme="9" tint="0.59999389629810485"/>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theme="8" tint="0.39997558519241921"/>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s>
  <cellStyleXfs count="6">
    <xf numFmtId="0" fontId="0" fillId="0" borderId="0"/>
    <xf numFmtId="164" fontId="1" fillId="0" borderId="0" applyFont="0" applyFill="0" applyBorder="0" applyAlignment="0" applyProtection="0"/>
    <xf numFmtId="0" fontId="2" fillId="0" borderId="0" applyNumberFormat="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7" fillId="0" borderId="0"/>
  </cellStyleXfs>
  <cellXfs count="167">
    <xf numFmtId="0" fontId="0" fillId="0" borderId="0" xfId="0"/>
    <xf numFmtId="0" fontId="3" fillId="2" borderId="1" xfId="2" applyFont="1" applyFill="1" applyBorder="1" applyAlignment="1">
      <alignment horizontal="left" vertical="center" wrapText="1"/>
    </xf>
    <xf numFmtId="0" fontId="0" fillId="0" borderId="0" xfId="0" applyAlignment="1">
      <alignment horizontal="left"/>
    </xf>
    <xf numFmtId="164" fontId="0" fillId="0" borderId="1" xfId="1" applyFont="1" applyBorder="1" applyAlignment="1">
      <alignment vertical="center"/>
    </xf>
    <xf numFmtId="0" fontId="3" fillId="2" borderId="1" xfId="2" applyFont="1" applyFill="1" applyBorder="1" applyAlignment="1">
      <alignment horizontal="center" vertical="center" wrapText="1"/>
    </xf>
    <xf numFmtId="0" fontId="0" fillId="0" borderId="1" xfId="0" applyBorder="1"/>
    <xf numFmtId="10" fontId="0" fillId="0" borderId="1" xfId="3" applyNumberFormat="1" applyFont="1" applyBorder="1"/>
    <xf numFmtId="165" fontId="0" fillId="0" borderId="1" xfId="0" applyNumberFormat="1" applyBorder="1"/>
    <xf numFmtId="3" fontId="0" fillId="0" borderId="1" xfId="0" applyNumberFormat="1" applyBorder="1"/>
    <xf numFmtId="164" fontId="0" fillId="0" borderId="1" xfId="0" applyNumberFormat="1" applyBorder="1"/>
    <xf numFmtId="0" fontId="6" fillId="3" borderId="1" xfId="0" applyFont="1" applyFill="1" applyBorder="1"/>
    <xf numFmtId="3" fontId="5" fillId="0" borderId="1" xfId="0" applyNumberFormat="1" applyFont="1" applyBorder="1"/>
    <xf numFmtId="10" fontId="5" fillId="0" borderId="1" xfId="3" applyNumberFormat="1" applyFont="1" applyBorder="1"/>
    <xf numFmtId="164" fontId="0" fillId="0" borderId="1" xfId="0" applyNumberFormat="1" applyBorder="1" applyAlignment="1">
      <alignment vertical="center"/>
    </xf>
    <xf numFmtId="0" fontId="3" fillId="2" borderId="7" xfId="2" applyFont="1" applyFill="1" applyBorder="1" applyAlignment="1">
      <alignment horizontal="center" vertical="center" wrapText="1"/>
    </xf>
    <xf numFmtId="0" fontId="3" fillId="2" borderId="2" xfId="2" applyFont="1" applyFill="1" applyBorder="1" applyAlignment="1">
      <alignment horizontal="left" vertical="center" wrapText="1"/>
    </xf>
    <xf numFmtId="165" fontId="0" fillId="0" borderId="14" xfId="1" applyNumberFormat="1" applyFont="1" applyBorder="1" applyAlignment="1">
      <alignment vertical="center"/>
    </xf>
    <xf numFmtId="165" fontId="0" fillId="0" borderId="17" xfId="1" applyNumberFormat="1" applyFont="1" applyBorder="1" applyAlignment="1">
      <alignment vertical="center"/>
    </xf>
    <xf numFmtId="0" fontId="3" fillId="2" borderId="8" xfId="2" applyFont="1" applyFill="1" applyBorder="1" applyAlignment="1">
      <alignment horizontal="left" vertical="center" wrapText="1"/>
    </xf>
    <xf numFmtId="165" fontId="0" fillId="0" borderId="22" xfId="1" applyNumberFormat="1" applyFont="1" applyBorder="1" applyAlignment="1">
      <alignment vertical="center"/>
    </xf>
    <xf numFmtId="0" fontId="3" fillId="2" borderId="23" xfId="2" applyFont="1" applyFill="1" applyBorder="1" applyAlignment="1">
      <alignment horizontal="center" vertical="center" wrapText="1"/>
    </xf>
    <xf numFmtId="0" fontId="3" fillId="2" borderId="24" xfId="2" applyFont="1" applyFill="1" applyBorder="1" applyAlignment="1">
      <alignment horizontal="left" vertical="center" wrapText="1"/>
    </xf>
    <xf numFmtId="0" fontId="3" fillId="2" borderId="15" xfId="2" applyFont="1" applyFill="1" applyBorder="1" applyAlignment="1">
      <alignment horizontal="center" vertical="center" wrapText="1"/>
    </xf>
    <xf numFmtId="0" fontId="3" fillId="2" borderId="16" xfId="2" applyFont="1" applyFill="1" applyBorder="1" applyAlignment="1">
      <alignment horizontal="center" vertical="center" wrapText="1"/>
    </xf>
    <xf numFmtId="0" fontId="3" fillId="2" borderId="17" xfId="2" applyFont="1" applyFill="1" applyBorder="1" applyAlignment="1">
      <alignment horizontal="center" vertical="center" wrapText="1"/>
    </xf>
    <xf numFmtId="165" fontId="0" fillId="0" borderId="25" xfId="0" applyNumberFormat="1" applyBorder="1" applyAlignment="1">
      <alignment vertical="center"/>
    </xf>
    <xf numFmtId="166" fontId="0" fillId="0" borderId="21" xfId="4" applyNumberFormat="1" applyFont="1" applyBorder="1" applyAlignment="1">
      <alignment vertical="center"/>
    </xf>
    <xf numFmtId="166" fontId="0" fillId="0" borderId="20" xfId="4" applyNumberFormat="1" applyFont="1" applyBorder="1" applyAlignment="1">
      <alignment vertical="center"/>
    </xf>
    <xf numFmtId="166" fontId="0" fillId="0" borderId="13" xfId="4" applyNumberFormat="1" applyFont="1" applyBorder="1" applyAlignment="1">
      <alignment vertical="center"/>
    </xf>
    <xf numFmtId="0" fontId="3" fillId="2" borderId="29" xfId="2" applyFont="1" applyFill="1" applyBorder="1" applyAlignment="1">
      <alignment horizontal="left" vertical="center" wrapText="1"/>
    </xf>
    <xf numFmtId="0" fontId="0" fillId="4" borderId="27" xfId="0" applyFill="1" applyBorder="1"/>
    <xf numFmtId="0" fontId="0" fillId="4" borderId="28" xfId="0" applyFill="1" applyBorder="1"/>
    <xf numFmtId="166" fontId="0" fillId="0" borderId="30" xfId="4" applyNumberFormat="1" applyFont="1" applyBorder="1" applyAlignment="1">
      <alignment vertical="center"/>
    </xf>
    <xf numFmtId="166" fontId="0" fillId="0" borderId="31" xfId="4" applyNumberFormat="1" applyFont="1" applyBorder="1" applyAlignment="1">
      <alignment vertical="center"/>
    </xf>
    <xf numFmtId="165" fontId="6" fillId="4" borderId="9" xfId="0" applyNumberFormat="1" applyFont="1" applyFill="1" applyBorder="1" applyAlignment="1">
      <alignment vertical="center"/>
    </xf>
    <xf numFmtId="0" fontId="6" fillId="4" borderId="26" xfId="0" applyFont="1" applyFill="1" applyBorder="1" applyAlignment="1">
      <alignment vertical="center"/>
    </xf>
    <xf numFmtId="166" fontId="6" fillId="4" borderId="9" xfId="0" applyNumberFormat="1" applyFont="1" applyFill="1" applyBorder="1" applyAlignment="1">
      <alignment vertical="center"/>
    </xf>
    <xf numFmtId="166" fontId="0" fillId="0" borderId="0" xfId="0" applyNumberFormat="1"/>
    <xf numFmtId="166" fontId="0" fillId="0" borderId="0" xfId="4" applyNumberFormat="1" applyFont="1"/>
    <xf numFmtId="166" fontId="0" fillId="0" borderId="1" xfId="4" applyNumberFormat="1" applyFont="1" applyBorder="1"/>
    <xf numFmtId="0" fontId="6" fillId="0" borderId="0" xfId="0" applyFont="1"/>
    <xf numFmtId="0" fontId="6" fillId="6" borderId="1" xfId="0" applyFont="1" applyFill="1" applyBorder="1"/>
    <xf numFmtId="166" fontId="6" fillId="0" borderId="1" xfId="4" applyNumberFormat="1" applyFont="1" applyBorder="1"/>
    <xf numFmtId="14" fontId="0" fillId="0" borderId="1" xfId="0" applyNumberFormat="1" applyBorder="1"/>
    <xf numFmtId="166" fontId="0" fillId="0" borderId="1" xfId="0" applyNumberFormat="1" applyBorder="1"/>
    <xf numFmtId="0" fontId="7" fillId="0" borderId="1" xfId="5" applyBorder="1" applyAlignment="1">
      <alignment horizontal="center" vertical="center" textRotation="90" wrapText="1"/>
    </xf>
    <xf numFmtId="0" fontId="7" fillId="9" borderId="1" xfId="5" applyFill="1" applyBorder="1" applyAlignment="1">
      <alignment horizontal="center" vertical="center" textRotation="90" wrapText="1"/>
    </xf>
    <xf numFmtId="0" fontId="7" fillId="10" borderId="1" xfId="5" applyFill="1" applyBorder="1" applyAlignment="1">
      <alignment horizontal="center" vertical="center" textRotation="90" wrapText="1"/>
    </xf>
    <xf numFmtId="15" fontId="9" fillId="0" borderId="1" xfId="5" applyNumberFormat="1" applyFont="1" applyBorder="1" applyAlignment="1">
      <alignment horizontal="center" vertical="center" textRotation="90" wrapText="1"/>
    </xf>
    <xf numFmtId="15" fontId="9" fillId="9" borderId="1" xfId="5" applyNumberFormat="1" applyFont="1" applyFill="1" applyBorder="1" applyAlignment="1">
      <alignment horizontal="center" vertical="center" textRotation="90" wrapText="1"/>
    </xf>
    <xf numFmtId="15" fontId="9" fillId="10" borderId="1" xfId="5" applyNumberFormat="1" applyFont="1" applyFill="1" applyBorder="1" applyAlignment="1">
      <alignment horizontal="center" vertical="center" textRotation="90" wrapText="1"/>
    </xf>
    <xf numFmtId="0" fontId="0" fillId="11" borderId="0" xfId="0" applyFill="1" applyAlignment="1">
      <alignment horizontal="center" vertical="center"/>
    </xf>
    <xf numFmtId="0" fontId="7" fillId="0" borderId="0" xfId="5" applyAlignment="1">
      <alignment horizontal="center" vertical="center" wrapText="1"/>
    </xf>
    <xf numFmtId="0" fontId="11" fillId="0" borderId="0" xfId="5" applyFont="1" applyAlignment="1">
      <alignment horizontal="center" vertical="center" textRotation="90" wrapText="1"/>
    </xf>
    <xf numFmtId="15" fontId="9" fillId="0" borderId="0" xfId="5" applyNumberFormat="1" applyFont="1" applyAlignment="1">
      <alignment horizontal="center" vertical="center" textRotation="90" wrapText="1"/>
    </xf>
    <xf numFmtId="0" fontId="11" fillId="0" borderId="0" xfId="5" applyFont="1" applyAlignment="1">
      <alignment horizontal="center" vertical="center" wrapText="1"/>
    </xf>
    <xf numFmtId="0" fontId="6" fillId="12" borderId="21" xfId="0" applyFont="1" applyFill="1" applyBorder="1" applyAlignment="1">
      <alignment horizontal="center" vertical="center"/>
    </xf>
    <xf numFmtId="0" fontId="7" fillId="10" borderId="1" xfId="5" applyFill="1" applyBorder="1" applyAlignment="1">
      <alignment horizontal="center" vertical="center" wrapText="1"/>
    </xf>
    <xf numFmtId="0" fontId="7" fillId="0" borderId="1" xfId="5" applyBorder="1" applyAlignment="1">
      <alignment horizontal="center" vertical="center" wrapText="1"/>
    </xf>
    <xf numFmtId="0" fontId="6" fillId="13" borderId="7" xfId="0" applyFont="1" applyFill="1" applyBorder="1" applyAlignment="1">
      <alignment horizontal="center" vertical="center"/>
    </xf>
    <xf numFmtId="0" fontId="7" fillId="9" borderId="7" xfId="5" applyFill="1" applyBorder="1" applyAlignment="1">
      <alignment horizontal="center" vertical="center" wrapText="1"/>
    </xf>
    <xf numFmtId="0" fontId="7" fillId="0" borderId="7" xfId="5" applyBorder="1"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xf numFmtId="0" fontId="0" fillId="10" borderId="1" xfId="0" applyFill="1" applyBorder="1" applyAlignment="1">
      <alignment horizontal="center" vertical="center"/>
    </xf>
    <xf numFmtId="0" fontId="0" fillId="14" borderId="1" xfId="0" applyFill="1" applyBorder="1" applyAlignment="1">
      <alignment horizontal="center" vertical="center"/>
    </xf>
    <xf numFmtId="0" fontId="0" fillId="9" borderId="1" xfId="0" applyFill="1" applyBorder="1" applyAlignment="1">
      <alignment horizontal="center" vertical="center"/>
    </xf>
    <xf numFmtId="0" fontId="0" fillId="0" borderId="1" xfId="0"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0" xfId="0" applyFont="1" applyAlignment="1">
      <alignment horizontal="center" vertical="center" wrapText="1"/>
    </xf>
    <xf numFmtId="0" fontId="0" fillId="0" borderId="1" xfId="0" applyBorder="1" applyAlignment="1">
      <alignment vertical="center"/>
    </xf>
    <xf numFmtId="0" fontId="0" fillId="11" borderId="1" xfId="0" applyFill="1" applyBorder="1" applyAlignment="1">
      <alignment horizontal="center" vertical="center"/>
    </xf>
    <xf numFmtId="0" fontId="6" fillId="0" borderId="1" xfId="0" applyFont="1" applyBorder="1" applyAlignment="1">
      <alignment vertical="center"/>
    </xf>
    <xf numFmtId="0" fontId="12" fillId="0" borderId="0" xfId="0" applyFont="1"/>
    <xf numFmtId="0" fontId="6" fillId="6" borderId="1" xfId="0" applyFont="1" applyFill="1" applyBorder="1" applyAlignment="1">
      <alignment wrapText="1"/>
    </xf>
    <xf numFmtId="0" fontId="6" fillId="15" borderId="1" xfId="0" applyFont="1" applyFill="1" applyBorder="1"/>
    <xf numFmtId="0" fontId="6" fillId="15" borderId="1" xfId="0" applyFont="1" applyFill="1" applyBorder="1" applyAlignment="1">
      <alignment wrapText="1"/>
    </xf>
    <xf numFmtId="9" fontId="0" fillId="0" borderId="0" xfId="3" applyFont="1"/>
    <xf numFmtId="43" fontId="0" fillId="0" borderId="1" xfId="4" applyFont="1" applyBorder="1"/>
    <xf numFmtId="10" fontId="0" fillId="0" borderId="0" xfId="3" applyNumberFormat="1" applyFont="1"/>
    <xf numFmtId="14" fontId="0" fillId="0" borderId="0" xfId="0" applyNumberFormat="1"/>
    <xf numFmtId="0" fontId="7" fillId="9" borderId="1" xfId="5" applyFill="1" applyBorder="1" applyAlignment="1">
      <alignment horizontal="center" vertical="center" wrapText="1"/>
    </xf>
    <xf numFmtId="0" fontId="7" fillId="8" borderId="1" xfId="5" applyFill="1" applyBorder="1" applyAlignment="1">
      <alignment horizontal="center" vertical="center" textRotation="90" wrapText="1"/>
    </xf>
    <xf numFmtId="166" fontId="0" fillId="0" borderId="1" xfId="4" applyNumberFormat="1" applyFont="1" applyBorder="1" applyAlignment="1">
      <alignment horizontal="center" vertical="center"/>
    </xf>
    <xf numFmtId="166" fontId="6" fillId="0" borderId="1" xfId="0" applyNumberFormat="1" applyFont="1" applyBorder="1"/>
    <xf numFmtId="15" fontId="14" fillId="16" borderId="1" xfId="0" applyNumberFormat="1" applyFont="1" applyFill="1" applyBorder="1" applyAlignment="1">
      <alignment horizontal="center" vertical="center" wrapText="1"/>
    </xf>
    <xf numFmtId="166" fontId="0" fillId="0" borderId="1" xfId="4" applyNumberFormat="1" applyFont="1" applyBorder="1" applyAlignment="1">
      <alignment vertical="center"/>
    </xf>
    <xf numFmtId="43" fontId="0" fillId="0" borderId="0" xfId="4" applyFont="1"/>
    <xf numFmtId="0" fontId="15" fillId="0" borderId="0" xfId="0" applyFont="1"/>
    <xf numFmtId="1" fontId="0" fillId="0" borderId="1" xfId="0" applyNumberFormat="1" applyBorder="1" applyAlignment="1">
      <alignment horizontal="center" vertical="center"/>
    </xf>
    <xf numFmtId="166" fontId="6" fillId="0" borderId="1" xfId="4" applyNumberFormat="1" applyFont="1" applyBorder="1" applyAlignment="1">
      <alignment vertical="center"/>
    </xf>
    <xf numFmtId="0" fontId="6" fillId="0" borderId="0" xfId="0" applyFont="1" applyAlignment="1">
      <alignment horizontal="left"/>
    </xf>
    <xf numFmtId="3" fontId="0" fillId="0" borderId="0" xfId="0" applyNumberFormat="1"/>
    <xf numFmtId="3" fontId="0" fillId="0" borderId="1" xfId="0" applyNumberFormat="1" applyBorder="1" applyAlignment="1">
      <alignment horizontal="center"/>
    </xf>
    <xf numFmtId="15" fontId="14" fillId="0" borderId="0" xfId="0" applyNumberFormat="1" applyFont="1" applyAlignment="1">
      <alignment horizontal="center" vertical="center" wrapText="1"/>
    </xf>
    <xf numFmtId="3" fontId="16" fillId="0" borderId="0" xfId="0" applyNumberFormat="1" applyFont="1" applyAlignment="1">
      <alignment horizontal="justify" vertical="center" wrapText="1"/>
    </xf>
    <xf numFmtId="0" fontId="16" fillId="0" borderId="0" xfId="0" applyFont="1" applyAlignment="1">
      <alignment horizontal="justify" vertical="center" wrapText="1"/>
    </xf>
    <xf numFmtId="10" fontId="13" fillId="0" borderId="1" xfId="3" applyNumberFormat="1" applyFont="1" applyBorder="1"/>
    <xf numFmtId="167" fontId="0" fillId="0" borderId="1" xfId="0" applyNumberFormat="1" applyBorder="1"/>
    <xf numFmtId="43" fontId="0" fillId="0" borderId="1" xfId="0" applyNumberFormat="1" applyBorder="1"/>
    <xf numFmtId="167" fontId="0" fillId="0" borderId="0" xfId="0" applyNumberFormat="1"/>
    <xf numFmtId="0" fontId="0" fillId="0" borderId="1" xfId="0" applyBorder="1" applyAlignment="1">
      <alignment wrapText="1"/>
    </xf>
    <xf numFmtId="0" fontId="0" fillId="0" borderId="0" xfId="0" applyAlignment="1">
      <alignment wrapText="1"/>
    </xf>
    <xf numFmtId="0" fontId="0" fillId="4" borderId="1" xfId="0" applyFill="1" applyBorder="1" applyAlignment="1">
      <alignment wrapText="1"/>
    </xf>
    <xf numFmtId="0" fontId="0" fillId="4" borderId="1" xfId="0" applyFill="1" applyBorder="1"/>
    <xf numFmtId="0" fontId="0" fillId="17" borderId="1" xfId="0" applyFill="1" applyBorder="1" applyAlignment="1">
      <alignment wrapText="1"/>
    </xf>
    <xf numFmtId="0" fontId="0" fillId="17" borderId="1" xfId="0" applyFill="1" applyBorder="1"/>
    <xf numFmtId="0" fontId="0" fillId="13" borderId="1" xfId="0" applyFill="1" applyBorder="1"/>
    <xf numFmtId="168" fontId="0" fillId="0" borderId="1" xfId="0" applyNumberFormat="1" applyBorder="1" applyAlignment="1">
      <alignment horizontal="center" vertical="center"/>
    </xf>
    <xf numFmtId="0" fontId="16" fillId="0" borderId="0" xfId="0" applyFont="1" applyAlignment="1">
      <alignment horizontal="right" vertical="center" wrapText="1"/>
    </xf>
    <xf numFmtId="3" fontId="16" fillId="0" borderId="0" xfId="0" applyNumberFormat="1" applyFont="1" applyAlignment="1">
      <alignment horizontal="right" vertical="center" wrapText="1"/>
    </xf>
    <xf numFmtId="166" fontId="0" fillId="0" borderId="0" xfId="4" applyNumberFormat="1" applyFont="1" applyBorder="1"/>
    <xf numFmtId="168" fontId="0" fillId="0" borderId="0" xfId="0" applyNumberFormat="1" applyAlignment="1">
      <alignment horizontal="center" vertical="center"/>
    </xf>
    <xf numFmtId="0" fontId="6" fillId="18" borderId="1" xfId="0" applyFont="1" applyFill="1" applyBorder="1"/>
    <xf numFmtId="0" fontId="6" fillId="18" borderId="1" xfId="0" applyFont="1" applyFill="1" applyBorder="1" applyAlignment="1">
      <alignment wrapText="1"/>
    </xf>
    <xf numFmtId="43" fontId="0" fillId="0" borderId="0" xfId="4" applyFont="1" applyBorder="1"/>
    <xf numFmtId="43" fontId="0" fillId="0" borderId="0" xfId="0" applyNumberFormat="1"/>
    <xf numFmtId="0" fontId="3" fillId="0" borderId="0" xfId="2" applyFont="1" applyFill="1" applyBorder="1" applyAlignment="1">
      <alignment vertical="center" wrapText="1"/>
    </xf>
    <xf numFmtId="0" fontId="6" fillId="0" borderId="0" xfId="0" applyFont="1" applyAlignment="1">
      <alignment wrapText="1"/>
    </xf>
    <xf numFmtId="0" fontId="0" fillId="0" borderId="1" xfId="0" applyBorder="1" applyAlignment="1">
      <alignment horizontal="center"/>
    </xf>
    <xf numFmtId="165" fontId="0" fillId="0" borderId="0" xfId="0" applyNumberFormat="1"/>
    <xf numFmtId="9" fontId="0" fillId="0" borderId="0" xfId="0" applyNumberFormat="1" applyAlignment="1">
      <alignment horizontal="center"/>
    </xf>
    <xf numFmtId="10" fontId="0" fillId="0" borderId="0" xfId="3" applyNumberFormat="1" applyFont="1" applyFill="1" applyBorder="1"/>
    <xf numFmtId="0" fontId="0" fillId="0" borderId="0" xfId="0" applyAlignment="1">
      <alignment horizontal="center"/>
    </xf>
    <xf numFmtId="9" fontId="0" fillId="0" borderId="0" xfId="3" applyFont="1" applyFill="1" applyBorder="1" applyAlignment="1">
      <alignment horizontal="center"/>
    </xf>
    <xf numFmtId="0" fontId="6" fillId="6" borderId="2" xfId="0" applyFont="1" applyFill="1" applyBorder="1" applyAlignment="1">
      <alignment wrapText="1"/>
    </xf>
    <xf numFmtId="10" fontId="0" fillId="0" borderId="2" xfId="3" applyNumberFormat="1" applyFont="1" applyBorder="1"/>
    <xf numFmtId="43" fontId="0" fillId="0" borderId="0" xfId="4" applyFont="1" applyFill="1" applyBorder="1"/>
    <xf numFmtId="166" fontId="0" fillId="0" borderId="0" xfId="4" applyNumberFormat="1" applyFont="1" applyFill="1" applyBorder="1" applyAlignment="1">
      <alignment horizontal="center" vertical="center"/>
    </xf>
    <xf numFmtId="3" fontId="0" fillId="0" borderId="0" xfId="0" applyNumberFormat="1" applyAlignment="1">
      <alignment horizontal="left"/>
    </xf>
    <xf numFmtId="169" fontId="0" fillId="0" borderId="20" xfId="4" applyNumberFormat="1" applyFont="1" applyBorder="1" applyAlignment="1">
      <alignment vertical="center"/>
    </xf>
    <xf numFmtId="169" fontId="0" fillId="0" borderId="13" xfId="4" applyNumberFormat="1" applyFont="1" applyBorder="1" applyAlignment="1">
      <alignment vertical="center"/>
    </xf>
    <xf numFmtId="0" fontId="6" fillId="19" borderId="1" xfId="0" applyFont="1" applyFill="1" applyBorder="1" applyAlignment="1">
      <alignment horizontal="center"/>
    </xf>
    <xf numFmtId="0" fontId="6" fillId="0" borderId="0" xfId="0" applyFont="1" applyAlignment="1">
      <alignment horizontal="center"/>
    </xf>
    <xf numFmtId="0" fontId="10" fillId="11" borderId="1" xfId="0" applyFont="1" applyFill="1" applyBorder="1" applyAlignment="1">
      <alignment horizontal="center" vertical="center" wrapText="1"/>
    </xf>
    <xf numFmtId="0" fontId="8" fillId="7" borderId="2" xfId="5" applyFont="1" applyFill="1" applyBorder="1" applyAlignment="1">
      <alignment horizontal="center" vertical="center" wrapText="1"/>
    </xf>
    <xf numFmtId="0" fontId="8" fillId="7" borderId="3" xfId="5" applyFont="1" applyFill="1" applyBorder="1" applyAlignment="1">
      <alignment horizontal="center" vertical="center" wrapText="1"/>
    </xf>
    <xf numFmtId="0" fontId="8" fillId="7" borderId="4" xfId="5" applyFont="1" applyFill="1" applyBorder="1" applyAlignment="1">
      <alignment horizontal="center" vertical="center" wrapText="1"/>
    </xf>
    <xf numFmtId="0" fontId="0" fillId="0" borderId="1" xfId="0" applyBorder="1" applyAlignment="1">
      <alignment horizontal="center" vertical="center"/>
    </xf>
    <xf numFmtId="0" fontId="6" fillId="0" borderId="1" xfId="0" applyFont="1" applyBorder="1" applyAlignment="1">
      <alignment horizontal="center" vertical="center"/>
    </xf>
    <xf numFmtId="0" fontId="3" fillId="5" borderId="26" xfId="2" applyFont="1" applyFill="1" applyBorder="1" applyAlignment="1">
      <alignment horizontal="center" vertical="center" wrapText="1"/>
    </xf>
    <xf numFmtId="0" fontId="3" fillId="5" borderId="27" xfId="2" applyFont="1" applyFill="1" applyBorder="1" applyAlignment="1">
      <alignment horizontal="center" vertical="center" wrapText="1"/>
    </xf>
    <xf numFmtId="0" fontId="3" fillId="5" borderId="28" xfId="2" applyFont="1" applyFill="1" applyBorder="1" applyAlignment="1">
      <alignment horizontal="center" vertical="center" wrapText="1"/>
    </xf>
    <xf numFmtId="0" fontId="6" fillId="4" borderId="26" xfId="0" applyFont="1" applyFill="1" applyBorder="1" applyAlignment="1">
      <alignment horizontal="left" vertical="center"/>
    </xf>
    <xf numFmtId="0" fontId="6" fillId="4" borderId="27" xfId="0" applyFont="1" applyFill="1" applyBorder="1" applyAlignment="1">
      <alignment horizontal="left" vertical="center"/>
    </xf>
    <xf numFmtId="0" fontId="3" fillId="2" borderId="23" xfId="2" applyFont="1" applyFill="1" applyBorder="1" applyAlignment="1">
      <alignment horizontal="center" vertical="center" wrapText="1"/>
    </xf>
    <xf numFmtId="0" fontId="3" fillId="2" borderId="32" xfId="2" applyFont="1" applyFill="1" applyBorder="1" applyAlignment="1">
      <alignment horizontal="center" vertical="center" wrapText="1"/>
    </xf>
    <xf numFmtId="0" fontId="3" fillId="2" borderId="33" xfId="2" applyFont="1" applyFill="1" applyBorder="1" applyAlignment="1">
      <alignment horizontal="center" vertical="center" wrapText="1"/>
    </xf>
    <xf numFmtId="0" fontId="6" fillId="4" borderId="18"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3" fillId="2" borderId="34"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6" xfId="2" applyFont="1" applyFill="1" applyBorder="1" applyAlignment="1">
      <alignment horizontal="center" vertical="center" wrapText="1"/>
    </xf>
    <xf numFmtId="0" fontId="3" fillId="2" borderId="5" xfId="2" applyFont="1" applyFill="1" applyBorder="1" applyAlignment="1">
      <alignment horizontal="center" vertical="center" wrapText="1"/>
    </xf>
    <xf numFmtId="0" fontId="3" fillId="2" borderId="0" xfId="2" applyFont="1" applyFill="1" applyBorder="1" applyAlignment="1">
      <alignment horizontal="center" vertical="center" wrapText="1"/>
    </xf>
    <xf numFmtId="0" fontId="5" fillId="0" borderId="5" xfId="0" applyFont="1" applyBorder="1" applyAlignment="1">
      <alignment horizontal="center" vertical="center" wrapText="1"/>
    </xf>
    <xf numFmtId="0" fontId="3" fillId="2" borderId="1" xfId="2" applyFont="1" applyFill="1" applyBorder="1" applyAlignment="1">
      <alignment horizontal="center" vertical="center" wrapText="1"/>
    </xf>
    <xf numFmtId="0" fontId="6" fillId="0" borderId="6" xfId="0" applyFont="1" applyBorder="1" applyAlignment="1">
      <alignment horizontal="center"/>
    </xf>
    <xf numFmtId="0" fontId="6" fillId="3" borderId="2" xfId="0" applyFont="1" applyFill="1" applyBorder="1" applyAlignment="1">
      <alignment horizontal="center"/>
    </xf>
    <xf numFmtId="0" fontId="6" fillId="3" borderId="3" xfId="0" applyFont="1" applyFill="1" applyBorder="1" applyAlignment="1">
      <alignment horizontal="center"/>
    </xf>
    <xf numFmtId="0" fontId="6" fillId="3" borderId="4" xfId="0" applyFont="1" applyFill="1" applyBorder="1" applyAlignment="1">
      <alignment horizontal="center"/>
    </xf>
    <xf numFmtId="0" fontId="6" fillId="3" borderId="1" xfId="0" applyFont="1" applyFill="1" applyBorder="1" applyAlignment="1">
      <alignment horizontal="center" wrapText="1"/>
    </xf>
    <xf numFmtId="0" fontId="6" fillId="3" borderId="1" xfId="0" applyFont="1" applyFill="1" applyBorder="1" applyAlignment="1">
      <alignment horizontal="center"/>
    </xf>
  </cellXfs>
  <cellStyles count="6">
    <cellStyle name="Millares" xfId="4" builtinId="3"/>
    <cellStyle name="Moneda" xfId="1" builtinId="4"/>
    <cellStyle name="Normal" xfId="0" builtinId="0"/>
    <cellStyle name="Normal 2" xfId="5" xr:uid="{4357860B-3AB2-4ACC-B86A-3E330C35FC18}"/>
    <cellStyle name="Normal 2 2" xfId="2" xr:uid="{EB4683A3-2230-4CA8-AFF1-9A5DCCE73F58}"/>
    <cellStyle name="Porcentaje" xfId="3" builtinId="5"/>
  </cellStyles>
  <dxfs count="21">
    <dxf>
      <font>
        <color theme="0" tint="-0.499984740745262"/>
      </font>
      <fill>
        <patternFill>
          <bgColor theme="0" tint="-0.499984740745262"/>
        </patternFill>
      </fill>
    </dxf>
    <dxf>
      <font>
        <color theme="0" tint="-0.499984740745262"/>
      </font>
      <fill>
        <patternFill>
          <bgColor theme="0" tint="-0.499984740745262"/>
        </patternFill>
      </fill>
    </dxf>
    <dxf>
      <font>
        <color theme="0" tint="-0.499984740745262"/>
      </font>
      <fill>
        <patternFill>
          <bgColor theme="0" tint="-0.499984740745262"/>
        </patternFill>
      </fill>
    </dxf>
    <dxf>
      <font>
        <color theme="0" tint="-0.499984740745262"/>
      </font>
      <fill>
        <patternFill>
          <bgColor theme="0" tint="-0.499984740745262"/>
        </patternFill>
      </fill>
    </dxf>
    <dxf>
      <font>
        <color theme="0" tint="-0.499984740745262"/>
      </font>
      <fill>
        <patternFill>
          <bgColor theme="0" tint="-0.499984740745262"/>
        </patternFill>
      </fill>
    </dxf>
    <dxf>
      <font>
        <color theme="0" tint="-0.499984740745262"/>
      </font>
      <fill>
        <patternFill>
          <bgColor theme="0" tint="-0.499984740745262"/>
        </patternFill>
      </fill>
    </dxf>
    <dxf>
      <font>
        <color theme="0" tint="-0.499984740745262"/>
      </font>
      <fill>
        <patternFill>
          <bgColor theme="0" tint="-0.499984740745262"/>
        </patternFill>
      </fill>
    </dxf>
    <dxf>
      <font>
        <color theme="0" tint="-0.499984740745262"/>
      </font>
      <fill>
        <patternFill>
          <bgColor theme="0" tint="-0.499984740745262"/>
        </patternFill>
      </fill>
    </dxf>
    <dxf>
      <font>
        <color theme="0" tint="-0.499984740745262"/>
      </font>
      <fill>
        <patternFill>
          <bgColor theme="0" tint="-0.499984740745262"/>
        </patternFill>
      </fill>
    </dxf>
    <dxf>
      <font>
        <color theme="0" tint="-0.499984740745262"/>
      </font>
      <fill>
        <patternFill>
          <bgColor theme="0" tint="-0.499984740745262"/>
        </patternFill>
      </fill>
    </dxf>
    <dxf>
      <font>
        <color theme="0" tint="-0.499984740745262"/>
      </font>
      <fill>
        <patternFill>
          <bgColor theme="0" tint="-0.499984740745262"/>
        </patternFill>
      </fill>
    </dxf>
    <dxf>
      <font>
        <color theme="0" tint="-0.499984740745262"/>
      </font>
      <fill>
        <patternFill>
          <bgColor theme="0" tint="-0.499984740745262"/>
        </patternFill>
      </fill>
    </dxf>
    <dxf>
      <font>
        <color theme="0" tint="-0.499984740745262"/>
      </font>
      <fill>
        <patternFill>
          <bgColor theme="0" tint="-0.499984740745262"/>
        </patternFill>
      </fill>
    </dxf>
    <dxf>
      <font>
        <color theme="0" tint="-0.499984740745262"/>
      </font>
      <fill>
        <patternFill>
          <bgColor theme="0" tint="-0.499984740745262"/>
        </patternFill>
      </fill>
    </dxf>
    <dxf>
      <font>
        <color theme="0" tint="-0.499984740745262"/>
      </font>
      <fill>
        <patternFill>
          <bgColor theme="0" tint="-0.499984740745262"/>
        </patternFill>
      </fill>
    </dxf>
    <dxf>
      <font>
        <color theme="0" tint="-0.499984740745262"/>
      </font>
      <fill>
        <patternFill>
          <bgColor theme="0" tint="-0.499984740745262"/>
        </patternFill>
      </fill>
    </dxf>
    <dxf>
      <font>
        <color theme="0" tint="-0.499984740745262"/>
      </font>
      <fill>
        <patternFill>
          <bgColor theme="0" tint="-0.499984740745262"/>
        </patternFill>
      </fill>
    </dxf>
    <dxf>
      <font>
        <color theme="0" tint="-0.499984740745262"/>
      </font>
      <fill>
        <patternFill>
          <bgColor theme="0" tint="-0.499984740745262"/>
        </patternFill>
      </fill>
    </dxf>
    <dxf>
      <font>
        <color theme="0" tint="-0.499984740745262"/>
      </font>
      <fill>
        <patternFill>
          <bgColor theme="0" tint="-0.499984740745262"/>
        </patternFill>
      </fill>
    </dxf>
    <dxf>
      <font>
        <color theme="0" tint="-0.499984740745262"/>
      </font>
      <fill>
        <patternFill>
          <bgColor theme="0" tint="-0.499984740745262"/>
        </patternFill>
      </fill>
    </dxf>
    <dxf>
      <font>
        <color theme="0" tint="-0.499984740745262"/>
      </font>
      <fill>
        <patternFill>
          <bgColor theme="0"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1A332B-C520-40A9-A9CF-29568CFEE8BB}">
  <dimension ref="A1:W26"/>
  <sheetViews>
    <sheetView tabSelected="1" topLeftCell="H10" workbookViewId="0">
      <selection activeCell="H8" sqref="H8"/>
    </sheetView>
  </sheetViews>
  <sheetFormatPr baseColWidth="10" defaultRowHeight="15" x14ac:dyDescent="0.25"/>
  <cols>
    <col min="1" max="2" width="22.140625" customWidth="1"/>
    <col min="3" max="3" width="16.28515625" customWidth="1"/>
    <col min="4" max="4" width="15" customWidth="1"/>
    <col min="5" max="5" width="16.140625" customWidth="1"/>
    <col min="6" max="6" width="18.85546875" customWidth="1"/>
    <col min="7" max="7" width="15.42578125" customWidth="1"/>
    <col min="8" max="8" width="18.140625" customWidth="1"/>
    <col min="9" max="9" width="15.42578125" customWidth="1"/>
    <col min="10" max="10" width="14.85546875" customWidth="1"/>
    <col min="11" max="11" width="19.5703125" customWidth="1"/>
    <col min="12" max="12" width="16.85546875" customWidth="1"/>
    <col min="13" max="13" width="15.5703125" customWidth="1"/>
    <col min="14" max="14" width="16.85546875" bestFit="1" customWidth="1"/>
    <col min="15" max="15" width="18.42578125" customWidth="1"/>
    <col min="16" max="16" width="16.85546875" bestFit="1" customWidth="1"/>
    <col min="17" max="17" width="18" bestFit="1" customWidth="1"/>
    <col min="18" max="18" width="17.85546875" bestFit="1" customWidth="1"/>
    <col min="19" max="19" width="17.140625" customWidth="1"/>
    <col min="20" max="20" width="16.7109375" customWidth="1"/>
    <col min="21" max="21" width="13.42578125" customWidth="1"/>
    <col min="22" max="22" width="11.5703125" customWidth="1"/>
    <col min="23" max="23" width="14.5703125" customWidth="1"/>
  </cols>
  <sheetData>
    <row r="1" spans="1:23" ht="18.75" x14ac:dyDescent="0.3">
      <c r="A1" s="74" t="s">
        <v>175</v>
      </c>
      <c r="B1" s="74"/>
    </row>
    <row r="4" spans="1:23" x14ac:dyDescent="0.25">
      <c r="A4" s="40" t="s">
        <v>97</v>
      </c>
      <c r="B4" s="40"/>
      <c r="H4" s="133" t="s">
        <v>185</v>
      </c>
      <c r="I4" s="133"/>
      <c r="J4" s="133"/>
      <c r="K4" s="133"/>
      <c r="M4" s="134"/>
      <c r="N4" s="134"/>
      <c r="O4" s="134"/>
      <c r="P4" s="134"/>
    </row>
    <row r="5" spans="1:23" ht="60" x14ac:dyDescent="0.25">
      <c r="A5" s="41" t="s">
        <v>41</v>
      </c>
      <c r="B5" s="76" t="s">
        <v>95</v>
      </c>
      <c r="C5" s="41" t="s">
        <v>63</v>
      </c>
      <c r="D5" s="75" t="s">
        <v>80</v>
      </c>
      <c r="E5" s="41" t="s">
        <v>66</v>
      </c>
      <c r="F5" s="75" t="s">
        <v>81</v>
      </c>
      <c r="G5" s="126" t="s">
        <v>94</v>
      </c>
      <c r="H5" s="114" t="s">
        <v>147</v>
      </c>
      <c r="I5" s="115" t="s">
        <v>148</v>
      </c>
      <c r="J5" s="115" t="s">
        <v>96</v>
      </c>
      <c r="K5" s="115" t="s">
        <v>174</v>
      </c>
      <c r="L5" s="119"/>
      <c r="M5" s="119"/>
      <c r="N5" s="119"/>
      <c r="O5" s="119"/>
      <c r="P5" s="119"/>
      <c r="Q5" s="119"/>
    </row>
    <row r="6" spans="1:23" x14ac:dyDescent="0.25">
      <c r="A6" s="5" t="s">
        <v>37</v>
      </c>
      <c r="B6" s="39">
        <v>52987384907</v>
      </c>
      <c r="C6" s="42">
        <v>18508710092</v>
      </c>
      <c r="D6" s="6">
        <f>+C6/B13</f>
        <v>0.349304086708285</v>
      </c>
      <c r="E6" s="85">
        <f>+H13</f>
        <v>962911408</v>
      </c>
      <c r="F6" s="6">
        <f>+I13/E13</f>
        <v>1.6595858625630653E-2</v>
      </c>
      <c r="G6" s="127">
        <f>+D6+F6</f>
        <v>0.36589994533391568</v>
      </c>
      <c r="H6" s="42">
        <f>+P13</f>
        <v>7522438493</v>
      </c>
      <c r="I6" s="98">
        <f>+R13</f>
        <v>0.12964985637581117</v>
      </c>
      <c r="J6" s="6">
        <f>+D6+F6+I6</f>
        <v>0.49554980170972684</v>
      </c>
      <c r="K6" s="120" t="s">
        <v>176</v>
      </c>
      <c r="L6" s="122"/>
      <c r="M6" s="37">
        <f>+N13-H6</f>
        <v>258205784.84249878</v>
      </c>
      <c r="N6" s="123"/>
      <c r="O6" s="123"/>
      <c r="P6" s="124"/>
      <c r="Q6" s="125"/>
    </row>
    <row r="7" spans="1:23" x14ac:dyDescent="0.25">
      <c r="A7" s="5" t="s">
        <v>38</v>
      </c>
      <c r="B7" s="39">
        <v>52552576546</v>
      </c>
      <c r="C7" s="42">
        <v>19189069952</v>
      </c>
      <c r="D7" s="6">
        <f>+C7/B14</f>
        <v>0.36514042152059928</v>
      </c>
      <c r="E7" s="85">
        <f>+H14</f>
        <v>2321219880</v>
      </c>
      <c r="F7" s="6">
        <f>+I14/E14</f>
        <v>4.0337422942408802E-2</v>
      </c>
      <c r="G7" s="127">
        <f t="shared" ref="G7:G8" si="0">+D7+F7</f>
        <v>0.40547784446300805</v>
      </c>
      <c r="H7" s="42">
        <f>+P14</f>
        <v>5435577625</v>
      </c>
      <c r="I7" s="98">
        <f>+R14</f>
        <v>9.4457744173688088E-2</v>
      </c>
      <c r="J7" s="6">
        <f>+D7+F7+I7</f>
        <v>0.49993558863669613</v>
      </c>
      <c r="K7" s="120" t="s">
        <v>182</v>
      </c>
      <c r="L7" s="122"/>
      <c r="M7" s="37">
        <f>+N14-H7</f>
        <v>3706556.4950008392</v>
      </c>
      <c r="N7" s="123"/>
      <c r="O7" s="123"/>
      <c r="P7" s="124"/>
      <c r="Q7" s="125"/>
    </row>
    <row r="8" spans="1:23" ht="18" customHeight="1" x14ac:dyDescent="0.25">
      <c r="A8" s="5" t="s">
        <v>39</v>
      </c>
      <c r="B8" s="39">
        <v>58669447513</v>
      </c>
      <c r="C8" s="42">
        <v>24511312245</v>
      </c>
      <c r="D8" s="6">
        <f>+C8/B15</f>
        <v>0.41778665530417297</v>
      </c>
      <c r="E8" s="85">
        <f>+H15</f>
        <v>4995646354.5</v>
      </c>
      <c r="F8" s="6">
        <f>+I15/E15</f>
        <v>7.7761668246283194E-2</v>
      </c>
      <c r="G8" s="127">
        <f t="shared" si="0"/>
        <v>0.49554832355045619</v>
      </c>
      <c r="H8" s="42">
        <f>ROUND(P15,0)</f>
        <v>285977283</v>
      </c>
      <c r="I8" s="98">
        <f>+R15</f>
        <v>4.4514901633474786E-3</v>
      </c>
      <c r="J8" s="6">
        <f t="shared" ref="J8" si="1">+D8+F8+I8</f>
        <v>0.4999998137138037</v>
      </c>
      <c r="K8" s="120" t="s">
        <v>183</v>
      </c>
      <c r="M8" s="37"/>
      <c r="N8" s="123"/>
      <c r="O8" s="123"/>
      <c r="P8" s="124"/>
      <c r="Q8" s="124"/>
    </row>
    <row r="9" spans="1:23" x14ac:dyDescent="0.25">
      <c r="A9" s="5" t="s">
        <v>40</v>
      </c>
      <c r="B9" s="39">
        <f>SUM(B6:B8)</f>
        <v>164209408966</v>
      </c>
      <c r="C9" s="42">
        <f>SUM(C6:C8)</f>
        <v>62209092289</v>
      </c>
      <c r="D9" s="42"/>
      <c r="E9" s="85">
        <f>SUM(E6:E8)</f>
        <v>8279777642.5</v>
      </c>
      <c r="F9" s="5"/>
      <c r="G9" s="44"/>
      <c r="H9" s="42">
        <f>SUM(H6:H8)</f>
        <v>13243993401</v>
      </c>
      <c r="I9" s="5"/>
      <c r="J9" s="5"/>
    </row>
    <row r="10" spans="1:23" x14ac:dyDescent="0.25">
      <c r="C10" s="38"/>
      <c r="D10" s="38"/>
      <c r="H10" s="37"/>
    </row>
    <row r="11" spans="1:23" x14ac:dyDescent="0.25">
      <c r="A11" s="40" t="s">
        <v>156</v>
      </c>
      <c r="B11" s="40"/>
    </row>
    <row r="12" spans="1:23" ht="71.25" customHeight="1" x14ac:dyDescent="0.25">
      <c r="A12" s="76" t="s">
        <v>42</v>
      </c>
      <c r="B12" s="76" t="s">
        <v>43</v>
      </c>
      <c r="C12" s="76" t="s">
        <v>63</v>
      </c>
      <c r="D12" s="77" t="s">
        <v>44</v>
      </c>
      <c r="E12" s="77" t="s">
        <v>87</v>
      </c>
      <c r="F12" s="77" t="s">
        <v>85</v>
      </c>
      <c r="G12" s="77" t="s">
        <v>78</v>
      </c>
      <c r="H12" s="77" t="s">
        <v>66</v>
      </c>
      <c r="I12" s="77" t="s">
        <v>79</v>
      </c>
      <c r="J12" s="77" t="s">
        <v>81</v>
      </c>
      <c r="K12" s="77" t="s">
        <v>84</v>
      </c>
      <c r="L12" s="77" t="s">
        <v>99</v>
      </c>
      <c r="M12" s="77" t="s">
        <v>100</v>
      </c>
      <c r="N12" s="77" t="s">
        <v>98</v>
      </c>
      <c r="O12" s="77" t="s">
        <v>164</v>
      </c>
      <c r="P12" s="115" t="s">
        <v>147</v>
      </c>
      <c r="Q12" s="115" t="s">
        <v>153</v>
      </c>
      <c r="R12" s="115" t="s">
        <v>148</v>
      </c>
      <c r="S12" s="115" t="s">
        <v>154</v>
      </c>
      <c r="T12" s="119"/>
      <c r="U12" s="119"/>
      <c r="V12" s="119"/>
      <c r="W12" s="119"/>
    </row>
    <row r="13" spans="1:23" x14ac:dyDescent="0.25">
      <c r="A13" s="5" t="s">
        <v>58</v>
      </c>
      <c r="B13" s="39">
        <v>52987384907</v>
      </c>
      <c r="C13" s="39">
        <v>18508710092</v>
      </c>
      <c r="D13" s="43">
        <v>45656</v>
      </c>
      <c r="E13" s="79">
        <f>+B13/(1300000)</f>
        <v>40759.52685153846</v>
      </c>
      <c r="F13" s="44">
        <f>C13/1300000</f>
        <v>14237.469301538462</v>
      </c>
      <c r="G13" s="44">
        <f>+(E13/2)-F13</f>
        <v>6142.2941242307679</v>
      </c>
      <c r="H13" s="44">
        <v>962911408</v>
      </c>
      <c r="I13" s="79">
        <f>+H13/1423500</f>
        <v>676.43934527572878</v>
      </c>
      <c r="J13" s="6">
        <f>+I13/E13</f>
        <v>1.6595858625630653E-2</v>
      </c>
      <c r="K13" s="43">
        <v>45716</v>
      </c>
      <c r="L13" s="99">
        <f>+E13/2</f>
        <v>20379.76342576923</v>
      </c>
      <c r="M13" s="99">
        <f>+L13-F13-I13</f>
        <v>5465.8547789550394</v>
      </c>
      <c r="N13" s="39">
        <f>+M13*1423500</f>
        <v>7780644277.8424988</v>
      </c>
      <c r="O13" s="6">
        <f>+M13/E13</f>
        <v>0.13410005466608432</v>
      </c>
      <c r="P13" s="44">
        <f>+Adición_Lote_1!F24</f>
        <v>7522438493</v>
      </c>
      <c r="Q13" s="79">
        <f>+P13/1423500</f>
        <v>5284.46680224798</v>
      </c>
      <c r="R13" s="6">
        <f>+Q13/E13</f>
        <v>0.12964985637581117</v>
      </c>
      <c r="S13" s="84">
        <v>16</v>
      </c>
      <c r="T13" s="37"/>
      <c r="U13" s="128"/>
      <c r="V13" s="123"/>
      <c r="W13" s="129"/>
    </row>
    <row r="14" spans="1:23" x14ac:dyDescent="0.25">
      <c r="A14" s="5" t="s">
        <v>59</v>
      </c>
      <c r="B14" s="39">
        <v>52552576546</v>
      </c>
      <c r="C14" s="39">
        <v>19189069952</v>
      </c>
      <c r="D14" s="43">
        <v>45656</v>
      </c>
      <c r="E14" s="79">
        <f>+B14/(1300000)</f>
        <v>40425.058881538462</v>
      </c>
      <c r="F14" s="44">
        <f>C14/1300000</f>
        <v>14760.823039999999</v>
      </c>
      <c r="G14" s="44">
        <f t="shared" ref="G14:G15" si="2">+(E14/2)-F14</f>
        <v>5451.7064007692315</v>
      </c>
      <c r="H14" s="44">
        <v>2321219880</v>
      </c>
      <c r="I14" s="79">
        <f t="shared" ref="I14:I15" si="3">+H14/1423500</f>
        <v>1630.6426975763961</v>
      </c>
      <c r="J14" s="6">
        <f t="shared" ref="J14:J15" si="4">+I14/E14</f>
        <v>4.0337422942408802E-2</v>
      </c>
      <c r="K14" s="43">
        <v>45716</v>
      </c>
      <c r="L14" s="99">
        <f>+E14/2</f>
        <v>20212.529440769231</v>
      </c>
      <c r="M14" s="99">
        <f>+L14-F14-I14</f>
        <v>3821.0637031928354</v>
      </c>
      <c r="N14" s="39">
        <f t="shared" ref="N14:N15" si="5">+M14*1423500</f>
        <v>5439284181.4950008</v>
      </c>
      <c r="O14" s="6">
        <f>+M14/E14</f>
        <v>9.4522155536991934E-2</v>
      </c>
      <c r="P14" s="44">
        <f>+Adición_Lote_2!F24</f>
        <v>5435577625</v>
      </c>
      <c r="Q14" s="79">
        <f>+P14/1423500</f>
        <v>3818.4598700386373</v>
      </c>
      <c r="R14" s="6">
        <f>+Q14/E14</f>
        <v>9.4457744173688088E-2</v>
      </c>
      <c r="S14" s="84">
        <v>12</v>
      </c>
      <c r="T14" s="37"/>
      <c r="U14" s="128"/>
      <c r="V14" s="123"/>
      <c r="W14" s="129"/>
    </row>
    <row r="15" spans="1:23" x14ac:dyDescent="0.25">
      <c r="A15" s="5" t="s">
        <v>60</v>
      </c>
      <c r="B15" s="39">
        <v>58669447513</v>
      </c>
      <c r="C15" s="39">
        <v>24511312245</v>
      </c>
      <c r="D15" s="43">
        <v>45656</v>
      </c>
      <c r="E15" s="79">
        <f>+B15/(1300000)</f>
        <v>45130.344240769227</v>
      </c>
      <c r="F15" s="44">
        <f>C15/1300000</f>
        <v>18854.855573076922</v>
      </c>
      <c r="G15" s="44">
        <f t="shared" si="2"/>
        <v>3710.3165473076915</v>
      </c>
      <c r="H15" s="44">
        <v>4995646354.5</v>
      </c>
      <c r="I15" s="79">
        <f t="shared" si="3"/>
        <v>3509.4108566912541</v>
      </c>
      <c r="J15" s="6">
        <f t="shared" si="4"/>
        <v>7.7761668246283194E-2</v>
      </c>
      <c r="K15" s="43">
        <v>45716</v>
      </c>
      <c r="L15" s="99">
        <f>+E15/2</f>
        <v>22565.172120384614</v>
      </c>
      <c r="M15" s="99">
        <f>+L15-F15-I15</f>
        <v>200.90569061643737</v>
      </c>
      <c r="N15" s="39">
        <f t="shared" si="5"/>
        <v>285989250.5924986</v>
      </c>
      <c r="O15" s="6">
        <f>+M15/E15</f>
        <v>4.4516764495438075E-3</v>
      </c>
      <c r="P15" s="44">
        <f>ROUND(Adición_Lote_3!F19,0)</f>
        <v>285977283</v>
      </c>
      <c r="Q15" s="79">
        <f t="shared" ref="Q15" si="6">+P15/1423500</f>
        <v>200.89728345626975</v>
      </c>
      <c r="R15" s="6">
        <f>+Q15/E15</f>
        <v>4.4514901633474786E-3</v>
      </c>
      <c r="S15" s="84">
        <v>1</v>
      </c>
      <c r="T15" s="37"/>
      <c r="U15" s="128"/>
      <c r="V15" s="123"/>
      <c r="W15" s="129"/>
    </row>
    <row r="16" spans="1:23" x14ac:dyDescent="0.25">
      <c r="A16" s="5" t="s">
        <v>67</v>
      </c>
      <c r="B16" s="39">
        <f>SUM(B13:B15)</f>
        <v>164209408966</v>
      </c>
      <c r="C16" s="39">
        <f>SUM(C13:C15)</f>
        <v>62209092289</v>
      </c>
      <c r="D16" s="43"/>
      <c r="E16" s="79"/>
      <c r="F16" s="44"/>
      <c r="G16" s="44"/>
      <c r="H16" s="44">
        <f>SUM(H13:H15)</f>
        <v>8279777642.5</v>
      </c>
      <c r="I16" s="5"/>
      <c r="J16" s="5"/>
      <c r="K16" s="43"/>
      <c r="L16" s="5"/>
      <c r="M16" s="5"/>
      <c r="N16" s="44">
        <f>SUM(N13:N15)</f>
        <v>13505917709.929998</v>
      </c>
      <c r="O16" s="5"/>
      <c r="P16" s="44">
        <f>SUM(P13:P15)</f>
        <v>13243993401</v>
      </c>
      <c r="Q16" s="5"/>
      <c r="R16" s="5"/>
      <c r="S16" s="39"/>
    </row>
    <row r="17" spans="1:22" x14ac:dyDescent="0.25">
      <c r="F17" s="37"/>
      <c r="K17" s="37"/>
    </row>
    <row r="18" spans="1:22" ht="30" x14ac:dyDescent="0.25">
      <c r="A18" s="76" t="s">
        <v>42</v>
      </c>
      <c r="B18" s="76" t="s">
        <v>155</v>
      </c>
      <c r="C18" s="77" t="s">
        <v>172</v>
      </c>
      <c r="D18" s="77" t="s">
        <v>145</v>
      </c>
      <c r="E18" s="77" t="s">
        <v>173</v>
      </c>
      <c r="F18" s="119"/>
      <c r="G18" s="119"/>
      <c r="K18" s="37"/>
      <c r="L18" s="38"/>
      <c r="M18" s="38"/>
      <c r="N18" s="81"/>
      <c r="P18" s="78"/>
      <c r="R18" s="37"/>
      <c r="V18" s="101"/>
    </row>
    <row r="19" spans="1:22" ht="22.5" customHeight="1" x14ac:dyDescent="0.25">
      <c r="A19" s="5" t="s">
        <v>58</v>
      </c>
      <c r="B19" s="79">
        <v>468483756</v>
      </c>
      <c r="C19" s="39">
        <v>1718555980</v>
      </c>
      <c r="D19" s="109">
        <f>+C19/B19</f>
        <v>3.6683363254114623</v>
      </c>
      <c r="E19" s="5" t="s">
        <v>181</v>
      </c>
      <c r="F19" s="38"/>
      <c r="G19" s="88"/>
      <c r="J19" s="88"/>
      <c r="K19" s="37"/>
      <c r="L19" s="38"/>
      <c r="M19" s="38"/>
      <c r="N19" s="81"/>
    </row>
    <row r="20" spans="1:22" ht="22.5" customHeight="1" x14ac:dyDescent="0.25">
      <c r="A20" s="5" t="s">
        <v>59</v>
      </c>
      <c r="B20" s="100">
        <v>468313618</v>
      </c>
      <c r="C20" s="39">
        <v>2652306168</v>
      </c>
      <c r="D20" s="109">
        <f>+C20/B20</f>
        <v>5.6635256077477552</v>
      </c>
      <c r="E20" s="5" t="s">
        <v>180</v>
      </c>
      <c r="F20" s="38"/>
      <c r="G20" s="88"/>
      <c r="J20" s="88"/>
      <c r="K20" s="37"/>
      <c r="L20" s="38"/>
      <c r="M20" s="38"/>
      <c r="N20" s="81"/>
    </row>
    <row r="21" spans="1:22" ht="22.5" customHeight="1" x14ac:dyDescent="0.25">
      <c r="A21" s="5" t="s">
        <v>60</v>
      </c>
      <c r="B21" s="100">
        <v>531757931</v>
      </c>
      <c r="C21" s="39">
        <v>2338978063</v>
      </c>
      <c r="D21" s="109">
        <f>+C21/B21</f>
        <v>4.3985767332166033</v>
      </c>
      <c r="E21" s="5" t="s">
        <v>181</v>
      </c>
      <c r="F21" s="38"/>
      <c r="G21" s="88"/>
      <c r="J21" s="88"/>
      <c r="L21" s="37">
        <f>SUM(L18:L20)</f>
        <v>0</v>
      </c>
      <c r="M21" s="37"/>
    </row>
    <row r="22" spans="1:22" x14ac:dyDescent="0.25">
      <c r="A22" s="5" t="s">
        <v>67</v>
      </c>
      <c r="B22" s="100">
        <f>SUM(B19:B21)</f>
        <v>1468555305</v>
      </c>
      <c r="C22" s="39">
        <f>SUM(C19:C21)</f>
        <v>6709840211</v>
      </c>
      <c r="D22" s="90">
        <f>SUM(D19:D21)</f>
        <v>13.730438666375822</v>
      </c>
    </row>
    <row r="23" spans="1:22" x14ac:dyDescent="0.25">
      <c r="I23" s="112"/>
      <c r="J23" s="113"/>
    </row>
    <row r="24" spans="1:22" x14ac:dyDescent="0.25">
      <c r="P24" s="88"/>
      <c r="Q24" s="5"/>
      <c r="R24" s="99"/>
    </row>
    <row r="25" spans="1:22" x14ac:dyDescent="0.25">
      <c r="A25" s="76" t="s">
        <v>62</v>
      </c>
      <c r="B25" s="76"/>
      <c r="C25" s="76" t="s">
        <v>64</v>
      </c>
      <c r="D25" s="76" t="s">
        <v>65</v>
      </c>
      <c r="E25" s="76" t="s">
        <v>152</v>
      </c>
      <c r="F25" s="76"/>
      <c r="P25" s="88"/>
      <c r="Q25" s="5"/>
      <c r="R25" s="99"/>
    </row>
    <row r="26" spans="1:22" ht="30" x14ac:dyDescent="0.25">
      <c r="A26" s="67" t="s">
        <v>61</v>
      </c>
      <c r="B26" s="67"/>
      <c r="C26" s="39">
        <v>232000</v>
      </c>
      <c r="D26" s="39">
        <v>232000</v>
      </c>
      <c r="E26" s="39">
        <v>232000</v>
      </c>
      <c r="F26" s="39"/>
      <c r="P26" s="88"/>
    </row>
  </sheetData>
  <mergeCells count="2">
    <mergeCell ref="H4:K4"/>
    <mergeCell ref="M4:P4"/>
  </mergeCells>
  <phoneticPr fontId="4"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CEA484-C0FA-43A7-9FFA-FF4C81A34B3A}">
  <dimension ref="A1:CQ22"/>
  <sheetViews>
    <sheetView topLeftCell="AS1" zoomScale="90" zoomScaleNormal="90" workbookViewId="0">
      <selection activeCell="BU14" sqref="BU14"/>
    </sheetView>
  </sheetViews>
  <sheetFormatPr baseColWidth="10" defaultColWidth="9.140625" defaultRowHeight="15" x14ac:dyDescent="0.25"/>
  <cols>
    <col min="1" max="1" width="22" style="62" hidden="1" customWidth="1"/>
    <col min="2" max="2" width="26.7109375" style="62" hidden="1" customWidth="1"/>
    <col min="3" max="3" width="37.42578125" style="62" hidden="1" customWidth="1"/>
    <col min="4" max="4" width="7.42578125" style="62" hidden="1" customWidth="1"/>
    <col min="5" max="5" width="31.85546875" style="62" customWidth="1"/>
    <col min="6" max="66" width="3.5703125" style="62" customWidth="1"/>
    <col min="67" max="67" width="4" style="62" customWidth="1"/>
    <col min="68" max="73" width="4.140625" style="62" customWidth="1"/>
    <col min="74" max="78" width="4.42578125" style="62" customWidth="1"/>
    <col min="79" max="95" width="3.42578125" style="62" customWidth="1"/>
    <col min="96" max="16384" width="9.140625" style="62"/>
  </cols>
  <sheetData>
    <row r="1" spans="3:95" s="51" customFormat="1" x14ac:dyDescent="0.25"/>
    <row r="2" spans="3:95" s="51" customFormat="1" x14ac:dyDescent="0.25">
      <c r="C2" s="135">
        <v>2025</v>
      </c>
      <c r="D2" s="135"/>
      <c r="E2" s="135"/>
    </row>
    <row r="3" spans="3:95" s="52" customFormat="1" ht="12.75" x14ac:dyDescent="0.25">
      <c r="C3" s="135"/>
      <c r="D3" s="135"/>
      <c r="E3" s="135"/>
      <c r="F3" s="136">
        <f>+C2</f>
        <v>2025</v>
      </c>
      <c r="G3" s="137"/>
      <c r="H3" s="137"/>
      <c r="I3" s="137"/>
      <c r="J3" s="137"/>
      <c r="K3" s="137"/>
      <c r="L3" s="138"/>
      <c r="M3" s="136">
        <f>+F3</f>
        <v>2025</v>
      </c>
      <c r="N3" s="137"/>
      <c r="O3" s="137"/>
      <c r="P3" s="137"/>
      <c r="Q3" s="137"/>
      <c r="R3" s="137"/>
      <c r="S3" s="138"/>
      <c r="T3" s="136">
        <f>+M3</f>
        <v>2025</v>
      </c>
      <c r="U3" s="137"/>
      <c r="V3" s="137"/>
      <c r="W3" s="137"/>
      <c r="X3" s="137"/>
      <c r="Y3" s="137"/>
      <c r="Z3" s="138"/>
      <c r="AA3" s="136">
        <f>+T3</f>
        <v>2025</v>
      </c>
      <c r="AB3" s="137"/>
      <c r="AC3" s="137"/>
      <c r="AD3" s="137"/>
      <c r="AE3" s="137"/>
      <c r="AF3" s="137"/>
      <c r="AG3" s="138"/>
      <c r="AH3" s="136">
        <f>+AA3</f>
        <v>2025</v>
      </c>
      <c r="AI3" s="137"/>
      <c r="AJ3" s="137"/>
      <c r="AK3" s="137"/>
      <c r="AL3" s="137"/>
      <c r="AM3" s="137"/>
      <c r="AN3" s="138"/>
      <c r="AO3" s="136">
        <f>+AH3</f>
        <v>2025</v>
      </c>
      <c r="AP3" s="137"/>
      <c r="AQ3" s="137"/>
      <c r="AR3" s="137"/>
      <c r="AS3" s="137"/>
      <c r="AT3" s="137"/>
      <c r="AU3" s="138"/>
      <c r="AV3" s="136">
        <f>+AO3</f>
        <v>2025</v>
      </c>
      <c r="AW3" s="137"/>
      <c r="AX3" s="137"/>
      <c r="AY3" s="137"/>
      <c r="AZ3" s="137"/>
      <c r="BA3" s="137"/>
      <c r="BB3" s="138"/>
      <c r="BC3" s="136">
        <f>+AV3</f>
        <v>2025</v>
      </c>
      <c r="BD3" s="137"/>
      <c r="BE3" s="137"/>
      <c r="BF3" s="137"/>
      <c r="BG3" s="137"/>
      <c r="BH3" s="137"/>
      <c r="BI3" s="138"/>
      <c r="BJ3" s="136">
        <f>+BC3</f>
        <v>2025</v>
      </c>
      <c r="BK3" s="137"/>
      <c r="BL3" s="137"/>
      <c r="BM3" s="137"/>
      <c r="BN3" s="137"/>
    </row>
    <row r="4" spans="3:95" s="52" customFormat="1" ht="34.5" x14ac:dyDescent="0.25">
      <c r="C4" s="135"/>
      <c r="D4" s="135"/>
      <c r="E4" s="135"/>
      <c r="F4" s="83" t="s">
        <v>68</v>
      </c>
      <c r="G4" s="83" t="s">
        <v>68</v>
      </c>
      <c r="H4" s="83" t="s">
        <v>68</v>
      </c>
      <c r="I4" s="83" t="s">
        <v>68</v>
      </c>
      <c r="J4" s="83" t="s">
        <v>68</v>
      </c>
      <c r="K4" s="83" t="s">
        <v>68</v>
      </c>
      <c r="L4" s="83" t="s">
        <v>68</v>
      </c>
      <c r="M4" s="83" t="s">
        <v>68</v>
      </c>
      <c r="N4" s="83" t="s">
        <v>68</v>
      </c>
      <c r="O4" s="83" t="s">
        <v>68</v>
      </c>
      <c r="P4" s="83" t="s">
        <v>68</v>
      </c>
      <c r="Q4" s="83" t="s">
        <v>68</v>
      </c>
      <c r="R4" s="83" t="s">
        <v>68</v>
      </c>
      <c r="S4" s="83" t="s">
        <v>68</v>
      </c>
      <c r="T4" s="83" t="s">
        <v>68</v>
      </c>
      <c r="U4" s="83" t="s">
        <v>68</v>
      </c>
      <c r="V4" s="83" t="s">
        <v>68</v>
      </c>
      <c r="W4" s="83" t="s">
        <v>68</v>
      </c>
      <c r="X4" s="83" t="s">
        <v>68</v>
      </c>
      <c r="Y4" s="83" t="s">
        <v>68</v>
      </c>
      <c r="Z4" s="83" t="s">
        <v>68</v>
      </c>
      <c r="AA4" s="83" t="s">
        <v>68</v>
      </c>
      <c r="AB4" s="83" t="s">
        <v>68</v>
      </c>
      <c r="AC4" s="83" t="s">
        <v>68</v>
      </c>
      <c r="AD4" s="83" t="s">
        <v>68</v>
      </c>
      <c r="AE4" s="83" t="s">
        <v>68</v>
      </c>
      <c r="AF4" s="83" t="s">
        <v>68</v>
      </c>
      <c r="AG4" s="83" t="s">
        <v>68</v>
      </c>
      <c r="AH4" s="83" t="s">
        <v>68</v>
      </c>
      <c r="AI4" s="83" t="s">
        <v>68</v>
      </c>
      <c r="AJ4" s="83" t="s">
        <v>68</v>
      </c>
      <c r="AK4" s="83" t="s">
        <v>69</v>
      </c>
      <c r="AL4" s="83" t="s">
        <v>69</v>
      </c>
      <c r="AM4" s="83" t="s">
        <v>69</v>
      </c>
      <c r="AN4" s="83" t="s">
        <v>69</v>
      </c>
      <c r="AO4" s="83" t="s">
        <v>69</v>
      </c>
      <c r="AP4" s="83" t="s">
        <v>69</v>
      </c>
      <c r="AQ4" s="83" t="s">
        <v>69</v>
      </c>
      <c r="AR4" s="83" t="s">
        <v>69</v>
      </c>
      <c r="AS4" s="83" t="s">
        <v>69</v>
      </c>
      <c r="AT4" s="83" t="s">
        <v>69</v>
      </c>
      <c r="AU4" s="83" t="s">
        <v>69</v>
      </c>
      <c r="AV4" s="83" t="s">
        <v>69</v>
      </c>
      <c r="AW4" s="83" t="s">
        <v>69</v>
      </c>
      <c r="AX4" s="83" t="s">
        <v>69</v>
      </c>
      <c r="AY4" s="83" t="s">
        <v>69</v>
      </c>
      <c r="AZ4" s="83" t="s">
        <v>69</v>
      </c>
      <c r="BA4" s="83" t="s">
        <v>69</v>
      </c>
      <c r="BB4" s="83" t="s">
        <v>69</v>
      </c>
      <c r="BC4" s="83" t="s">
        <v>69</v>
      </c>
      <c r="BD4" s="83" t="s">
        <v>69</v>
      </c>
      <c r="BE4" s="83" t="s">
        <v>69</v>
      </c>
      <c r="BF4" s="83" t="s">
        <v>69</v>
      </c>
      <c r="BG4" s="83" t="s">
        <v>69</v>
      </c>
      <c r="BH4" s="83" t="s">
        <v>69</v>
      </c>
      <c r="BI4" s="83" t="s">
        <v>69</v>
      </c>
      <c r="BJ4" s="83" t="s">
        <v>69</v>
      </c>
      <c r="BK4" s="83" t="s">
        <v>69</v>
      </c>
      <c r="BL4" s="83" t="s">
        <v>69</v>
      </c>
      <c r="BM4" s="83" t="s">
        <v>70</v>
      </c>
      <c r="BN4" s="83" t="s">
        <v>70</v>
      </c>
      <c r="BO4" s="83" t="s">
        <v>70</v>
      </c>
      <c r="BP4" s="83" t="s">
        <v>70</v>
      </c>
      <c r="BQ4" s="83" t="s">
        <v>70</v>
      </c>
      <c r="BR4" s="83" t="s">
        <v>70</v>
      </c>
      <c r="BS4" s="83" t="s">
        <v>70</v>
      </c>
      <c r="BT4" s="83" t="s">
        <v>70</v>
      </c>
      <c r="BU4" s="83" t="s">
        <v>70</v>
      </c>
      <c r="BV4" s="83" t="s">
        <v>70</v>
      </c>
      <c r="BW4" s="83" t="s">
        <v>70</v>
      </c>
      <c r="BX4" s="83" t="s">
        <v>70</v>
      </c>
      <c r="BY4" s="83" t="s">
        <v>70</v>
      </c>
      <c r="BZ4" s="83" t="s">
        <v>70</v>
      </c>
      <c r="CA4" s="83" t="s">
        <v>70</v>
      </c>
      <c r="CB4" s="83" t="s">
        <v>70</v>
      </c>
      <c r="CC4" s="83" t="s">
        <v>70</v>
      </c>
      <c r="CD4" s="83" t="s">
        <v>70</v>
      </c>
      <c r="CE4" s="83" t="s">
        <v>70</v>
      </c>
      <c r="CF4" s="83" t="s">
        <v>70</v>
      </c>
      <c r="CG4" s="83" t="s">
        <v>70</v>
      </c>
      <c r="CH4" s="83" t="s">
        <v>70</v>
      </c>
      <c r="CI4" s="83" t="s">
        <v>70</v>
      </c>
      <c r="CJ4" s="83" t="s">
        <v>70</v>
      </c>
      <c r="CK4" s="83" t="s">
        <v>70</v>
      </c>
      <c r="CL4" s="83" t="s">
        <v>70</v>
      </c>
      <c r="CM4" s="83" t="s">
        <v>70</v>
      </c>
      <c r="CN4" s="83" t="s">
        <v>70</v>
      </c>
      <c r="CO4" s="83" t="s">
        <v>70</v>
      </c>
      <c r="CP4" s="83" t="s">
        <v>70</v>
      </c>
      <c r="CQ4" s="83" t="s">
        <v>70</v>
      </c>
    </row>
    <row r="5" spans="3:95" s="53" customFormat="1" ht="23.25" x14ac:dyDescent="0.25">
      <c r="C5" s="135"/>
      <c r="D5" s="135"/>
      <c r="E5" s="135"/>
      <c r="F5" s="47" t="s">
        <v>71</v>
      </c>
      <c r="G5" s="45" t="s">
        <v>72</v>
      </c>
      <c r="H5" s="45" t="s">
        <v>73</v>
      </c>
      <c r="I5" s="46" t="s">
        <v>74</v>
      </c>
      <c r="J5" s="47" t="s">
        <v>75</v>
      </c>
      <c r="K5" s="47" t="s">
        <v>76</v>
      </c>
      <c r="L5" s="45" t="s">
        <v>77</v>
      </c>
      <c r="M5" s="45" t="s">
        <v>71</v>
      </c>
      <c r="N5" s="45" t="s">
        <v>72</v>
      </c>
      <c r="O5" s="45" t="s">
        <v>73</v>
      </c>
      <c r="P5" s="46" t="s">
        <v>74</v>
      </c>
      <c r="Q5" s="47" t="s">
        <v>75</v>
      </c>
      <c r="R5" s="45" t="s">
        <v>76</v>
      </c>
      <c r="S5" s="45" t="s">
        <v>77</v>
      </c>
      <c r="T5" s="45" t="s">
        <v>71</v>
      </c>
      <c r="U5" s="45" t="s">
        <v>72</v>
      </c>
      <c r="V5" s="45" t="s">
        <v>73</v>
      </c>
      <c r="W5" s="46" t="s">
        <v>74</v>
      </c>
      <c r="X5" s="47" t="s">
        <v>75</v>
      </c>
      <c r="Y5" s="45" t="s">
        <v>76</v>
      </c>
      <c r="Z5" s="45" t="s">
        <v>77</v>
      </c>
      <c r="AA5" s="45" t="s">
        <v>71</v>
      </c>
      <c r="AB5" s="45" t="s">
        <v>72</v>
      </c>
      <c r="AC5" s="45" t="s">
        <v>73</v>
      </c>
      <c r="AD5" s="46" t="s">
        <v>74</v>
      </c>
      <c r="AE5" s="47" t="s">
        <v>75</v>
      </c>
      <c r="AF5" s="45" t="s">
        <v>76</v>
      </c>
      <c r="AG5" s="45" t="s">
        <v>77</v>
      </c>
      <c r="AH5" s="45" t="s">
        <v>71</v>
      </c>
      <c r="AI5" s="45" t="s">
        <v>72</v>
      </c>
      <c r="AJ5" s="45" t="s">
        <v>73</v>
      </c>
      <c r="AK5" s="46" t="s">
        <v>74</v>
      </c>
      <c r="AL5" s="47" t="s">
        <v>75</v>
      </c>
      <c r="AM5" s="45" t="s">
        <v>76</v>
      </c>
      <c r="AN5" s="45" t="s">
        <v>77</v>
      </c>
      <c r="AO5" s="45" t="s">
        <v>71</v>
      </c>
      <c r="AP5" s="45" t="s">
        <v>72</v>
      </c>
      <c r="AQ5" s="45" t="s">
        <v>73</v>
      </c>
      <c r="AR5" s="46" t="s">
        <v>74</v>
      </c>
      <c r="AS5" s="47" t="s">
        <v>75</v>
      </c>
      <c r="AT5" s="45" t="s">
        <v>76</v>
      </c>
      <c r="AU5" s="45" t="s">
        <v>77</v>
      </c>
      <c r="AV5" s="45" t="s">
        <v>71</v>
      </c>
      <c r="AW5" s="45" t="s">
        <v>72</v>
      </c>
      <c r="AX5" s="45" t="s">
        <v>73</v>
      </c>
      <c r="AY5" s="46" t="s">
        <v>74</v>
      </c>
      <c r="AZ5" s="47" t="s">
        <v>75</v>
      </c>
      <c r="BA5" s="45" t="s">
        <v>76</v>
      </c>
      <c r="BB5" s="45" t="s">
        <v>77</v>
      </c>
      <c r="BC5" s="45" t="s">
        <v>71</v>
      </c>
      <c r="BD5" s="45" t="s">
        <v>72</v>
      </c>
      <c r="BE5" s="45" t="s">
        <v>73</v>
      </c>
      <c r="BF5" s="46" t="s">
        <v>74</v>
      </c>
      <c r="BG5" s="47" t="s">
        <v>75</v>
      </c>
      <c r="BH5" s="45" t="s">
        <v>76</v>
      </c>
      <c r="BI5" s="45" t="s">
        <v>77</v>
      </c>
      <c r="BJ5" s="45" t="s">
        <v>71</v>
      </c>
      <c r="BK5" s="45" t="s">
        <v>72</v>
      </c>
      <c r="BL5" s="45" t="s">
        <v>73</v>
      </c>
      <c r="BM5" s="46" t="s">
        <v>74</v>
      </c>
      <c r="BN5" s="47" t="s">
        <v>75</v>
      </c>
      <c r="BO5" s="45" t="s">
        <v>165</v>
      </c>
      <c r="BP5" s="45" t="s">
        <v>166</v>
      </c>
      <c r="BQ5" s="45" t="s">
        <v>167</v>
      </c>
      <c r="BR5" s="45" t="s">
        <v>168</v>
      </c>
      <c r="BS5" s="45" t="s">
        <v>169</v>
      </c>
      <c r="BT5" s="46" t="s">
        <v>170</v>
      </c>
      <c r="BU5" s="47" t="s">
        <v>171</v>
      </c>
      <c r="BV5" s="45" t="s">
        <v>165</v>
      </c>
      <c r="BW5" s="45" t="s">
        <v>166</v>
      </c>
      <c r="BX5" s="45" t="s">
        <v>167</v>
      </c>
      <c r="BY5" s="45" t="s">
        <v>168</v>
      </c>
      <c r="BZ5" s="45" t="s">
        <v>169</v>
      </c>
      <c r="CA5" s="45" t="s">
        <v>170</v>
      </c>
      <c r="CB5" s="45" t="s">
        <v>171</v>
      </c>
      <c r="CC5" s="45" t="s">
        <v>165</v>
      </c>
      <c r="CD5" s="45" t="s">
        <v>166</v>
      </c>
      <c r="CE5" s="45" t="s">
        <v>167</v>
      </c>
      <c r="CF5" s="45" t="s">
        <v>168</v>
      </c>
      <c r="CG5" s="45" t="s">
        <v>169</v>
      </c>
      <c r="CH5" s="45" t="s">
        <v>170</v>
      </c>
      <c r="CI5" s="45" t="s">
        <v>171</v>
      </c>
      <c r="CJ5" s="45" t="s">
        <v>165</v>
      </c>
      <c r="CK5" s="45" t="s">
        <v>166</v>
      </c>
      <c r="CL5" s="45" t="s">
        <v>167</v>
      </c>
      <c r="CM5" s="45" t="s">
        <v>168</v>
      </c>
      <c r="CN5" s="45" t="s">
        <v>169</v>
      </c>
      <c r="CO5" s="45" t="s">
        <v>170</v>
      </c>
      <c r="CP5" s="45" t="s">
        <v>171</v>
      </c>
      <c r="CQ5" s="45" t="s">
        <v>165</v>
      </c>
    </row>
    <row r="6" spans="3:95" s="54" customFormat="1" ht="72.75" x14ac:dyDescent="0.25">
      <c r="C6" s="135"/>
      <c r="D6" s="135"/>
      <c r="E6" s="135"/>
      <c r="F6" s="50">
        <v>45658</v>
      </c>
      <c r="G6" s="48">
        <v>45659</v>
      </c>
      <c r="H6" s="48">
        <v>45660</v>
      </c>
      <c r="I6" s="49">
        <v>45661</v>
      </c>
      <c r="J6" s="50">
        <v>45662</v>
      </c>
      <c r="K6" s="50">
        <v>45663</v>
      </c>
      <c r="L6" s="48">
        <v>45664</v>
      </c>
      <c r="M6" s="48">
        <v>45665</v>
      </c>
      <c r="N6" s="48">
        <v>45666</v>
      </c>
      <c r="O6" s="48">
        <v>45667</v>
      </c>
      <c r="P6" s="49">
        <v>45668</v>
      </c>
      <c r="Q6" s="50">
        <v>45669</v>
      </c>
      <c r="R6" s="48">
        <v>45670</v>
      </c>
      <c r="S6" s="48">
        <v>45671</v>
      </c>
      <c r="T6" s="48">
        <v>45672</v>
      </c>
      <c r="U6" s="48">
        <v>45673</v>
      </c>
      <c r="V6" s="48">
        <v>45674</v>
      </c>
      <c r="W6" s="49">
        <v>45675</v>
      </c>
      <c r="X6" s="50">
        <v>45676</v>
      </c>
      <c r="Y6" s="48">
        <v>45677</v>
      </c>
      <c r="Z6" s="48">
        <v>45678</v>
      </c>
      <c r="AA6" s="48">
        <v>45679</v>
      </c>
      <c r="AB6" s="48">
        <v>45680</v>
      </c>
      <c r="AC6" s="48">
        <v>45681</v>
      </c>
      <c r="AD6" s="49">
        <v>45682</v>
      </c>
      <c r="AE6" s="50">
        <v>45683</v>
      </c>
      <c r="AF6" s="48">
        <v>45684</v>
      </c>
      <c r="AG6" s="48">
        <v>45685</v>
      </c>
      <c r="AH6" s="48">
        <v>45686</v>
      </c>
      <c r="AI6" s="48">
        <v>45687</v>
      </c>
      <c r="AJ6" s="48">
        <v>45688</v>
      </c>
      <c r="AK6" s="49">
        <v>45689</v>
      </c>
      <c r="AL6" s="50">
        <v>45690</v>
      </c>
      <c r="AM6" s="48">
        <v>45691</v>
      </c>
      <c r="AN6" s="48">
        <v>45692</v>
      </c>
      <c r="AO6" s="48">
        <v>45693</v>
      </c>
      <c r="AP6" s="48">
        <v>45694</v>
      </c>
      <c r="AQ6" s="48">
        <v>45695</v>
      </c>
      <c r="AR6" s="49">
        <v>45696</v>
      </c>
      <c r="AS6" s="50">
        <v>45697</v>
      </c>
      <c r="AT6" s="48">
        <v>45698</v>
      </c>
      <c r="AU6" s="48">
        <v>45699</v>
      </c>
      <c r="AV6" s="48">
        <v>45700</v>
      </c>
      <c r="AW6" s="48">
        <v>45701</v>
      </c>
      <c r="AX6" s="48">
        <v>45702</v>
      </c>
      <c r="AY6" s="49">
        <v>45703</v>
      </c>
      <c r="AZ6" s="50">
        <v>45704</v>
      </c>
      <c r="BA6" s="48">
        <v>45705</v>
      </c>
      <c r="BB6" s="48">
        <v>45706</v>
      </c>
      <c r="BC6" s="48">
        <v>45707</v>
      </c>
      <c r="BD6" s="48">
        <v>45708</v>
      </c>
      <c r="BE6" s="48">
        <v>45709</v>
      </c>
      <c r="BF6" s="49">
        <v>45710</v>
      </c>
      <c r="BG6" s="50">
        <v>45711</v>
      </c>
      <c r="BH6" s="48">
        <v>45712</v>
      </c>
      <c r="BI6" s="48">
        <v>45713</v>
      </c>
      <c r="BJ6" s="48">
        <v>45714</v>
      </c>
      <c r="BK6" s="48">
        <v>45715</v>
      </c>
      <c r="BL6" s="48">
        <v>45716</v>
      </c>
      <c r="BM6" s="49">
        <v>45717</v>
      </c>
      <c r="BN6" s="50">
        <v>45718</v>
      </c>
      <c r="BO6" s="48">
        <v>45719</v>
      </c>
      <c r="BP6" s="48">
        <v>45720</v>
      </c>
      <c r="BQ6" s="48">
        <v>45721</v>
      </c>
      <c r="BR6" s="48">
        <v>45722</v>
      </c>
      <c r="BS6" s="48">
        <v>45723</v>
      </c>
      <c r="BT6" s="49">
        <v>45724</v>
      </c>
      <c r="BU6" s="50">
        <v>45725</v>
      </c>
      <c r="BV6" s="48">
        <v>45726</v>
      </c>
      <c r="BW6" s="48">
        <v>45727</v>
      </c>
      <c r="BX6" s="48">
        <v>45728</v>
      </c>
      <c r="BY6" s="48">
        <v>45729</v>
      </c>
      <c r="BZ6" s="48">
        <v>45730</v>
      </c>
      <c r="CA6" s="48">
        <v>45731</v>
      </c>
      <c r="CB6" s="48">
        <v>45732</v>
      </c>
      <c r="CC6" s="48">
        <v>45733</v>
      </c>
      <c r="CD6" s="48">
        <v>45734</v>
      </c>
      <c r="CE6" s="48">
        <v>45735</v>
      </c>
      <c r="CF6" s="48">
        <v>45736</v>
      </c>
      <c r="CG6" s="48">
        <v>45737</v>
      </c>
      <c r="CH6" s="48">
        <v>45738</v>
      </c>
      <c r="CI6" s="48">
        <v>45739</v>
      </c>
      <c r="CJ6" s="48">
        <v>45740</v>
      </c>
      <c r="CK6" s="48">
        <v>45741</v>
      </c>
      <c r="CL6" s="48">
        <v>45742</v>
      </c>
      <c r="CM6" s="48">
        <v>45743</v>
      </c>
      <c r="CN6" s="48">
        <v>45744</v>
      </c>
      <c r="CO6" s="48">
        <v>45745</v>
      </c>
      <c r="CP6" s="48">
        <v>45746</v>
      </c>
      <c r="CQ6" s="48">
        <v>45747</v>
      </c>
    </row>
    <row r="7" spans="3:95" s="55" customFormat="1" x14ac:dyDescent="0.25">
      <c r="E7" s="56" t="s">
        <v>45</v>
      </c>
      <c r="F7" s="57">
        <v>1</v>
      </c>
      <c r="G7" s="58">
        <v>1</v>
      </c>
      <c r="H7" s="58">
        <v>1</v>
      </c>
      <c r="I7" s="58">
        <v>1</v>
      </c>
      <c r="J7" s="58">
        <v>1</v>
      </c>
      <c r="K7" s="57">
        <v>1</v>
      </c>
      <c r="L7" s="58">
        <v>1</v>
      </c>
      <c r="M7" s="58">
        <v>1</v>
      </c>
      <c r="N7" s="58">
        <v>1</v>
      </c>
      <c r="O7" s="58">
        <v>1</v>
      </c>
      <c r="P7" s="58">
        <v>1</v>
      </c>
      <c r="Q7" s="58">
        <v>1</v>
      </c>
      <c r="R7" s="58">
        <v>1</v>
      </c>
      <c r="S7" s="58">
        <v>1</v>
      </c>
      <c r="T7" s="58">
        <v>1</v>
      </c>
      <c r="U7" s="58">
        <v>1</v>
      </c>
      <c r="V7" s="58">
        <v>1</v>
      </c>
      <c r="W7" s="58">
        <v>1</v>
      </c>
      <c r="X7" s="58">
        <v>1</v>
      </c>
      <c r="Y7" s="58">
        <v>1</v>
      </c>
      <c r="Z7" s="58">
        <v>1</v>
      </c>
      <c r="AA7" s="58">
        <v>1</v>
      </c>
      <c r="AB7" s="58">
        <v>1</v>
      </c>
      <c r="AC7" s="58">
        <v>1</v>
      </c>
      <c r="AD7" s="58">
        <v>1</v>
      </c>
      <c r="AE7" s="58">
        <v>1</v>
      </c>
      <c r="AF7" s="58">
        <v>1</v>
      </c>
      <c r="AG7" s="58">
        <v>1</v>
      </c>
      <c r="AH7" s="58">
        <v>1</v>
      </c>
      <c r="AI7" s="58">
        <v>1</v>
      </c>
      <c r="AJ7" s="58">
        <v>1</v>
      </c>
      <c r="AK7" s="58">
        <v>1</v>
      </c>
      <c r="AL7" s="58">
        <v>1</v>
      </c>
      <c r="AM7" s="58">
        <v>1</v>
      </c>
      <c r="AN7" s="58">
        <v>1</v>
      </c>
      <c r="AO7" s="58">
        <v>1</v>
      </c>
      <c r="AP7" s="58">
        <v>1</v>
      </c>
      <c r="AQ7" s="58">
        <v>1</v>
      </c>
      <c r="AR7" s="58">
        <v>1</v>
      </c>
      <c r="AS7" s="58">
        <v>1</v>
      </c>
      <c r="AT7" s="58">
        <v>1</v>
      </c>
      <c r="AU7" s="58">
        <v>1</v>
      </c>
      <c r="AV7" s="58">
        <v>1</v>
      </c>
      <c r="AW7" s="58">
        <v>1</v>
      </c>
      <c r="AX7" s="58">
        <v>1</v>
      </c>
      <c r="AY7" s="58">
        <v>1</v>
      </c>
      <c r="AZ7" s="58">
        <v>1</v>
      </c>
      <c r="BA7" s="58">
        <v>1</v>
      </c>
      <c r="BB7" s="58">
        <v>1</v>
      </c>
      <c r="BC7" s="58">
        <v>1</v>
      </c>
      <c r="BD7" s="58">
        <v>1</v>
      </c>
      <c r="BE7" s="58">
        <v>1</v>
      </c>
      <c r="BF7" s="58">
        <v>1</v>
      </c>
      <c r="BG7" s="58">
        <v>1</v>
      </c>
      <c r="BH7" s="58">
        <v>1</v>
      </c>
      <c r="BI7" s="58">
        <v>1</v>
      </c>
      <c r="BJ7" s="58">
        <v>1</v>
      </c>
      <c r="BK7" s="58">
        <v>1</v>
      </c>
      <c r="BL7" s="58">
        <v>1</v>
      </c>
      <c r="BM7" s="58">
        <v>1</v>
      </c>
      <c r="BN7" s="58">
        <v>1</v>
      </c>
      <c r="BO7" s="58">
        <v>1</v>
      </c>
      <c r="BP7" s="58">
        <v>1</v>
      </c>
      <c r="BQ7" s="58">
        <v>1</v>
      </c>
      <c r="BR7" s="58">
        <v>1</v>
      </c>
      <c r="BS7" s="58">
        <v>1</v>
      </c>
      <c r="BT7" s="82"/>
      <c r="BU7" s="57"/>
      <c r="BV7" s="58">
        <v>1</v>
      </c>
      <c r="BW7" s="58">
        <v>1</v>
      </c>
      <c r="BX7" s="58">
        <v>1</v>
      </c>
      <c r="BY7" s="58">
        <v>1</v>
      </c>
      <c r="BZ7" s="58">
        <v>1</v>
      </c>
      <c r="CA7" s="82"/>
      <c r="CB7" s="57"/>
      <c r="CC7" s="58">
        <v>1</v>
      </c>
      <c r="CD7" s="58">
        <v>1</v>
      </c>
      <c r="CE7" s="58">
        <v>1</v>
      </c>
      <c r="CF7" s="58">
        <v>1</v>
      </c>
      <c r="CG7" s="58">
        <v>1</v>
      </c>
      <c r="CH7" s="82"/>
      <c r="CI7" s="57"/>
      <c r="CJ7" s="57"/>
      <c r="CK7" s="58">
        <v>1</v>
      </c>
      <c r="CL7" s="58">
        <v>1</v>
      </c>
      <c r="CM7" s="58">
        <v>1</v>
      </c>
      <c r="CN7" s="58">
        <v>1</v>
      </c>
      <c r="CO7" s="82"/>
      <c r="CP7" s="57"/>
      <c r="CQ7" s="58">
        <v>1</v>
      </c>
    </row>
    <row r="8" spans="3:95" s="55" customFormat="1" ht="27.75" customHeight="1" x14ac:dyDescent="0.25">
      <c r="E8" s="59" t="s">
        <v>46</v>
      </c>
      <c r="F8" s="57"/>
      <c r="G8" s="58">
        <v>1</v>
      </c>
      <c r="H8" s="58">
        <v>1</v>
      </c>
      <c r="I8" s="82"/>
      <c r="J8" s="57"/>
      <c r="K8" s="57"/>
      <c r="L8" s="58">
        <v>1</v>
      </c>
      <c r="M8" s="58">
        <v>1</v>
      </c>
      <c r="N8" s="58">
        <v>1</v>
      </c>
      <c r="O8" s="58">
        <v>1</v>
      </c>
      <c r="P8" s="82"/>
      <c r="Q8" s="57"/>
      <c r="R8" s="58">
        <v>1</v>
      </c>
      <c r="S8" s="58">
        <v>1</v>
      </c>
      <c r="T8" s="58">
        <v>1</v>
      </c>
      <c r="U8" s="58">
        <v>1</v>
      </c>
      <c r="V8" s="58">
        <v>1</v>
      </c>
      <c r="W8" s="82"/>
      <c r="X8" s="57"/>
      <c r="Y8" s="58">
        <v>1</v>
      </c>
      <c r="Z8" s="58">
        <v>1</v>
      </c>
      <c r="AA8" s="58">
        <v>1</v>
      </c>
      <c r="AB8" s="58">
        <v>1</v>
      </c>
      <c r="AC8" s="58">
        <v>1</v>
      </c>
      <c r="AD8" s="82"/>
      <c r="AE8" s="57"/>
      <c r="AF8" s="58">
        <v>1</v>
      </c>
      <c r="AG8" s="58">
        <v>1</v>
      </c>
      <c r="AH8" s="58">
        <v>1</v>
      </c>
      <c r="AI8" s="58">
        <v>1</v>
      </c>
      <c r="AJ8" s="58">
        <v>1</v>
      </c>
      <c r="AK8" s="82"/>
      <c r="AL8" s="57"/>
      <c r="AM8" s="58">
        <v>1</v>
      </c>
      <c r="AN8" s="58">
        <v>1</v>
      </c>
      <c r="AO8" s="58">
        <v>1</v>
      </c>
      <c r="AP8" s="58">
        <v>1</v>
      </c>
      <c r="AQ8" s="58">
        <v>1</v>
      </c>
      <c r="AR8" s="82"/>
      <c r="AS8" s="57"/>
      <c r="AT8" s="58">
        <v>1</v>
      </c>
      <c r="AU8" s="58">
        <v>1</v>
      </c>
      <c r="AV8" s="58">
        <v>1</v>
      </c>
      <c r="AW8" s="58">
        <v>1</v>
      </c>
      <c r="AX8" s="58">
        <v>1</v>
      </c>
      <c r="AY8" s="82"/>
      <c r="AZ8" s="57"/>
      <c r="BA8" s="58">
        <v>1</v>
      </c>
      <c r="BB8" s="58">
        <v>1</v>
      </c>
      <c r="BC8" s="58">
        <v>1</v>
      </c>
      <c r="BD8" s="58">
        <v>1</v>
      </c>
      <c r="BE8" s="58">
        <v>1</v>
      </c>
      <c r="BF8" s="82"/>
      <c r="BG8" s="57"/>
      <c r="BH8" s="58">
        <v>1</v>
      </c>
      <c r="BI8" s="58">
        <v>1</v>
      </c>
      <c r="BJ8" s="58">
        <v>1</v>
      </c>
      <c r="BK8" s="58">
        <v>1</v>
      </c>
      <c r="BL8" s="58">
        <v>1</v>
      </c>
      <c r="BM8" s="82"/>
      <c r="BN8" s="57"/>
      <c r="BO8" s="58">
        <v>1</v>
      </c>
      <c r="BP8" s="58">
        <v>1</v>
      </c>
      <c r="BQ8" s="58">
        <v>1</v>
      </c>
      <c r="BR8" s="58">
        <v>1</v>
      </c>
      <c r="BS8" s="58">
        <v>1</v>
      </c>
      <c r="BT8" s="82"/>
      <c r="BU8" s="57"/>
      <c r="BV8" s="58">
        <v>1</v>
      </c>
      <c r="BW8" s="58">
        <v>1</v>
      </c>
      <c r="BX8" s="58">
        <v>1</v>
      </c>
      <c r="BY8" s="58">
        <v>1</v>
      </c>
      <c r="BZ8" s="58">
        <v>1</v>
      </c>
      <c r="CA8" s="82"/>
      <c r="CB8" s="57"/>
      <c r="CC8" s="58">
        <v>1</v>
      </c>
      <c r="CD8" s="58">
        <v>1</v>
      </c>
      <c r="CE8" s="58">
        <v>1</v>
      </c>
      <c r="CF8" s="58">
        <v>1</v>
      </c>
      <c r="CG8" s="58">
        <v>1</v>
      </c>
      <c r="CH8" s="82"/>
      <c r="CI8" s="57"/>
      <c r="CJ8" s="57"/>
      <c r="CK8" s="58">
        <v>1</v>
      </c>
      <c r="CL8" s="58">
        <v>1</v>
      </c>
      <c r="CM8" s="58">
        <v>1</v>
      </c>
      <c r="CN8" s="58">
        <v>1</v>
      </c>
      <c r="CO8" s="82"/>
      <c r="CP8" s="57"/>
      <c r="CQ8" s="58">
        <v>1</v>
      </c>
    </row>
    <row r="9" spans="3:95" x14ac:dyDescent="0.25">
      <c r="E9" s="63" t="s">
        <v>47</v>
      </c>
      <c r="F9" s="64"/>
      <c r="G9" s="63"/>
      <c r="H9" s="63"/>
      <c r="I9" s="60"/>
      <c r="J9" s="64"/>
      <c r="K9" s="64"/>
      <c r="L9" s="63"/>
      <c r="M9" s="63"/>
      <c r="N9" s="63"/>
      <c r="O9" s="63"/>
      <c r="P9" s="60"/>
      <c r="Q9" s="64"/>
      <c r="R9" s="61"/>
      <c r="S9" s="63"/>
      <c r="T9" s="63"/>
      <c r="U9" s="63"/>
      <c r="V9" s="63"/>
      <c r="W9" s="60"/>
      <c r="X9" s="64"/>
      <c r="Y9" s="61"/>
      <c r="Z9" s="63"/>
      <c r="AA9" s="63"/>
      <c r="AB9" s="63"/>
      <c r="AC9" s="63"/>
      <c r="AD9" s="60"/>
      <c r="AE9" s="64"/>
      <c r="AF9" s="61"/>
      <c r="AG9" s="63"/>
      <c r="AH9" s="63"/>
      <c r="AI9" s="63"/>
      <c r="AJ9" s="63"/>
      <c r="AK9" s="60"/>
      <c r="AL9" s="64"/>
      <c r="AM9" s="61"/>
      <c r="AN9" s="63"/>
      <c r="AO9" s="63"/>
      <c r="AP9" s="63"/>
      <c r="AQ9" s="63"/>
      <c r="AR9" s="60"/>
      <c r="AS9" s="64"/>
      <c r="AT9" s="61"/>
      <c r="AU9" s="63"/>
      <c r="AV9" s="63"/>
      <c r="AW9" s="63"/>
      <c r="AX9" s="63"/>
      <c r="AY9" s="60"/>
      <c r="AZ9" s="64"/>
      <c r="BA9" s="61"/>
      <c r="BB9" s="63"/>
      <c r="BC9" s="63"/>
      <c r="BD9" s="63"/>
      <c r="BE9" s="63"/>
      <c r="BF9" s="60"/>
      <c r="BG9" s="64"/>
      <c r="BH9" s="61"/>
      <c r="BI9" s="63"/>
      <c r="BJ9" s="63"/>
      <c r="BK9" s="63"/>
      <c r="BL9" s="63"/>
      <c r="BM9" s="60"/>
      <c r="BN9" s="64"/>
      <c r="BO9" s="72"/>
      <c r="BP9" s="72"/>
      <c r="BQ9" s="72"/>
      <c r="BR9" s="72"/>
      <c r="BS9" s="65" t="s">
        <v>56</v>
      </c>
      <c r="BT9" s="60"/>
      <c r="BU9" s="64"/>
      <c r="BV9" s="65" t="s">
        <v>56</v>
      </c>
      <c r="BW9" s="65" t="s">
        <v>56</v>
      </c>
      <c r="BX9" s="65" t="s">
        <v>56</v>
      </c>
      <c r="BY9" s="65" t="s">
        <v>56</v>
      </c>
      <c r="BZ9" s="65" t="s">
        <v>56</v>
      </c>
      <c r="CA9" s="60"/>
      <c r="CB9" s="64"/>
      <c r="CC9" s="65" t="s">
        <v>56</v>
      </c>
      <c r="CD9" s="65" t="s">
        <v>56</v>
      </c>
      <c r="CE9" s="65" t="s">
        <v>56</v>
      </c>
      <c r="CF9" s="65" t="s">
        <v>56</v>
      </c>
      <c r="CG9" s="65" t="s">
        <v>56</v>
      </c>
      <c r="CH9" s="60"/>
      <c r="CI9" s="64"/>
      <c r="CJ9" s="64"/>
      <c r="CK9" s="65" t="s">
        <v>56</v>
      </c>
      <c r="CL9" s="65" t="s">
        <v>56</v>
      </c>
      <c r="CM9" s="65" t="s">
        <v>56</v>
      </c>
      <c r="CN9" s="65" t="s">
        <v>56</v>
      </c>
      <c r="CO9" s="60"/>
      <c r="CP9" s="64"/>
      <c r="CQ9" s="65" t="s">
        <v>56</v>
      </c>
    </row>
    <row r="10" spans="3:95" x14ac:dyDescent="0.25">
      <c r="E10" s="63" t="s">
        <v>48</v>
      </c>
      <c r="F10" s="64"/>
      <c r="G10" s="63"/>
      <c r="H10" s="63"/>
      <c r="I10" s="60"/>
      <c r="J10" s="64"/>
      <c r="K10" s="64"/>
      <c r="L10" s="63"/>
      <c r="M10" s="63"/>
      <c r="N10" s="63"/>
      <c r="O10" s="63"/>
      <c r="P10" s="60"/>
      <c r="Q10" s="64"/>
      <c r="R10" s="61"/>
      <c r="S10" s="63"/>
      <c r="T10" s="63"/>
      <c r="U10" s="63"/>
      <c r="V10" s="63"/>
      <c r="W10" s="60"/>
      <c r="X10" s="64"/>
      <c r="Y10" s="61"/>
      <c r="Z10" s="63"/>
      <c r="AA10" s="63"/>
      <c r="AB10" s="63"/>
      <c r="AC10" s="63"/>
      <c r="AD10" s="60"/>
      <c r="AE10" s="64"/>
      <c r="AF10" s="61"/>
      <c r="AG10" s="63"/>
      <c r="AH10" s="63"/>
      <c r="AI10" s="63"/>
      <c r="AJ10" s="63"/>
      <c r="AK10" s="60"/>
      <c r="AL10" s="64"/>
      <c r="AM10" s="61"/>
      <c r="AN10" s="63"/>
      <c r="AO10" s="63"/>
      <c r="AP10" s="63"/>
      <c r="AQ10" s="63"/>
      <c r="AR10" s="60"/>
      <c r="AS10" s="64"/>
      <c r="AT10" s="61"/>
      <c r="AU10" s="63"/>
      <c r="AV10" s="63"/>
      <c r="AW10" s="63"/>
      <c r="AX10" s="63"/>
      <c r="AY10" s="60"/>
      <c r="AZ10" s="64"/>
      <c r="BA10" s="61"/>
      <c r="BB10" s="63"/>
      <c r="BC10" s="63"/>
      <c r="BD10" s="63"/>
      <c r="BE10" s="63"/>
      <c r="BF10" s="60"/>
      <c r="BG10" s="64"/>
      <c r="BH10" s="61"/>
      <c r="BI10" s="63"/>
      <c r="BJ10" s="63"/>
      <c r="BK10" s="63"/>
      <c r="BL10" s="63"/>
      <c r="BM10" s="60"/>
      <c r="BN10" s="64"/>
      <c r="BO10" s="72"/>
      <c r="BP10" s="72"/>
      <c r="BQ10" s="72"/>
      <c r="BR10" s="72"/>
      <c r="BS10" s="72"/>
      <c r="BT10" s="60"/>
      <c r="BU10" s="64"/>
      <c r="BV10" s="72"/>
      <c r="BW10" s="65" t="s">
        <v>56</v>
      </c>
      <c r="BX10" s="65" t="s">
        <v>56</v>
      </c>
      <c r="BY10" s="65" t="s">
        <v>56</v>
      </c>
      <c r="BZ10" s="65" t="s">
        <v>56</v>
      </c>
      <c r="CA10" s="60"/>
      <c r="CB10" s="64"/>
      <c r="CC10" s="65" t="s">
        <v>56</v>
      </c>
      <c r="CD10" s="65" t="s">
        <v>56</v>
      </c>
      <c r="CE10" s="65" t="s">
        <v>56</v>
      </c>
      <c r="CF10" s="65" t="s">
        <v>56</v>
      </c>
      <c r="CG10" s="65" t="s">
        <v>56</v>
      </c>
      <c r="CH10" s="60"/>
      <c r="CI10" s="64"/>
      <c r="CJ10" s="64"/>
      <c r="CK10" s="65" t="s">
        <v>56</v>
      </c>
      <c r="CL10" s="65" t="s">
        <v>56</v>
      </c>
      <c r="CM10" s="65" t="s">
        <v>56</v>
      </c>
      <c r="CN10" s="63"/>
      <c r="CO10" s="60"/>
      <c r="CP10" s="64"/>
      <c r="CQ10" s="63"/>
    </row>
    <row r="11" spans="3:95" x14ac:dyDescent="0.25">
      <c r="E11" s="63" t="s">
        <v>49</v>
      </c>
      <c r="F11" s="64"/>
      <c r="G11" s="63"/>
      <c r="H11" s="63"/>
      <c r="I11" s="60"/>
      <c r="J11" s="64"/>
      <c r="K11" s="64"/>
      <c r="L11" s="63"/>
      <c r="M11" s="63"/>
      <c r="N11" s="63"/>
      <c r="O11" s="63"/>
      <c r="P11" s="60"/>
      <c r="Q11" s="64"/>
      <c r="R11" s="58"/>
      <c r="S11" s="63"/>
      <c r="T11" s="63"/>
      <c r="U11" s="63"/>
      <c r="V11" s="63"/>
      <c r="W11" s="60"/>
      <c r="X11" s="64"/>
      <c r="Y11" s="58"/>
      <c r="Z11" s="63"/>
      <c r="AA11" s="63"/>
      <c r="AB11" s="63"/>
      <c r="AC11" s="63"/>
      <c r="AD11" s="60"/>
      <c r="AE11" s="64"/>
      <c r="AF11" s="58"/>
      <c r="AG11" s="63"/>
      <c r="AH11" s="63"/>
      <c r="AI11" s="63"/>
      <c r="AJ11" s="63"/>
      <c r="AK11" s="60"/>
      <c r="AL11" s="64"/>
      <c r="AM11" s="58"/>
      <c r="AN11" s="63"/>
      <c r="AO11" s="63"/>
      <c r="AP11" s="63"/>
      <c r="AQ11" s="63"/>
      <c r="AR11" s="60"/>
      <c r="AS11" s="64"/>
      <c r="AT11" s="58"/>
      <c r="AU11" s="63"/>
      <c r="AV11" s="63"/>
      <c r="AW11" s="63"/>
      <c r="AX11" s="63"/>
      <c r="AY11" s="60"/>
      <c r="AZ11" s="64"/>
      <c r="BA11" s="58"/>
      <c r="BB11" s="63"/>
      <c r="BC11" s="63"/>
      <c r="BD11" s="63"/>
      <c r="BE11" s="63"/>
      <c r="BF11" s="60"/>
      <c r="BG11" s="64"/>
      <c r="BH11" s="58"/>
      <c r="BI11" s="63"/>
      <c r="BJ11" s="63"/>
      <c r="BK11" s="63"/>
      <c r="BL11" s="63"/>
      <c r="BM11" s="60"/>
      <c r="BN11" s="64"/>
      <c r="BO11" s="72"/>
      <c r="BP11" s="72"/>
      <c r="BQ11" s="72"/>
      <c r="BR11" s="72"/>
      <c r="BS11" s="65" t="s">
        <v>56</v>
      </c>
      <c r="BT11" s="60"/>
      <c r="BU11" s="64"/>
      <c r="BV11" s="63"/>
      <c r="BW11" s="63"/>
      <c r="BX11" s="63"/>
      <c r="BY11" s="63"/>
      <c r="BZ11" s="63"/>
      <c r="CA11" s="60"/>
      <c r="CB11" s="64"/>
      <c r="CC11" s="63"/>
      <c r="CD11" s="63"/>
      <c r="CE11" s="63"/>
      <c r="CF11" s="63"/>
      <c r="CG11" s="63"/>
      <c r="CH11" s="60"/>
      <c r="CI11" s="64"/>
      <c r="CJ11" s="64"/>
      <c r="CK11" s="63"/>
      <c r="CL11" s="63"/>
      <c r="CM11" s="63"/>
      <c r="CN11" s="63"/>
      <c r="CO11" s="60"/>
      <c r="CP11" s="64"/>
      <c r="CQ11" s="63"/>
    </row>
    <row r="13" spans="3:95" ht="30" x14ac:dyDescent="0.25">
      <c r="E13" s="69" t="s">
        <v>55</v>
      </c>
      <c r="F13" s="72"/>
    </row>
    <row r="14" spans="3:95" ht="30" x14ac:dyDescent="0.25">
      <c r="E14" s="69" t="s">
        <v>50</v>
      </c>
      <c r="F14" s="65" t="s">
        <v>56</v>
      </c>
    </row>
    <row r="15" spans="3:95" ht="30" x14ac:dyDescent="0.25">
      <c r="E15" s="69" t="s">
        <v>51</v>
      </c>
      <c r="F15" s="66"/>
    </row>
    <row r="16" spans="3:95" ht="30" x14ac:dyDescent="0.25">
      <c r="E16" s="69" t="s">
        <v>52</v>
      </c>
      <c r="F16" s="64"/>
    </row>
    <row r="18" spans="5:15" x14ac:dyDescent="0.25">
      <c r="E18" s="70"/>
    </row>
    <row r="19" spans="5:15" x14ac:dyDescent="0.25">
      <c r="E19" s="68" t="s">
        <v>53</v>
      </c>
      <c r="F19" s="68"/>
      <c r="G19" s="140" t="s">
        <v>152</v>
      </c>
      <c r="H19" s="140"/>
      <c r="I19" s="140"/>
      <c r="J19" s="140"/>
      <c r="K19" s="140"/>
      <c r="L19" s="140"/>
      <c r="M19" s="140" t="s">
        <v>54</v>
      </c>
      <c r="N19" s="140"/>
      <c r="O19" s="140"/>
    </row>
    <row r="20" spans="5:15" x14ac:dyDescent="0.25">
      <c r="E20" s="63" t="s">
        <v>177</v>
      </c>
      <c r="F20" s="65" t="s">
        <v>56</v>
      </c>
      <c r="G20" s="139">
        <v>16</v>
      </c>
      <c r="H20" s="139"/>
      <c r="I20" s="139"/>
      <c r="J20" s="139"/>
      <c r="K20" s="139"/>
      <c r="L20" s="139"/>
      <c r="M20" s="73">
        <f>SUM(F20:L20)</f>
        <v>16</v>
      </c>
      <c r="N20" s="71"/>
      <c r="O20" s="71"/>
    </row>
    <row r="21" spans="5:15" x14ac:dyDescent="0.25">
      <c r="E21" s="63" t="s">
        <v>178</v>
      </c>
      <c r="F21" s="65" t="s">
        <v>56</v>
      </c>
      <c r="G21" s="139">
        <v>12</v>
      </c>
      <c r="H21" s="139"/>
      <c r="I21" s="139"/>
      <c r="J21" s="139"/>
      <c r="K21" s="139"/>
      <c r="L21" s="139"/>
      <c r="M21" s="73">
        <f>SUM(F21:L21)</f>
        <v>12</v>
      </c>
      <c r="N21" s="71"/>
      <c r="O21" s="71"/>
    </row>
    <row r="22" spans="5:15" x14ac:dyDescent="0.25">
      <c r="E22" s="63" t="s">
        <v>179</v>
      </c>
      <c r="F22" s="65" t="s">
        <v>56</v>
      </c>
      <c r="G22" s="139">
        <v>1</v>
      </c>
      <c r="H22" s="139"/>
      <c r="I22" s="139"/>
      <c r="J22" s="139"/>
      <c r="K22" s="139"/>
      <c r="L22" s="139"/>
      <c r="M22" s="73">
        <f>SUM(F22:L22)</f>
        <v>1</v>
      </c>
      <c r="N22" s="71"/>
      <c r="O22" s="71"/>
    </row>
  </sheetData>
  <mergeCells count="19">
    <mergeCell ref="G22:I22"/>
    <mergeCell ref="J22:L22"/>
    <mergeCell ref="AO3:AU3"/>
    <mergeCell ref="AV3:BB3"/>
    <mergeCell ref="BC3:BI3"/>
    <mergeCell ref="G21:I21"/>
    <mergeCell ref="J21:L21"/>
    <mergeCell ref="M19:O19"/>
    <mergeCell ref="G19:I19"/>
    <mergeCell ref="J19:L19"/>
    <mergeCell ref="G20:I20"/>
    <mergeCell ref="J20:L20"/>
    <mergeCell ref="C2:E6"/>
    <mergeCell ref="BJ3:BN3"/>
    <mergeCell ref="AH3:AN3"/>
    <mergeCell ref="F3:L3"/>
    <mergeCell ref="M3:S3"/>
    <mergeCell ref="T3:Z3"/>
    <mergeCell ref="AA3:AG3"/>
  </mergeCells>
  <phoneticPr fontId="4" type="noConversion"/>
  <conditionalFormatting sqref="F7:CQ8">
    <cfRule type="cellIs" dxfId="20" priority="20" operator="equal">
      <formula>1</formula>
    </cfRule>
  </conditionalFormatting>
  <conditionalFormatting sqref="I9:I11">
    <cfRule type="cellIs" dxfId="19" priority="19" operator="equal">
      <formula>1</formula>
    </cfRule>
  </conditionalFormatting>
  <conditionalFormatting sqref="P9:P11">
    <cfRule type="cellIs" dxfId="18" priority="18" operator="equal">
      <formula>1</formula>
    </cfRule>
  </conditionalFormatting>
  <conditionalFormatting sqref="R9:R11">
    <cfRule type="cellIs" dxfId="17" priority="44" operator="equal">
      <formula>1</formula>
    </cfRule>
  </conditionalFormatting>
  <conditionalFormatting sqref="W9:W11">
    <cfRule type="cellIs" dxfId="16" priority="17" operator="equal">
      <formula>1</formula>
    </cfRule>
  </conditionalFormatting>
  <conditionalFormatting sqref="Y9:Y11">
    <cfRule type="cellIs" dxfId="15" priority="9" operator="equal">
      <formula>1</formula>
    </cfRule>
  </conditionalFormatting>
  <conditionalFormatting sqref="AD9:AD11">
    <cfRule type="cellIs" dxfId="14" priority="16" operator="equal">
      <formula>1</formula>
    </cfRule>
  </conditionalFormatting>
  <conditionalFormatting sqref="AF9:AF11">
    <cfRule type="cellIs" dxfId="13" priority="8" operator="equal">
      <formula>1</formula>
    </cfRule>
  </conditionalFormatting>
  <conditionalFormatting sqref="AK9:AK11">
    <cfRule type="cellIs" dxfId="12" priority="15" operator="equal">
      <formula>1</formula>
    </cfRule>
  </conditionalFormatting>
  <conditionalFormatting sqref="AM9:AM11">
    <cfRule type="cellIs" dxfId="11" priority="7" operator="equal">
      <formula>1</formula>
    </cfRule>
  </conditionalFormatting>
  <conditionalFormatting sqref="AR9:AR11">
    <cfRule type="cellIs" dxfId="10" priority="14" operator="equal">
      <formula>1</formula>
    </cfRule>
  </conditionalFormatting>
  <conditionalFormatting sqref="AT9:AT11">
    <cfRule type="cellIs" dxfId="9" priority="6" operator="equal">
      <formula>1</formula>
    </cfRule>
  </conditionalFormatting>
  <conditionalFormatting sqref="AY9:AY11">
    <cfRule type="cellIs" dxfId="8" priority="13" operator="equal">
      <formula>1</formula>
    </cfRule>
  </conditionalFormatting>
  <conditionalFormatting sqref="BA9:BA11">
    <cfRule type="cellIs" dxfId="7" priority="5" operator="equal">
      <formula>1</formula>
    </cfRule>
  </conditionalFormatting>
  <conditionalFormatting sqref="BF9:BF11">
    <cfRule type="cellIs" dxfId="6" priority="12" operator="equal">
      <formula>1</formula>
    </cfRule>
  </conditionalFormatting>
  <conditionalFormatting sqref="BH9:BH11">
    <cfRule type="cellIs" dxfId="5" priority="4" operator="equal">
      <formula>1</formula>
    </cfRule>
  </conditionalFormatting>
  <conditionalFormatting sqref="BM9:BM11">
    <cfRule type="cellIs" dxfId="4" priority="11" operator="equal">
      <formula>1</formula>
    </cfRule>
  </conditionalFormatting>
  <conditionalFormatting sqref="BT9:BT11">
    <cfRule type="cellIs" dxfId="3" priority="10" operator="equal">
      <formula>1</formula>
    </cfRule>
  </conditionalFormatting>
  <conditionalFormatting sqref="CA9:CA11">
    <cfRule type="cellIs" dxfId="2" priority="3" operator="equal">
      <formula>1</formula>
    </cfRule>
  </conditionalFormatting>
  <conditionalFormatting sqref="CH9:CH11">
    <cfRule type="cellIs" dxfId="1" priority="2" operator="equal">
      <formula>1</formula>
    </cfRule>
  </conditionalFormatting>
  <conditionalFormatting sqref="CO9:CO11">
    <cfRule type="cellIs" dxfId="0" priority="1" operator="equal">
      <formula>1</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22F616-C7B9-46B4-8CE3-B32D06C22F2A}">
  <dimension ref="A3:J41"/>
  <sheetViews>
    <sheetView showGridLines="0" topLeftCell="A3" workbookViewId="0">
      <selection activeCell="B7" sqref="B7:B12"/>
    </sheetView>
  </sheetViews>
  <sheetFormatPr baseColWidth="10" defaultRowHeight="25.15" customHeight="1" x14ac:dyDescent="0.25"/>
  <cols>
    <col min="1" max="1" width="37.85546875" style="2" customWidth="1"/>
    <col min="2" max="2" width="13.85546875" customWidth="1"/>
    <col min="3" max="3" width="13.28515625" customWidth="1"/>
    <col min="4" max="4" width="13.42578125" customWidth="1"/>
    <col min="5" max="5" width="16.140625" customWidth="1"/>
    <col min="6" max="6" width="17.5703125" customWidth="1"/>
    <col min="8" max="8" width="16.7109375" customWidth="1"/>
    <col min="9" max="9" width="13.42578125" customWidth="1"/>
    <col min="10" max="10" width="12.5703125" bestFit="1" customWidth="1"/>
  </cols>
  <sheetData>
    <row r="3" spans="1:6" ht="25.15" customHeight="1" thickBot="1" x14ac:dyDescent="0.3"/>
    <row r="4" spans="1:6" ht="25.15" customHeight="1" thickBot="1" x14ac:dyDescent="0.3">
      <c r="A4" s="141" t="s">
        <v>146</v>
      </c>
      <c r="B4" s="142"/>
      <c r="C4" s="142"/>
      <c r="D4" s="142"/>
      <c r="E4" s="142"/>
      <c r="F4" s="143"/>
    </row>
    <row r="5" spans="1:6" ht="25.15" customHeight="1" x14ac:dyDescent="0.25">
      <c r="A5" s="20"/>
      <c r="B5" s="146" t="s">
        <v>152</v>
      </c>
      <c r="C5" s="147"/>
      <c r="D5" s="147"/>
      <c r="E5" s="148"/>
      <c r="F5" s="149" t="s">
        <v>33</v>
      </c>
    </row>
    <row r="6" spans="1:6" ht="45.6" customHeight="1" thickBot="1" x14ac:dyDescent="0.3">
      <c r="A6" s="21" t="s">
        <v>0</v>
      </c>
      <c r="B6" s="22" t="s">
        <v>34</v>
      </c>
      <c r="C6" s="23" t="s">
        <v>86</v>
      </c>
      <c r="D6" s="23" t="s">
        <v>35</v>
      </c>
      <c r="E6" s="24" t="s">
        <v>32</v>
      </c>
      <c r="F6" s="150"/>
    </row>
    <row r="7" spans="1:6" ht="25.15" customHeight="1" x14ac:dyDescent="0.25">
      <c r="A7" s="18" t="s">
        <v>14</v>
      </c>
      <c r="B7" s="131">
        <v>5045</v>
      </c>
      <c r="C7" s="27">
        <v>5761</v>
      </c>
      <c r="D7" s="26">
        <v>16</v>
      </c>
      <c r="E7" s="19">
        <f>+B7*C7*D7</f>
        <v>465027920</v>
      </c>
      <c r="F7" s="25">
        <f>E7</f>
        <v>465027920</v>
      </c>
    </row>
    <row r="8" spans="1:6" ht="25.15" customHeight="1" x14ac:dyDescent="0.25">
      <c r="A8" s="15" t="s">
        <v>15</v>
      </c>
      <c r="B8" s="132">
        <v>15353</v>
      </c>
      <c r="C8" s="27">
        <v>6161</v>
      </c>
      <c r="D8" s="26">
        <f>+D7</f>
        <v>16</v>
      </c>
      <c r="E8" s="16">
        <f t="shared" ref="E8:E21" si="0">+B8*C8*D8</f>
        <v>1513437328</v>
      </c>
      <c r="F8" s="25">
        <f t="shared" ref="F8:F21" si="1">E8</f>
        <v>1513437328</v>
      </c>
    </row>
    <row r="9" spans="1:6" ht="25.15" customHeight="1" x14ac:dyDescent="0.25">
      <c r="A9" s="15" t="s">
        <v>16</v>
      </c>
      <c r="B9" s="132">
        <v>9688</v>
      </c>
      <c r="C9" s="27">
        <v>6412</v>
      </c>
      <c r="D9" s="26">
        <f t="shared" ref="D9:D21" si="2">+D8</f>
        <v>16</v>
      </c>
      <c r="E9" s="16">
        <f t="shared" si="0"/>
        <v>993911296</v>
      </c>
      <c r="F9" s="25">
        <f t="shared" si="1"/>
        <v>993911296</v>
      </c>
    </row>
    <row r="10" spans="1:6" ht="25.15" customHeight="1" x14ac:dyDescent="0.25">
      <c r="A10" s="15" t="s">
        <v>17</v>
      </c>
      <c r="B10" s="132">
        <v>11039</v>
      </c>
      <c r="C10" s="27">
        <v>6952</v>
      </c>
      <c r="D10" s="26">
        <f t="shared" si="2"/>
        <v>16</v>
      </c>
      <c r="E10" s="16">
        <f t="shared" si="0"/>
        <v>1227890048</v>
      </c>
      <c r="F10" s="25">
        <f t="shared" si="1"/>
        <v>1227890048</v>
      </c>
    </row>
    <row r="11" spans="1:6" ht="25.15" customHeight="1" x14ac:dyDescent="0.25">
      <c r="A11" s="15" t="s">
        <v>18</v>
      </c>
      <c r="B11" s="132">
        <v>8057</v>
      </c>
      <c r="C11" s="27">
        <v>7235</v>
      </c>
      <c r="D11" s="26">
        <f t="shared" si="2"/>
        <v>16</v>
      </c>
      <c r="E11" s="16">
        <f t="shared" si="0"/>
        <v>932678320</v>
      </c>
      <c r="F11" s="25">
        <f t="shared" si="1"/>
        <v>932678320</v>
      </c>
    </row>
    <row r="12" spans="1:6" ht="25.15" customHeight="1" x14ac:dyDescent="0.25">
      <c r="A12" s="15" t="s">
        <v>19</v>
      </c>
      <c r="B12" s="132">
        <v>1365</v>
      </c>
      <c r="C12" s="27">
        <v>4620</v>
      </c>
      <c r="D12" s="26">
        <f t="shared" si="2"/>
        <v>16</v>
      </c>
      <c r="E12" s="16">
        <f t="shared" si="0"/>
        <v>100900800</v>
      </c>
      <c r="F12" s="25">
        <f t="shared" si="1"/>
        <v>100900800</v>
      </c>
    </row>
    <row r="13" spans="1:6" ht="25.15" customHeight="1" x14ac:dyDescent="0.25">
      <c r="A13" s="15" t="s">
        <v>20</v>
      </c>
      <c r="B13" s="28">
        <v>3989</v>
      </c>
      <c r="C13" s="27">
        <v>5185</v>
      </c>
      <c r="D13" s="26">
        <f t="shared" si="2"/>
        <v>16</v>
      </c>
      <c r="E13" s="16">
        <f t="shared" si="0"/>
        <v>330927440</v>
      </c>
      <c r="F13" s="25">
        <f t="shared" si="1"/>
        <v>330927440</v>
      </c>
    </row>
    <row r="14" spans="1:6" ht="25.15" customHeight="1" x14ac:dyDescent="0.25">
      <c r="A14" s="15" t="s">
        <v>2</v>
      </c>
      <c r="B14" s="28">
        <v>2333</v>
      </c>
      <c r="C14" s="27">
        <v>6216</v>
      </c>
      <c r="D14" s="26">
        <f t="shared" si="2"/>
        <v>16</v>
      </c>
      <c r="E14" s="16">
        <f t="shared" si="0"/>
        <v>232030848</v>
      </c>
      <c r="F14" s="25">
        <f t="shared" si="1"/>
        <v>232030848</v>
      </c>
    </row>
    <row r="15" spans="1:6" ht="25.15" customHeight="1" x14ac:dyDescent="0.25">
      <c r="A15" s="15" t="s">
        <v>3</v>
      </c>
      <c r="B15" s="28">
        <v>3053</v>
      </c>
      <c r="C15" s="27">
        <v>6553</v>
      </c>
      <c r="D15" s="26">
        <f t="shared" si="2"/>
        <v>16</v>
      </c>
      <c r="E15" s="16">
        <f t="shared" si="0"/>
        <v>320100944</v>
      </c>
      <c r="F15" s="25">
        <f t="shared" si="1"/>
        <v>320100944</v>
      </c>
    </row>
    <row r="16" spans="1:6" ht="25.15" customHeight="1" x14ac:dyDescent="0.25">
      <c r="A16" s="15" t="s">
        <v>4</v>
      </c>
      <c r="B16" s="28">
        <v>1209</v>
      </c>
      <c r="C16" s="27">
        <v>6742</v>
      </c>
      <c r="D16" s="26">
        <f t="shared" si="2"/>
        <v>16</v>
      </c>
      <c r="E16" s="16">
        <f t="shared" si="0"/>
        <v>130417248</v>
      </c>
      <c r="F16" s="25">
        <f t="shared" si="1"/>
        <v>130417248</v>
      </c>
    </row>
    <row r="17" spans="1:10" ht="25.15" customHeight="1" x14ac:dyDescent="0.25">
      <c r="A17" s="15" t="s">
        <v>5</v>
      </c>
      <c r="B17" s="28">
        <f>1150</f>
        <v>1150</v>
      </c>
      <c r="C17" s="27">
        <v>4640</v>
      </c>
      <c r="D17" s="26">
        <f t="shared" si="2"/>
        <v>16</v>
      </c>
      <c r="E17" s="16">
        <f>+B17*C17*D17</f>
        <v>85376000</v>
      </c>
      <c r="F17" s="25">
        <f t="shared" si="1"/>
        <v>85376000</v>
      </c>
    </row>
    <row r="18" spans="1:10" ht="25.15" customHeight="1" x14ac:dyDescent="0.25">
      <c r="A18" s="15" t="s">
        <v>6</v>
      </c>
      <c r="B18" s="28">
        <f>3352</f>
        <v>3352</v>
      </c>
      <c r="C18" s="27">
        <v>5205</v>
      </c>
      <c r="D18" s="26">
        <f t="shared" si="2"/>
        <v>16</v>
      </c>
      <c r="E18" s="16">
        <f t="shared" si="0"/>
        <v>279154560</v>
      </c>
      <c r="F18" s="25">
        <f t="shared" si="1"/>
        <v>279154560</v>
      </c>
    </row>
    <row r="19" spans="1:10" ht="25.15" customHeight="1" x14ac:dyDescent="0.25">
      <c r="A19" s="15" t="s">
        <v>7</v>
      </c>
      <c r="B19" s="28">
        <f>2813</f>
        <v>2813</v>
      </c>
      <c r="C19" s="27">
        <v>6236</v>
      </c>
      <c r="D19" s="26">
        <f t="shared" si="2"/>
        <v>16</v>
      </c>
      <c r="E19" s="16">
        <f t="shared" si="0"/>
        <v>280669888</v>
      </c>
      <c r="F19" s="25">
        <f t="shared" si="1"/>
        <v>280669888</v>
      </c>
    </row>
    <row r="20" spans="1:10" ht="25.15" customHeight="1" x14ac:dyDescent="0.25">
      <c r="A20" s="15" t="s">
        <v>8</v>
      </c>
      <c r="B20" s="28">
        <f>4510</f>
        <v>4510</v>
      </c>
      <c r="C20" s="27">
        <v>6574</v>
      </c>
      <c r="D20" s="26">
        <f t="shared" si="2"/>
        <v>16</v>
      </c>
      <c r="E20" s="16">
        <f t="shared" si="0"/>
        <v>474379840</v>
      </c>
      <c r="F20" s="25">
        <f t="shared" si="1"/>
        <v>474379840</v>
      </c>
    </row>
    <row r="21" spans="1:10" ht="25.15" customHeight="1" thickBot="1" x14ac:dyDescent="0.3">
      <c r="A21" s="29" t="s">
        <v>9</v>
      </c>
      <c r="B21" s="32">
        <f>1191</f>
        <v>1191</v>
      </c>
      <c r="C21" s="27">
        <v>6761</v>
      </c>
      <c r="D21" s="33">
        <f t="shared" si="2"/>
        <v>16</v>
      </c>
      <c r="E21" s="17">
        <f t="shared" si="0"/>
        <v>128837616</v>
      </c>
      <c r="F21" s="25">
        <f t="shared" si="1"/>
        <v>128837616</v>
      </c>
    </row>
    <row r="22" spans="1:10" ht="25.15" customHeight="1" thickBot="1" x14ac:dyDescent="0.3">
      <c r="A22" s="35" t="s">
        <v>36</v>
      </c>
      <c r="B22" s="36">
        <f>SUM(B7:B21)</f>
        <v>74147</v>
      </c>
      <c r="C22" s="30"/>
      <c r="D22" s="31"/>
      <c r="E22" s="34"/>
      <c r="F22" s="34">
        <f>SUM(F7:F21)</f>
        <v>7495740096</v>
      </c>
    </row>
    <row r="23" spans="1:10" ht="25.15" customHeight="1" thickBot="1" x14ac:dyDescent="0.3">
      <c r="A23" s="144" t="s">
        <v>57</v>
      </c>
      <c r="B23" s="145"/>
      <c r="C23" s="145"/>
      <c r="D23" s="145"/>
      <c r="E23" s="145"/>
      <c r="F23" s="34">
        <f>+F28</f>
        <v>26698397</v>
      </c>
    </row>
    <row r="24" spans="1:10" ht="35.25" customHeight="1" thickBot="1" x14ac:dyDescent="0.3">
      <c r="A24" s="144" t="s">
        <v>162</v>
      </c>
      <c r="B24" s="145"/>
      <c r="C24" s="145"/>
      <c r="D24" s="145"/>
      <c r="E24" s="145"/>
      <c r="F24" s="34">
        <f>ROUND((F22+F23),0)</f>
        <v>7522438493</v>
      </c>
    </row>
    <row r="25" spans="1:10" ht="25.15" customHeight="1" x14ac:dyDescent="0.25">
      <c r="I25" s="37"/>
    </row>
    <row r="26" spans="1:10" ht="25.15" customHeight="1" x14ac:dyDescent="0.25">
      <c r="A26" s="92" t="s">
        <v>88</v>
      </c>
      <c r="F26" s="37"/>
      <c r="H26" s="116"/>
      <c r="I26" s="37"/>
      <c r="J26" s="37"/>
    </row>
    <row r="27" spans="1:10" ht="72.75" customHeight="1" x14ac:dyDescent="0.25">
      <c r="A27" s="86" t="s">
        <v>89</v>
      </c>
      <c r="B27" s="86" t="s">
        <v>90</v>
      </c>
      <c r="C27" s="86" t="s">
        <v>92</v>
      </c>
      <c r="D27" s="86" t="s">
        <v>93</v>
      </c>
      <c r="E27" s="86" t="s">
        <v>149</v>
      </c>
      <c r="F27" s="86" t="s">
        <v>150</v>
      </c>
      <c r="H27" s="117"/>
    </row>
    <row r="28" spans="1:10" ht="25.15" customHeight="1" x14ac:dyDescent="0.25">
      <c r="A28" s="87">
        <v>308700213</v>
      </c>
      <c r="B28" s="87">
        <v>259405883</v>
      </c>
      <c r="C28" s="87">
        <v>1668649.81</v>
      </c>
      <c r="D28" s="43">
        <v>45716</v>
      </c>
      <c r="E28" s="90">
        <v>16</v>
      </c>
      <c r="F28" s="91">
        <f>ROUND(C28*E28,0)</f>
        <v>26698397</v>
      </c>
      <c r="H28" s="117"/>
    </row>
    <row r="29" spans="1:10" ht="25.15" customHeight="1" x14ac:dyDescent="0.25">
      <c r="A29" s="130">
        <v>196900677</v>
      </c>
      <c r="B29" s="37"/>
      <c r="C29" s="37"/>
      <c r="H29" s="117"/>
    </row>
    <row r="30" spans="1:10" ht="25.15" customHeight="1" x14ac:dyDescent="0.25">
      <c r="A30" s="130">
        <f>+A28-A29</f>
        <v>111799536</v>
      </c>
      <c r="C30" s="89"/>
      <c r="E30" s="88"/>
      <c r="F30" s="88"/>
      <c r="G30" s="88"/>
    </row>
    <row r="31" spans="1:10" ht="25.15" customHeight="1" x14ac:dyDescent="0.25">
      <c r="C31" s="110"/>
      <c r="E31" s="88"/>
      <c r="F31" s="88"/>
      <c r="G31" s="88"/>
    </row>
    <row r="32" spans="1:10" ht="25.15" customHeight="1" x14ac:dyDescent="0.25">
      <c r="C32" s="111"/>
      <c r="E32" s="88"/>
      <c r="F32" s="88"/>
      <c r="G32" s="88"/>
    </row>
    <row r="33" spans="3:7" ht="25.15" customHeight="1" x14ac:dyDescent="0.25">
      <c r="C33" s="111"/>
      <c r="E33" s="88"/>
      <c r="F33" s="88"/>
      <c r="G33" s="88"/>
    </row>
    <row r="34" spans="3:7" ht="25.15" customHeight="1" x14ac:dyDescent="0.25">
      <c r="C34" s="111"/>
      <c r="E34" s="88"/>
      <c r="F34" s="88"/>
      <c r="G34" s="88"/>
    </row>
    <row r="35" spans="3:7" ht="25.15" customHeight="1" x14ac:dyDescent="0.25">
      <c r="C35" s="111"/>
      <c r="E35" s="88"/>
      <c r="F35" s="88"/>
      <c r="G35" s="88"/>
    </row>
    <row r="36" spans="3:7" ht="25.15" customHeight="1" x14ac:dyDescent="0.25">
      <c r="C36" s="111"/>
    </row>
    <row r="37" spans="3:7" ht="25.15" customHeight="1" x14ac:dyDescent="0.25">
      <c r="C37" s="111"/>
    </row>
    <row r="38" spans="3:7" ht="25.15" customHeight="1" x14ac:dyDescent="0.25">
      <c r="C38" s="111"/>
    </row>
    <row r="40" spans="3:7" ht="25.15" customHeight="1" x14ac:dyDescent="0.25">
      <c r="C40" s="37"/>
      <c r="D40" s="80"/>
    </row>
    <row r="41" spans="3:7" ht="25.15" customHeight="1" x14ac:dyDescent="0.25">
      <c r="D41" s="80"/>
    </row>
  </sheetData>
  <mergeCells count="5">
    <mergeCell ref="A4:F4"/>
    <mergeCell ref="A23:E23"/>
    <mergeCell ref="A24:E24"/>
    <mergeCell ref="B5:E5"/>
    <mergeCell ref="F5:F6"/>
  </mergeCells>
  <phoneticPr fontId="4"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D8C39C-1890-4886-AA60-89A60074D3ED}">
  <dimension ref="A3:H40"/>
  <sheetViews>
    <sheetView showGridLines="0" topLeftCell="A11" workbookViewId="0">
      <selection activeCell="B17" sqref="B17:B21"/>
    </sheetView>
  </sheetViews>
  <sheetFormatPr baseColWidth="10" defaultRowHeight="25.15" customHeight="1" x14ac:dyDescent="0.25"/>
  <cols>
    <col min="1" max="1" width="37.85546875" style="2" customWidth="1"/>
    <col min="2" max="2" width="11.28515625" customWidth="1"/>
    <col min="4" max="4" width="11.5703125" customWidth="1"/>
    <col min="5" max="5" width="16.140625" customWidth="1"/>
    <col min="6" max="6" width="17.5703125" customWidth="1"/>
    <col min="8" max="8" width="14.42578125" customWidth="1"/>
  </cols>
  <sheetData>
    <row r="3" spans="1:8" ht="25.15" customHeight="1" thickBot="1" x14ac:dyDescent="0.3"/>
    <row r="4" spans="1:8" ht="25.15" customHeight="1" thickBot="1" x14ac:dyDescent="0.3">
      <c r="A4" s="141" t="s">
        <v>151</v>
      </c>
      <c r="B4" s="142"/>
      <c r="C4" s="142"/>
      <c r="D4" s="142"/>
      <c r="E4" s="142"/>
      <c r="F4" s="143"/>
    </row>
    <row r="5" spans="1:8" ht="25.15" customHeight="1" x14ac:dyDescent="0.25">
      <c r="A5" s="20"/>
      <c r="B5" s="151" t="s">
        <v>152</v>
      </c>
      <c r="C5" s="152"/>
      <c r="D5" s="152"/>
      <c r="E5" s="153"/>
      <c r="F5" s="149" t="s">
        <v>33</v>
      </c>
      <c r="H5" s="118"/>
    </row>
    <row r="6" spans="1:8" ht="45.6" customHeight="1" thickBot="1" x14ac:dyDescent="0.3">
      <c r="A6" s="21" t="s">
        <v>0</v>
      </c>
      <c r="B6" s="22" t="s">
        <v>34</v>
      </c>
      <c r="C6" s="23" t="s">
        <v>86</v>
      </c>
      <c r="D6" s="23" t="s">
        <v>35</v>
      </c>
      <c r="E6" s="24" t="s">
        <v>32</v>
      </c>
      <c r="F6" s="150"/>
    </row>
    <row r="7" spans="1:8" ht="25.15" customHeight="1" x14ac:dyDescent="0.25">
      <c r="A7" s="18" t="s">
        <v>14</v>
      </c>
      <c r="B7" s="27">
        <v>2407</v>
      </c>
      <c r="C7" s="27">
        <v>6736</v>
      </c>
      <c r="D7" s="26">
        <v>11.6</v>
      </c>
      <c r="E7" s="19">
        <f>+B7*C7*D7</f>
        <v>188077203.19999999</v>
      </c>
      <c r="F7" s="25">
        <f>E7</f>
        <v>188077203.19999999</v>
      </c>
    </row>
    <row r="8" spans="1:8" ht="25.15" customHeight="1" x14ac:dyDescent="0.25">
      <c r="A8" s="15" t="s">
        <v>15</v>
      </c>
      <c r="B8" s="28">
        <v>6680</v>
      </c>
      <c r="C8" s="27">
        <v>7091</v>
      </c>
      <c r="D8" s="26">
        <f>+D7</f>
        <v>11.6</v>
      </c>
      <c r="E8" s="16">
        <f t="shared" ref="E8:E21" si="0">+B8*C8*D8</f>
        <v>549467408</v>
      </c>
      <c r="F8" s="25">
        <f t="shared" ref="F8:F21" si="1">E8</f>
        <v>549467408</v>
      </c>
    </row>
    <row r="9" spans="1:8" ht="25.15" customHeight="1" x14ac:dyDescent="0.25">
      <c r="A9" s="15" t="s">
        <v>16</v>
      </c>
      <c r="B9" s="28">
        <v>4915</v>
      </c>
      <c r="C9" s="27">
        <v>7596</v>
      </c>
      <c r="D9" s="26">
        <f t="shared" ref="D9:D21" si="2">+D8</f>
        <v>11.6</v>
      </c>
      <c r="E9" s="16">
        <f t="shared" si="0"/>
        <v>433078344</v>
      </c>
      <c r="F9" s="25">
        <f t="shared" si="1"/>
        <v>433078344</v>
      </c>
    </row>
    <row r="10" spans="1:8" ht="25.15" customHeight="1" x14ac:dyDescent="0.25">
      <c r="A10" s="15" t="s">
        <v>17</v>
      </c>
      <c r="B10" s="28">
        <v>6869</v>
      </c>
      <c r="C10" s="27">
        <v>8010</v>
      </c>
      <c r="D10" s="26">
        <f t="shared" si="2"/>
        <v>11.6</v>
      </c>
      <c r="E10" s="16">
        <f t="shared" si="0"/>
        <v>638240004</v>
      </c>
      <c r="F10" s="25">
        <f t="shared" si="1"/>
        <v>638240004</v>
      </c>
    </row>
    <row r="11" spans="1:8" ht="25.15" customHeight="1" x14ac:dyDescent="0.25">
      <c r="A11" s="15" t="s">
        <v>18</v>
      </c>
      <c r="B11" s="28">
        <v>6796</v>
      </c>
      <c r="C11" s="27">
        <v>8521</v>
      </c>
      <c r="D11" s="26">
        <f t="shared" si="2"/>
        <v>11.6</v>
      </c>
      <c r="E11" s="16">
        <f t="shared" si="0"/>
        <v>671741105.60000002</v>
      </c>
      <c r="F11" s="25">
        <f t="shared" si="1"/>
        <v>671741105.60000002</v>
      </c>
    </row>
    <row r="12" spans="1:8" ht="25.15" customHeight="1" x14ac:dyDescent="0.25">
      <c r="A12" s="15" t="s">
        <v>19</v>
      </c>
      <c r="B12" s="28">
        <v>591</v>
      </c>
      <c r="C12" s="27">
        <v>5356</v>
      </c>
      <c r="D12" s="26">
        <f t="shared" si="2"/>
        <v>11.6</v>
      </c>
      <c r="E12" s="16">
        <f t="shared" si="0"/>
        <v>36718593.600000001</v>
      </c>
      <c r="F12" s="25">
        <f t="shared" si="1"/>
        <v>36718593.600000001</v>
      </c>
    </row>
    <row r="13" spans="1:8" ht="25.15" customHeight="1" x14ac:dyDescent="0.25">
      <c r="A13" s="15" t="s">
        <v>20</v>
      </c>
      <c r="B13" s="28">
        <v>2157</v>
      </c>
      <c r="C13" s="27">
        <v>5865</v>
      </c>
      <c r="D13" s="26">
        <f t="shared" si="2"/>
        <v>11.6</v>
      </c>
      <c r="E13" s="16">
        <f t="shared" si="0"/>
        <v>146749338</v>
      </c>
      <c r="F13" s="25">
        <f t="shared" si="1"/>
        <v>146749338</v>
      </c>
    </row>
    <row r="14" spans="1:8" ht="25.15" customHeight="1" x14ac:dyDescent="0.25">
      <c r="A14" s="15" t="s">
        <v>2</v>
      </c>
      <c r="B14" s="28">
        <v>1481</v>
      </c>
      <c r="C14" s="27">
        <v>6893</v>
      </c>
      <c r="D14" s="26">
        <f t="shared" si="2"/>
        <v>11.6</v>
      </c>
      <c r="E14" s="16">
        <f t="shared" si="0"/>
        <v>118418982.8</v>
      </c>
      <c r="F14" s="25">
        <f t="shared" si="1"/>
        <v>118418982.8</v>
      </c>
    </row>
    <row r="15" spans="1:8" ht="25.15" customHeight="1" x14ac:dyDescent="0.25">
      <c r="A15" s="15" t="s">
        <v>3</v>
      </c>
      <c r="B15" s="28">
        <v>1288</v>
      </c>
      <c r="C15" s="27">
        <v>7227</v>
      </c>
      <c r="D15" s="26">
        <f t="shared" si="2"/>
        <v>11.6</v>
      </c>
      <c r="E15" s="16">
        <f t="shared" si="0"/>
        <v>107977161.59999999</v>
      </c>
      <c r="F15" s="25">
        <f t="shared" si="1"/>
        <v>107977161.59999999</v>
      </c>
    </row>
    <row r="16" spans="1:8" ht="25.15" customHeight="1" x14ac:dyDescent="0.25">
      <c r="A16" s="15" t="s">
        <v>4</v>
      </c>
      <c r="B16" s="28">
        <v>1388</v>
      </c>
      <c r="C16" s="27">
        <v>7971</v>
      </c>
      <c r="D16" s="26">
        <f t="shared" si="2"/>
        <v>11.6</v>
      </c>
      <c r="E16" s="16">
        <f t="shared" si="0"/>
        <v>128339476.8</v>
      </c>
      <c r="F16" s="25">
        <f t="shared" si="1"/>
        <v>128339476.8</v>
      </c>
    </row>
    <row r="17" spans="1:8" ht="25.15" customHeight="1" x14ac:dyDescent="0.25">
      <c r="A17" s="15" t="s">
        <v>5</v>
      </c>
      <c r="B17" s="28">
        <f>2281</f>
        <v>2281</v>
      </c>
      <c r="C17" s="27">
        <v>4264</v>
      </c>
      <c r="D17" s="26">
        <f t="shared" si="2"/>
        <v>11.6</v>
      </c>
      <c r="E17" s="16">
        <f>+B17*C17*D17</f>
        <v>112823734.39999999</v>
      </c>
      <c r="F17" s="25">
        <f t="shared" si="1"/>
        <v>112823734.39999999</v>
      </c>
    </row>
    <row r="18" spans="1:8" ht="25.15" customHeight="1" x14ac:dyDescent="0.25">
      <c r="A18" s="15" t="s">
        <v>6</v>
      </c>
      <c r="B18" s="28">
        <f>7516</f>
        <v>7516</v>
      </c>
      <c r="C18" s="27">
        <v>4774</v>
      </c>
      <c r="D18" s="26">
        <f t="shared" si="2"/>
        <v>11.6</v>
      </c>
      <c r="E18" s="16">
        <f t="shared" si="0"/>
        <v>416224054.39999998</v>
      </c>
      <c r="F18" s="25">
        <f t="shared" si="1"/>
        <v>416224054.39999998</v>
      </c>
    </row>
    <row r="19" spans="1:8" ht="25.15" customHeight="1" x14ac:dyDescent="0.25">
      <c r="A19" s="15" t="s">
        <v>7</v>
      </c>
      <c r="B19" s="28">
        <f>7161</f>
        <v>7161</v>
      </c>
      <c r="C19" s="27">
        <v>5802</v>
      </c>
      <c r="D19" s="26">
        <f t="shared" si="2"/>
        <v>11.6</v>
      </c>
      <c r="E19" s="16">
        <f t="shared" si="0"/>
        <v>481958215.19999999</v>
      </c>
      <c r="F19" s="25">
        <f t="shared" si="1"/>
        <v>481958215.19999999</v>
      </c>
    </row>
    <row r="20" spans="1:8" ht="25.15" customHeight="1" x14ac:dyDescent="0.25">
      <c r="A20" s="15" t="s">
        <v>8</v>
      </c>
      <c r="B20" s="28">
        <f>14857</f>
        <v>14857</v>
      </c>
      <c r="C20" s="27">
        <v>6136</v>
      </c>
      <c r="D20" s="26">
        <f t="shared" si="2"/>
        <v>11.6</v>
      </c>
      <c r="E20" s="16">
        <f t="shared" si="0"/>
        <v>1057485603.1999999</v>
      </c>
      <c r="F20" s="25">
        <f t="shared" si="1"/>
        <v>1057485603.1999999</v>
      </c>
    </row>
    <row r="21" spans="1:8" ht="25.15" customHeight="1" thickBot="1" x14ac:dyDescent="0.3">
      <c r="A21" s="29" t="s">
        <v>9</v>
      </c>
      <c r="B21" s="32">
        <f>4500</f>
        <v>4500</v>
      </c>
      <c r="C21" s="27">
        <v>6672</v>
      </c>
      <c r="D21" s="33">
        <f t="shared" si="2"/>
        <v>11.6</v>
      </c>
      <c r="E21" s="17">
        <f t="shared" si="0"/>
        <v>348278400</v>
      </c>
      <c r="F21" s="25">
        <f t="shared" si="1"/>
        <v>348278400</v>
      </c>
    </row>
    <row r="22" spans="1:8" ht="25.15" customHeight="1" thickBot="1" x14ac:dyDescent="0.3">
      <c r="A22" s="35" t="s">
        <v>36</v>
      </c>
      <c r="B22" s="36">
        <f>SUM(B7:B21)</f>
        <v>70887</v>
      </c>
      <c r="C22" s="30"/>
      <c r="D22" s="31"/>
      <c r="E22" s="34"/>
      <c r="F22" s="34">
        <f>SUM(F7:F21)</f>
        <v>5435577624.8000002</v>
      </c>
    </row>
    <row r="23" spans="1:8" ht="25.15" customHeight="1" thickBot="1" x14ac:dyDescent="0.3">
      <c r="A23" s="144" t="s">
        <v>57</v>
      </c>
      <c r="B23" s="145"/>
      <c r="C23" s="145"/>
      <c r="D23" s="145"/>
      <c r="E23" s="145"/>
      <c r="F23" s="34">
        <v>0</v>
      </c>
      <c r="H23" s="101"/>
    </row>
    <row r="24" spans="1:8" ht="25.15" customHeight="1" thickBot="1" x14ac:dyDescent="0.3">
      <c r="A24" s="144" t="s">
        <v>163</v>
      </c>
      <c r="B24" s="145"/>
      <c r="C24" s="145"/>
      <c r="D24" s="145"/>
      <c r="E24" s="145"/>
      <c r="F24" s="34">
        <f>ROUND((F22+F23),0)</f>
        <v>5435577625</v>
      </c>
    </row>
    <row r="27" spans="1:8" ht="59.25" customHeight="1" x14ac:dyDescent="0.25">
      <c r="A27" s="86" t="s">
        <v>89</v>
      </c>
      <c r="B27" s="86" t="s">
        <v>161</v>
      </c>
      <c r="C27" s="86" t="s">
        <v>91</v>
      </c>
      <c r="D27" s="86" t="s">
        <v>93</v>
      </c>
      <c r="E27" s="95"/>
      <c r="F27" s="95"/>
      <c r="G27" s="95"/>
    </row>
    <row r="28" spans="1:8" ht="25.15" customHeight="1" x14ac:dyDescent="0.25">
      <c r="A28" s="94">
        <v>244673250</v>
      </c>
      <c r="B28" s="8">
        <v>168098035</v>
      </c>
      <c r="C28" s="11">
        <f>+A28-B28</f>
        <v>76575215</v>
      </c>
      <c r="D28" s="43">
        <v>45743</v>
      </c>
    </row>
    <row r="30" spans="1:8" ht="25.15" customHeight="1" x14ac:dyDescent="0.25">
      <c r="B30" s="80"/>
      <c r="C30" s="96"/>
    </row>
    <row r="31" spans="1:8" ht="25.15" customHeight="1" x14ac:dyDescent="0.25">
      <c r="C31" s="96"/>
    </row>
    <row r="32" spans="1:8" ht="25.15" customHeight="1" x14ac:dyDescent="0.25">
      <c r="C32" s="96"/>
    </row>
    <row r="33" spans="3:4" ht="25.15" customHeight="1" x14ac:dyDescent="0.25">
      <c r="C33" s="96"/>
    </row>
    <row r="34" spans="3:4" ht="25.15" customHeight="1" x14ac:dyDescent="0.25">
      <c r="C34" s="96"/>
    </row>
    <row r="35" spans="3:4" ht="25.15" customHeight="1" x14ac:dyDescent="0.25">
      <c r="C35" s="96"/>
    </row>
    <row r="36" spans="3:4" ht="25.15" customHeight="1" x14ac:dyDescent="0.25">
      <c r="C36" s="96"/>
    </row>
    <row r="37" spans="3:4" ht="25.15" customHeight="1" x14ac:dyDescent="0.25">
      <c r="C37" s="96"/>
    </row>
    <row r="38" spans="3:4" ht="25.15" customHeight="1" x14ac:dyDescent="0.25">
      <c r="C38" s="93"/>
    </row>
    <row r="39" spans="3:4" ht="25.15" customHeight="1" x14ac:dyDescent="0.25">
      <c r="C39" s="93"/>
      <c r="D39" s="80"/>
    </row>
    <row r="40" spans="3:4" ht="25.15" customHeight="1" x14ac:dyDescent="0.25">
      <c r="C40" s="93"/>
    </row>
  </sheetData>
  <mergeCells count="5">
    <mergeCell ref="A24:E24"/>
    <mergeCell ref="A4:F4"/>
    <mergeCell ref="B5:E5"/>
    <mergeCell ref="F5:F6"/>
    <mergeCell ref="A23:E23"/>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C5C52F-454D-472B-8CDD-D34464ECDEEC}">
  <dimension ref="A2:M34"/>
  <sheetViews>
    <sheetView showGridLines="0" topLeftCell="A16" zoomScale="98" zoomScaleNormal="98" workbookViewId="0">
      <selection activeCell="G21" sqref="G21"/>
    </sheetView>
  </sheetViews>
  <sheetFormatPr baseColWidth="10" defaultRowHeight="25.15" customHeight="1" x14ac:dyDescent="0.25"/>
  <cols>
    <col min="1" max="1" width="37.85546875" style="2" customWidth="1"/>
    <col min="2" max="2" width="11.28515625" customWidth="1"/>
    <col min="3" max="3" width="13" customWidth="1"/>
    <col min="4" max="4" width="12.140625" customWidth="1"/>
    <col min="5" max="5" width="16.85546875" customWidth="1"/>
    <col min="6" max="6" width="17.5703125" customWidth="1"/>
    <col min="9" max="9" width="15.140625" hidden="1" customWidth="1"/>
    <col min="10" max="10" width="0" hidden="1" customWidth="1"/>
    <col min="11" max="11" width="14.85546875" hidden="1" customWidth="1"/>
    <col min="12" max="12" width="0" hidden="1" customWidth="1"/>
    <col min="13" max="13" width="14.5703125" hidden="1" customWidth="1"/>
  </cols>
  <sheetData>
    <row r="2" spans="1:13" ht="45.75" customHeight="1" x14ac:dyDescent="0.25"/>
    <row r="3" spans="1:13" ht="42" customHeight="1" thickBot="1" x14ac:dyDescent="0.3"/>
    <row r="4" spans="1:13" ht="25.15" customHeight="1" thickBot="1" x14ac:dyDescent="0.3">
      <c r="A4" s="141" t="s">
        <v>82</v>
      </c>
      <c r="B4" s="142"/>
      <c r="C4" s="142"/>
      <c r="D4" s="142"/>
      <c r="E4" s="142"/>
      <c r="F4" s="143"/>
    </row>
    <row r="5" spans="1:13" ht="38.25" customHeight="1" x14ac:dyDescent="0.25">
      <c r="A5" s="20"/>
      <c r="B5" s="151" t="s">
        <v>31</v>
      </c>
      <c r="C5" s="152"/>
      <c r="D5" s="152"/>
      <c r="E5" s="153"/>
      <c r="F5" s="149" t="s">
        <v>33</v>
      </c>
      <c r="I5" s="146" t="s">
        <v>157</v>
      </c>
      <c r="J5" s="147"/>
      <c r="K5" s="147"/>
      <c r="L5" s="147"/>
      <c r="M5" s="154"/>
    </row>
    <row r="6" spans="1:13" ht="45.6" customHeight="1" thickBot="1" x14ac:dyDescent="0.3">
      <c r="A6" s="21" t="s">
        <v>0</v>
      </c>
      <c r="B6" s="22" t="s">
        <v>34</v>
      </c>
      <c r="C6" s="23" t="s">
        <v>86</v>
      </c>
      <c r="D6" s="23" t="s">
        <v>35</v>
      </c>
      <c r="E6" s="24" t="s">
        <v>32</v>
      </c>
      <c r="F6" s="150"/>
      <c r="I6" s="4" t="s">
        <v>101</v>
      </c>
      <c r="J6" s="4" t="s">
        <v>158</v>
      </c>
      <c r="K6" s="4" t="s">
        <v>159</v>
      </c>
      <c r="L6" s="4" t="s">
        <v>160</v>
      </c>
      <c r="M6" s="4" t="s">
        <v>103</v>
      </c>
    </row>
    <row r="7" spans="1:13" ht="25.15" customHeight="1" x14ac:dyDescent="0.25">
      <c r="A7" s="18" t="s">
        <v>14</v>
      </c>
      <c r="B7" s="27">
        <v>6158</v>
      </c>
      <c r="C7" s="27">
        <v>4822</v>
      </c>
      <c r="D7" s="26">
        <v>0.53779599089999996</v>
      </c>
      <c r="E7" s="19">
        <f>+B7*C7*D7</f>
        <v>15969247.467081727</v>
      </c>
      <c r="F7" s="25">
        <f>E7</f>
        <v>15969247.467081727</v>
      </c>
      <c r="I7" s="39">
        <f t="shared" ref="I7:I16" si="0">+B7</f>
        <v>6158</v>
      </c>
      <c r="J7" s="39">
        <f>+I7*15</f>
        <v>92370</v>
      </c>
      <c r="K7" s="39">
        <f>+'Semana 1'!D31+'Semana 2'!D31+'Semana 3'!D31</f>
        <v>88822</v>
      </c>
      <c r="L7" s="39">
        <f>+J7-K7</f>
        <v>3548</v>
      </c>
      <c r="M7" s="39">
        <f t="shared" ref="M7:M16" si="1">+L7*C7</f>
        <v>17108456</v>
      </c>
    </row>
    <row r="8" spans="1:13" ht="25.15" customHeight="1" x14ac:dyDescent="0.25">
      <c r="A8" s="15" t="s">
        <v>15</v>
      </c>
      <c r="B8" s="28">
        <v>20704</v>
      </c>
      <c r="C8" s="27">
        <v>5245</v>
      </c>
      <c r="D8" s="26">
        <f>+D7</f>
        <v>0.53779599089999996</v>
      </c>
      <c r="E8" s="16">
        <f t="shared" ref="E8:E16" si="2">+B8*C8*D8</f>
        <v>58400600.385888427</v>
      </c>
      <c r="F8" s="25">
        <f t="shared" ref="F8:F16" si="3">E8</f>
        <v>58400600.385888427</v>
      </c>
      <c r="I8" s="39">
        <f t="shared" si="0"/>
        <v>20704</v>
      </c>
      <c r="J8" s="39">
        <f t="shared" ref="J8:J16" si="4">+I8*15</f>
        <v>310560</v>
      </c>
      <c r="K8" s="39">
        <f>+'Semana 1'!D32+'Semana 2'!D32+'Semana 3'!D32</f>
        <v>292264</v>
      </c>
      <c r="L8" s="39">
        <f t="shared" ref="L8:L16" si="5">+J8-K8</f>
        <v>18296</v>
      </c>
      <c r="M8" s="39">
        <f t="shared" si="1"/>
        <v>95962520</v>
      </c>
    </row>
    <row r="9" spans="1:13" ht="25.15" customHeight="1" x14ac:dyDescent="0.25">
      <c r="A9" s="15" t="s">
        <v>16</v>
      </c>
      <c r="B9" s="28">
        <v>15176</v>
      </c>
      <c r="C9" s="27">
        <v>6209</v>
      </c>
      <c r="D9" s="26">
        <f t="shared" ref="D9:D16" si="6">+D8</f>
        <v>0.53779599089999996</v>
      </c>
      <c r="E9" s="16">
        <f t="shared" si="2"/>
        <v>50675324.466591164</v>
      </c>
      <c r="F9" s="25">
        <f t="shared" si="3"/>
        <v>50675324.466591164</v>
      </c>
      <c r="I9" s="39">
        <f t="shared" si="0"/>
        <v>15176</v>
      </c>
      <c r="J9" s="39">
        <f t="shared" si="4"/>
        <v>227640</v>
      </c>
      <c r="K9" s="39">
        <f>+'Semana 1'!D33+'Semana 2'!D33+'Semana 3'!D33</f>
        <v>192737</v>
      </c>
      <c r="L9" s="39">
        <f t="shared" si="5"/>
        <v>34903</v>
      </c>
      <c r="M9" s="39">
        <f t="shared" si="1"/>
        <v>216712727</v>
      </c>
    </row>
    <row r="10" spans="1:13" ht="25.15" customHeight="1" x14ac:dyDescent="0.25">
      <c r="A10" s="15" t="s">
        <v>17</v>
      </c>
      <c r="B10" s="28">
        <v>26477</v>
      </c>
      <c r="C10" s="27">
        <v>6526</v>
      </c>
      <c r="D10" s="26">
        <f t="shared" si="6"/>
        <v>0.53779599089999996</v>
      </c>
      <c r="E10" s="16">
        <f t="shared" si="2"/>
        <v>92925178.767612979</v>
      </c>
      <c r="F10" s="25">
        <f t="shared" si="3"/>
        <v>92925178.767612979</v>
      </c>
      <c r="I10" s="39">
        <f t="shared" si="0"/>
        <v>26477</v>
      </c>
      <c r="J10" s="39">
        <f t="shared" si="4"/>
        <v>397155</v>
      </c>
      <c r="K10" s="39">
        <f>+'Semana 1'!D34+'Semana 2'!D34+'Semana 3'!D34</f>
        <v>325171</v>
      </c>
      <c r="L10" s="39">
        <f t="shared" si="5"/>
        <v>71984</v>
      </c>
      <c r="M10" s="39">
        <f t="shared" si="1"/>
        <v>469767584</v>
      </c>
    </row>
    <row r="11" spans="1:13" ht="25.15" customHeight="1" x14ac:dyDescent="0.25">
      <c r="A11" s="15" t="s">
        <v>18</v>
      </c>
      <c r="B11" s="28">
        <v>11512</v>
      </c>
      <c r="C11" s="27">
        <v>7394</v>
      </c>
      <c r="D11" s="26">
        <f t="shared" si="6"/>
        <v>0.53779599089999996</v>
      </c>
      <c r="E11" s="16">
        <f t="shared" si="2"/>
        <v>45777048.464898475</v>
      </c>
      <c r="F11" s="25">
        <f t="shared" si="3"/>
        <v>45777048.464898475</v>
      </c>
      <c r="I11" s="39">
        <f t="shared" si="0"/>
        <v>11512</v>
      </c>
      <c r="J11" s="39">
        <f t="shared" si="4"/>
        <v>172680</v>
      </c>
      <c r="K11" s="39">
        <f>+'Semana 1'!D35+'Semana 2'!D35+'Semana 3'!D35</f>
        <v>141786</v>
      </c>
      <c r="L11" s="39">
        <f t="shared" si="5"/>
        <v>30894</v>
      </c>
      <c r="M11" s="39">
        <f t="shared" si="1"/>
        <v>228430236</v>
      </c>
    </row>
    <row r="12" spans="1:13" ht="25.15" customHeight="1" x14ac:dyDescent="0.25">
      <c r="A12" s="15" t="s">
        <v>5</v>
      </c>
      <c r="B12" s="28">
        <v>417</v>
      </c>
      <c r="C12" s="27">
        <v>4360</v>
      </c>
      <c r="D12" s="26">
        <f>+D11</f>
        <v>0.53779599089999996</v>
      </c>
      <c r="E12" s="16">
        <f>+B12*C12*D12</f>
        <v>977777.64697510796</v>
      </c>
      <c r="F12" s="25">
        <f t="shared" si="3"/>
        <v>977777.64697510796</v>
      </c>
      <c r="H12" s="37"/>
      <c r="I12" s="39">
        <f t="shared" si="0"/>
        <v>417</v>
      </c>
      <c r="J12" s="39">
        <f t="shared" si="4"/>
        <v>6255</v>
      </c>
      <c r="K12" s="39">
        <f>+'Semana 1'!D41+'Semana 2'!D41+'Semana 3'!D41</f>
        <v>6892</v>
      </c>
      <c r="L12" s="39">
        <f t="shared" si="5"/>
        <v>-637</v>
      </c>
      <c r="M12" s="39">
        <f t="shared" si="1"/>
        <v>-2777320</v>
      </c>
    </row>
    <row r="13" spans="1:13" ht="25.15" customHeight="1" x14ac:dyDescent="0.25">
      <c r="A13" s="15" t="s">
        <v>6</v>
      </c>
      <c r="B13" s="28">
        <v>1113</v>
      </c>
      <c r="C13" s="27">
        <v>4861</v>
      </c>
      <c r="D13" s="26">
        <f t="shared" si="6"/>
        <v>0.53779599089999996</v>
      </c>
      <c r="E13" s="16">
        <f t="shared" si="2"/>
        <v>2909633.8849943336</v>
      </c>
      <c r="F13" s="25">
        <f t="shared" si="3"/>
        <v>2909633.8849943336</v>
      </c>
      <c r="I13" s="39">
        <f t="shared" si="0"/>
        <v>1113</v>
      </c>
      <c r="J13" s="39">
        <f t="shared" si="4"/>
        <v>16695</v>
      </c>
      <c r="K13" s="39">
        <f>+'Semana 1'!D42+'Semana 2'!D42+'Semana 3'!D42</f>
        <v>17274</v>
      </c>
      <c r="L13" s="39">
        <f t="shared" si="5"/>
        <v>-579</v>
      </c>
      <c r="M13" s="39">
        <f t="shared" si="1"/>
        <v>-2814519</v>
      </c>
    </row>
    <row r="14" spans="1:13" ht="25.15" customHeight="1" x14ac:dyDescent="0.25">
      <c r="A14" s="15" t="s">
        <v>7</v>
      </c>
      <c r="B14" s="28">
        <v>733</v>
      </c>
      <c r="C14" s="27">
        <v>5891</v>
      </c>
      <c r="D14" s="26">
        <f t="shared" si="6"/>
        <v>0.53779599089999996</v>
      </c>
      <c r="E14" s="16">
        <f t="shared" si="2"/>
        <v>2322258.4816932627</v>
      </c>
      <c r="F14" s="25">
        <f t="shared" si="3"/>
        <v>2322258.4816932627</v>
      </c>
      <c r="I14" s="39">
        <f t="shared" si="0"/>
        <v>733</v>
      </c>
      <c r="J14" s="39">
        <f t="shared" si="4"/>
        <v>10995</v>
      </c>
      <c r="K14" s="39">
        <f>+'Semana 1'!D43+'Semana 2'!D43+'Semana 3'!D43</f>
        <v>10660</v>
      </c>
      <c r="L14" s="39">
        <f t="shared" si="5"/>
        <v>335</v>
      </c>
      <c r="M14" s="39">
        <f t="shared" si="1"/>
        <v>1973485</v>
      </c>
    </row>
    <row r="15" spans="1:13" ht="25.15" customHeight="1" x14ac:dyDescent="0.25">
      <c r="A15" s="15" t="s">
        <v>8</v>
      </c>
      <c r="B15" s="28">
        <v>3191</v>
      </c>
      <c r="C15" s="27">
        <v>6200</v>
      </c>
      <c r="D15" s="26">
        <f t="shared" si="6"/>
        <v>0.53779599089999996</v>
      </c>
      <c r="E15" s="16">
        <f t="shared" si="2"/>
        <v>10639863.443163779</v>
      </c>
      <c r="F15" s="25">
        <f t="shared" si="3"/>
        <v>10639863.443163779</v>
      </c>
      <c r="I15" s="39">
        <f t="shared" si="0"/>
        <v>3191</v>
      </c>
      <c r="J15" s="39">
        <f t="shared" si="4"/>
        <v>47865</v>
      </c>
      <c r="K15" s="39">
        <f>+'Semana 1'!D44+'Semana 2'!D44+'Semana 3'!D44</f>
        <v>36571</v>
      </c>
      <c r="L15" s="39">
        <f t="shared" si="5"/>
        <v>11294</v>
      </c>
      <c r="M15" s="39">
        <f t="shared" si="1"/>
        <v>70022800</v>
      </c>
    </row>
    <row r="16" spans="1:13" ht="25.15" customHeight="1" thickBot="1" x14ac:dyDescent="0.3">
      <c r="A16" s="29" t="s">
        <v>9</v>
      </c>
      <c r="B16" s="32">
        <v>1485</v>
      </c>
      <c r="C16" s="27">
        <v>6737</v>
      </c>
      <c r="D16" s="33">
        <f t="shared" si="6"/>
        <v>0.53779599089999996</v>
      </c>
      <c r="E16" s="17">
        <f t="shared" si="2"/>
        <v>5380350.4121795502</v>
      </c>
      <c r="F16" s="25">
        <f t="shared" si="3"/>
        <v>5380350.4121795502</v>
      </c>
      <c r="I16" s="39">
        <f t="shared" si="0"/>
        <v>1485</v>
      </c>
      <c r="J16" s="39">
        <f t="shared" si="4"/>
        <v>22275</v>
      </c>
      <c r="K16" s="39">
        <f>+'Semana 1'!D45+'Semana 2'!D45+'Semana 3'!D45</f>
        <v>13231</v>
      </c>
      <c r="L16" s="39">
        <f t="shared" si="5"/>
        <v>9044</v>
      </c>
      <c r="M16" s="39">
        <f t="shared" si="1"/>
        <v>60929428</v>
      </c>
    </row>
    <row r="17" spans="1:13" ht="25.15" customHeight="1" thickBot="1" x14ac:dyDescent="0.3">
      <c r="A17" s="35" t="s">
        <v>36</v>
      </c>
      <c r="B17" s="36">
        <f>SUM(B7:B16)</f>
        <v>86966</v>
      </c>
      <c r="C17" s="30"/>
      <c r="D17" s="31"/>
      <c r="E17" s="34"/>
      <c r="F17" s="34">
        <f>SUM(F7:F16)</f>
        <v>285977283.42107874</v>
      </c>
      <c r="I17" s="39">
        <f>SUM(I7:I16)</f>
        <v>86966</v>
      </c>
      <c r="J17" s="39">
        <f t="shared" ref="J17:M17" si="7">SUM(J7:J16)</f>
        <v>1304490</v>
      </c>
      <c r="K17" s="39">
        <f t="shared" si="7"/>
        <v>1125408</v>
      </c>
      <c r="L17" s="39">
        <f t="shared" si="7"/>
        <v>179082</v>
      </c>
      <c r="M17" s="39">
        <f t="shared" si="7"/>
        <v>1155315397</v>
      </c>
    </row>
    <row r="18" spans="1:13" ht="25.15" customHeight="1" thickBot="1" x14ac:dyDescent="0.3">
      <c r="A18" s="144" t="s">
        <v>57</v>
      </c>
      <c r="B18" s="145"/>
      <c r="C18" s="145"/>
      <c r="D18" s="145"/>
      <c r="E18" s="145"/>
      <c r="F18" s="34">
        <v>0</v>
      </c>
      <c r="I18" s="88"/>
      <c r="M18" s="101"/>
    </row>
    <row r="19" spans="1:13" ht="25.15" customHeight="1" thickBot="1" x14ac:dyDescent="0.3">
      <c r="A19" s="144" t="s">
        <v>83</v>
      </c>
      <c r="B19" s="145"/>
      <c r="C19" s="145"/>
      <c r="D19" s="145"/>
      <c r="E19" s="145"/>
      <c r="F19" s="34">
        <f>+F17+F18</f>
        <v>285977283.42107874</v>
      </c>
    </row>
    <row r="20" spans="1:13" ht="25.15" customHeight="1" thickBot="1" x14ac:dyDescent="0.3">
      <c r="E20" s="34" t="s">
        <v>184</v>
      </c>
      <c r="F20" s="34">
        <v>285989250.5924986</v>
      </c>
    </row>
    <row r="21" spans="1:13" ht="72" customHeight="1" x14ac:dyDescent="0.25">
      <c r="A21" s="86" t="s">
        <v>89</v>
      </c>
      <c r="B21" s="86" t="s">
        <v>161</v>
      </c>
      <c r="C21" s="86" t="s">
        <v>91</v>
      </c>
      <c r="D21" s="86" t="s">
        <v>93</v>
      </c>
      <c r="F21" s="121"/>
    </row>
    <row r="22" spans="1:13" ht="25.15" customHeight="1" x14ac:dyDescent="0.25">
      <c r="A22" s="94">
        <v>57036661</v>
      </c>
      <c r="B22" s="8">
        <v>33124934</v>
      </c>
      <c r="C22" s="8">
        <f>+A22-B22</f>
        <v>23911727</v>
      </c>
      <c r="D22" s="43">
        <v>45722</v>
      </c>
    </row>
    <row r="23" spans="1:13" ht="25.15" customHeight="1" x14ac:dyDescent="0.25">
      <c r="C23" s="80"/>
    </row>
    <row r="24" spans="1:13" ht="25.15" customHeight="1" x14ac:dyDescent="0.25">
      <c r="B24" s="96"/>
    </row>
    <row r="25" spans="1:13" ht="25.15" customHeight="1" x14ac:dyDescent="0.25">
      <c r="B25" s="96"/>
    </row>
    <row r="26" spans="1:13" ht="25.15" customHeight="1" x14ac:dyDescent="0.25">
      <c r="B26" s="96"/>
    </row>
    <row r="27" spans="1:13" ht="25.15" customHeight="1" x14ac:dyDescent="0.25">
      <c r="B27" s="96"/>
    </row>
    <row r="28" spans="1:13" ht="25.15" customHeight="1" x14ac:dyDescent="0.25">
      <c r="B28" s="96"/>
    </row>
    <row r="29" spans="1:13" ht="25.15" customHeight="1" x14ac:dyDescent="0.25">
      <c r="B29" s="97"/>
    </row>
    <row r="30" spans="1:13" ht="25.15" customHeight="1" x14ac:dyDescent="0.25">
      <c r="B30" s="96"/>
    </row>
    <row r="31" spans="1:13" ht="25.15" customHeight="1" x14ac:dyDescent="0.25">
      <c r="B31" s="96"/>
    </row>
    <row r="33" spans="2:3" ht="25.15" customHeight="1" x14ac:dyDescent="0.25">
      <c r="B33" s="93"/>
      <c r="C33" s="80"/>
    </row>
    <row r="34" spans="2:3" ht="25.15" customHeight="1" x14ac:dyDescent="0.25">
      <c r="B34" s="93"/>
    </row>
  </sheetData>
  <mergeCells count="6">
    <mergeCell ref="I5:M5"/>
    <mergeCell ref="A19:E19"/>
    <mergeCell ref="A4:F4"/>
    <mergeCell ref="B5:E5"/>
    <mergeCell ref="F5:F6"/>
    <mergeCell ref="A18:E18"/>
  </mergeCells>
  <phoneticPr fontId="4"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7A59C4-A0DB-4CED-B07C-02EA3A0BF6A1}">
  <dimension ref="A1:AF57"/>
  <sheetViews>
    <sheetView topLeftCell="A40" workbookViewId="0">
      <selection activeCell="F52" sqref="F52"/>
    </sheetView>
  </sheetViews>
  <sheetFormatPr baseColWidth="10" defaultRowHeight="15" x14ac:dyDescent="0.25"/>
  <cols>
    <col min="1" max="1" width="41" customWidth="1"/>
    <col min="3" max="3" width="15" customWidth="1"/>
  </cols>
  <sheetData>
    <row r="1" spans="1:31" x14ac:dyDescent="0.25">
      <c r="C1" t="s">
        <v>105</v>
      </c>
      <c r="D1" t="s">
        <v>106</v>
      </c>
    </row>
    <row r="2" spans="1:31" x14ac:dyDescent="0.25">
      <c r="C2">
        <v>45677</v>
      </c>
      <c r="H2" t="s">
        <v>107</v>
      </c>
      <c r="I2">
        <v>45678</v>
      </c>
      <c r="N2" t="s">
        <v>108</v>
      </c>
      <c r="O2">
        <v>45679</v>
      </c>
      <c r="T2" t="s">
        <v>109</v>
      </c>
      <c r="U2">
        <v>45680</v>
      </c>
      <c r="Z2" t="s">
        <v>110</v>
      </c>
      <c r="AA2">
        <v>45681</v>
      </c>
      <c r="AC2" t="s">
        <v>111</v>
      </c>
      <c r="AD2" t="s">
        <v>112</v>
      </c>
    </row>
    <row r="3" spans="1:31" s="103" customFormat="1" ht="45" x14ac:dyDescent="0.25">
      <c r="A3" s="102" t="s">
        <v>113</v>
      </c>
      <c r="B3" s="102" t="s">
        <v>114</v>
      </c>
      <c r="C3" s="102" t="s">
        <v>115</v>
      </c>
      <c r="D3" s="102" t="s">
        <v>116</v>
      </c>
      <c r="E3" s="104" t="s">
        <v>117</v>
      </c>
      <c r="F3" s="106" t="s">
        <v>118</v>
      </c>
      <c r="G3" s="102" t="s">
        <v>119</v>
      </c>
      <c r="H3" s="102"/>
      <c r="I3" s="102" t="s">
        <v>115</v>
      </c>
      <c r="J3" s="102" t="s">
        <v>116</v>
      </c>
      <c r="K3" s="104" t="s">
        <v>117</v>
      </c>
      <c r="L3" s="106" t="s">
        <v>118</v>
      </c>
      <c r="M3" s="102" t="s">
        <v>119</v>
      </c>
      <c r="N3" s="102"/>
      <c r="O3" s="102" t="s">
        <v>115</v>
      </c>
      <c r="P3" s="102" t="s">
        <v>116</v>
      </c>
      <c r="Q3" s="104" t="s">
        <v>117</v>
      </c>
      <c r="R3" s="106" t="s">
        <v>118</v>
      </c>
      <c r="S3" s="102" t="s">
        <v>119</v>
      </c>
      <c r="T3" s="102"/>
      <c r="U3" s="102" t="s">
        <v>115</v>
      </c>
      <c r="V3" s="102" t="s">
        <v>116</v>
      </c>
      <c r="W3" s="104" t="s">
        <v>117</v>
      </c>
      <c r="X3" s="106" t="s">
        <v>118</v>
      </c>
      <c r="Y3" s="102" t="s">
        <v>119</v>
      </c>
      <c r="Z3" s="102"/>
      <c r="AA3" s="102" t="s">
        <v>115</v>
      </c>
      <c r="AB3" s="102" t="s">
        <v>116</v>
      </c>
      <c r="AC3" s="104" t="s">
        <v>117</v>
      </c>
      <c r="AD3" s="106" t="s">
        <v>118</v>
      </c>
      <c r="AE3" s="102" t="s">
        <v>119</v>
      </c>
    </row>
    <row r="4" spans="1:31" x14ac:dyDescent="0.25">
      <c r="A4" s="5" t="s">
        <v>120</v>
      </c>
      <c r="B4" s="5" t="s">
        <v>121</v>
      </c>
      <c r="C4" s="5"/>
      <c r="D4" s="5">
        <v>28021</v>
      </c>
      <c r="E4" s="105"/>
      <c r="F4" s="107">
        <v>21858</v>
      </c>
      <c r="G4" s="5">
        <v>7102</v>
      </c>
      <c r="H4" s="5">
        <v>56981</v>
      </c>
      <c r="I4" s="5"/>
      <c r="J4" s="5">
        <v>29495</v>
      </c>
      <c r="K4" s="105"/>
      <c r="L4" s="107">
        <v>20690</v>
      </c>
      <c r="M4" s="5">
        <v>9058</v>
      </c>
      <c r="N4" s="5">
        <v>59243</v>
      </c>
      <c r="O4" s="5"/>
      <c r="P4" s="5">
        <v>30174</v>
      </c>
      <c r="Q4" s="105"/>
      <c r="R4" s="107">
        <v>17795</v>
      </c>
      <c r="S4" s="5">
        <v>10580</v>
      </c>
      <c r="T4" s="5">
        <v>58549</v>
      </c>
      <c r="U4" s="5"/>
      <c r="V4" s="5">
        <v>31128</v>
      </c>
      <c r="W4" s="105"/>
      <c r="X4" s="107">
        <v>16736</v>
      </c>
      <c r="Y4" s="5">
        <v>11557</v>
      </c>
      <c r="Z4" s="5">
        <v>59421</v>
      </c>
      <c r="AA4" s="105"/>
      <c r="AB4" s="107">
        <v>29578</v>
      </c>
      <c r="AC4" s="5"/>
      <c r="AD4" s="5">
        <v>15535</v>
      </c>
      <c r="AE4" s="5">
        <v>10829</v>
      </c>
    </row>
    <row r="5" spans="1:31" x14ac:dyDescent="0.25">
      <c r="A5" s="5"/>
      <c r="B5" s="5" t="s">
        <v>122</v>
      </c>
      <c r="C5" s="5"/>
      <c r="D5" s="107">
        <v>2034</v>
      </c>
      <c r="E5" s="105"/>
      <c r="F5" s="107">
        <v>1831</v>
      </c>
      <c r="G5" s="107">
        <v>661</v>
      </c>
      <c r="H5" s="5">
        <v>4526</v>
      </c>
      <c r="I5" s="5"/>
      <c r="J5" s="107">
        <v>1785</v>
      </c>
      <c r="K5" s="105"/>
      <c r="L5" s="107">
        <v>1666</v>
      </c>
      <c r="M5" s="107">
        <v>796</v>
      </c>
      <c r="N5" s="5">
        <v>4247</v>
      </c>
      <c r="O5" s="5"/>
      <c r="P5" s="107">
        <v>2169</v>
      </c>
      <c r="Q5" s="105"/>
      <c r="R5" s="107">
        <v>1366</v>
      </c>
      <c r="S5" s="107">
        <v>939</v>
      </c>
      <c r="T5" s="5">
        <v>4474</v>
      </c>
      <c r="U5" s="5"/>
      <c r="V5" s="107">
        <v>2278</v>
      </c>
      <c r="W5" s="105"/>
      <c r="X5" s="107">
        <v>1269</v>
      </c>
      <c r="Y5" s="107">
        <v>991</v>
      </c>
      <c r="Z5" s="5">
        <v>4538</v>
      </c>
      <c r="AA5" s="105"/>
      <c r="AB5" s="107">
        <v>1993</v>
      </c>
      <c r="AC5" s="5"/>
      <c r="AD5" s="5">
        <v>1287</v>
      </c>
      <c r="AE5" s="5">
        <v>804</v>
      </c>
    </row>
    <row r="6" spans="1:31" x14ac:dyDescent="0.25">
      <c r="A6" s="5"/>
      <c r="B6" s="5" t="s">
        <v>123</v>
      </c>
      <c r="C6" s="5"/>
      <c r="D6" s="107">
        <v>5878</v>
      </c>
      <c r="E6" s="105"/>
      <c r="F6" s="107">
        <v>5010</v>
      </c>
      <c r="G6" s="107">
        <v>2363</v>
      </c>
      <c r="H6" s="5">
        <v>13251</v>
      </c>
      <c r="I6" s="5"/>
      <c r="J6" s="107">
        <v>6084</v>
      </c>
      <c r="K6" s="105"/>
      <c r="L6" s="107">
        <v>4689</v>
      </c>
      <c r="M6" s="107">
        <v>2707</v>
      </c>
      <c r="N6" s="5">
        <v>13480</v>
      </c>
      <c r="O6" s="5"/>
      <c r="P6" s="107">
        <v>6518</v>
      </c>
      <c r="Q6" s="105"/>
      <c r="R6" s="107">
        <v>4034</v>
      </c>
      <c r="S6" s="107">
        <v>3230</v>
      </c>
      <c r="T6" s="5">
        <v>13782</v>
      </c>
      <c r="U6" s="5"/>
      <c r="V6" s="107">
        <v>6602</v>
      </c>
      <c r="W6" s="105"/>
      <c r="X6" s="107">
        <v>3886</v>
      </c>
      <c r="Y6" s="107">
        <v>3213</v>
      </c>
      <c r="Z6" s="5">
        <v>13701</v>
      </c>
      <c r="AA6" s="105"/>
      <c r="AB6" s="107">
        <v>6328</v>
      </c>
      <c r="AC6" s="5"/>
      <c r="AD6" s="5">
        <v>3944</v>
      </c>
      <c r="AE6" s="5">
        <v>2892</v>
      </c>
    </row>
    <row r="7" spans="1:31" x14ac:dyDescent="0.25">
      <c r="A7" s="5"/>
      <c r="B7" s="5" t="s">
        <v>124</v>
      </c>
      <c r="C7" s="5"/>
      <c r="D7" s="107">
        <v>5222</v>
      </c>
      <c r="E7" s="105"/>
      <c r="F7" s="107">
        <v>3457</v>
      </c>
      <c r="G7" s="107">
        <v>1457</v>
      </c>
      <c r="H7" s="5">
        <v>10136</v>
      </c>
      <c r="I7" s="5"/>
      <c r="J7" s="107">
        <v>5558</v>
      </c>
      <c r="K7" s="105"/>
      <c r="L7" s="107">
        <v>3236</v>
      </c>
      <c r="M7" s="107">
        <v>1542</v>
      </c>
      <c r="N7" s="5">
        <v>10336</v>
      </c>
      <c r="O7" s="5"/>
      <c r="P7" s="107">
        <v>5452</v>
      </c>
      <c r="Q7" s="105"/>
      <c r="R7" s="107">
        <v>3008</v>
      </c>
      <c r="S7" s="107">
        <v>1838</v>
      </c>
      <c r="T7" s="5">
        <v>10298</v>
      </c>
      <c r="U7" s="5"/>
      <c r="V7" s="107">
        <v>5500</v>
      </c>
      <c r="W7" s="105"/>
      <c r="X7" s="107">
        <v>2674</v>
      </c>
      <c r="Y7" s="107">
        <v>1883</v>
      </c>
      <c r="Z7" s="5">
        <v>10057</v>
      </c>
      <c r="AA7" s="105"/>
      <c r="AB7" s="107">
        <v>5419</v>
      </c>
      <c r="AC7" s="5"/>
      <c r="AD7" s="5">
        <v>2596</v>
      </c>
      <c r="AE7" s="5">
        <v>1879</v>
      </c>
    </row>
    <row r="8" spans="1:31" x14ac:dyDescent="0.25">
      <c r="A8" s="5"/>
      <c r="B8" s="5" t="s">
        <v>125</v>
      </c>
      <c r="C8" s="5"/>
      <c r="D8" s="107">
        <v>11775</v>
      </c>
      <c r="E8" s="105"/>
      <c r="F8" s="107">
        <v>5967</v>
      </c>
      <c r="G8" s="107">
        <v>1277</v>
      </c>
      <c r="H8" s="5">
        <v>19019</v>
      </c>
      <c r="I8" s="5"/>
      <c r="J8" s="107">
        <v>12593</v>
      </c>
      <c r="K8" s="105"/>
      <c r="L8" s="107">
        <v>5785</v>
      </c>
      <c r="M8" s="107">
        <v>1600</v>
      </c>
      <c r="N8" s="5">
        <v>19978</v>
      </c>
      <c r="O8" s="5"/>
      <c r="P8" s="107">
        <v>13026</v>
      </c>
      <c r="Q8" s="105"/>
      <c r="R8" s="107">
        <v>5336</v>
      </c>
      <c r="S8" s="107">
        <v>2108</v>
      </c>
      <c r="T8" s="5">
        <v>20470</v>
      </c>
      <c r="U8" s="5"/>
      <c r="V8" s="107">
        <v>13417</v>
      </c>
      <c r="W8" s="105"/>
      <c r="X8" s="107">
        <v>5222</v>
      </c>
      <c r="Y8" s="107">
        <v>2592</v>
      </c>
      <c r="Z8" s="5">
        <v>21231</v>
      </c>
      <c r="AA8" s="105"/>
      <c r="AB8" s="107">
        <v>12813</v>
      </c>
      <c r="AC8" s="5"/>
      <c r="AD8" s="5">
        <v>4731</v>
      </c>
      <c r="AE8" s="5">
        <v>2371</v>
      </c>
    </row>
    <row r="9" spans="1:31" x14ac:dyDescent="0.25">
      <c r="A9" s="5"/>
      <c r="B9" s="5" t="s">
        <v>126</v>
      </c>
      <c r="C9" s="5"/>
      <c r="D9" s="107">
        <v>3112</v>
      </c>
      <c r="E9" s="105"/>
      <c r="F9" s="107">
        <v>5593</v>
      </c>
      <c r="G9" s="107">
        <v>1344</v>
      </c>
      <c r="H9" s="5">
        <v>10049</v>
      </c>
      <c r="I9" s="5"/>
      <c r="J9" s="107">
        <v>3475</v>
      </c>
      <c r="K9" s="105"/>
      <c r="L9" s="107">
        <v>5314</v>
      </c>
      <c r="M9" s="107">
        <v>2413</v>
      </c>
      <c r="N9" s="5">
        <v>11202</v>
      </c>
      <c r="O9" s="5"/>
      <c r="P9" s="107">
        <v>3009</v>
      </c>
      <c r="Q9" s="105"/>
      <c r="R9" s="107">
        <v>4051</v>
      </c>
      <c r="S9" s="107">
        <v>2465</v>
      </c>
      <c r="T9" s="5">
        <v>9525</v>
      </c>
      <c r="U9" s="5"/>
      <c r="V9" s="107">
        <v>3331</v>
      </c>
      <c r="W9" s="105"/>
      <c r="X9" s="107">
        <v>3685</v>
      </c>
      <c r="Y9" s="107">
        <v>2878</v>
      </c>
      <c r="Z9" s="5">
        <v>9894</v>
      </c>
      <c r="AA9" s="105"/>
      <c r="AB9" s="107">
        <v>3025</v>
      </c>
      <c r="AC9" s="5"/>
      <c r="AD9" s="5">
        <v>2977</v>
      </c>
      <c r="AE9" s="5">
        <v>2883</v>
      </c>
    </row>
    <row r="10" spans="1:31" x14ac:dyDescent="0.25">
      <c r="A10" s="5" t="s">
        <v>127</v>
      </c>
      <c r="B10" s="5" t="s">
        <v>121</v>
      </c>
      <c r="C10" s="5">
        <v>59093</v>
      </c>
      <c r="D10" s="5">
        <v>4482</v>
      </c>
      <c r="E10" s="105"/>
      <c r="F10" s="5"/>
      <c r="G10" s="5"/>
      <c r="H10" s="5">
        <v>63575</v>
      </c>
      <c r="I10" s="5">
        <v>69074</v>
      </c>
      <c r="J10" s="5">
        <v>4707</v>
      </c>
      <c r="K10" s="105"/>
      <c r="L10" s="5"/>
      <c r="M10" s="5"/>
      <c r="N10" s="5">
        <v>73781</v>
      </c>
      <c r="O10" s="5">
        <v>69063</v>
      </c>
      <c r="P10" s="5">
        <v>5706</v>
      </c>
      <c r="Q10" s="105"/>
      <c r="R10" s="5"/>
      <c r="S10" s="5"/>
      <c r="T10" s="5">
        <v>74769</v>
      </c>
      <c r="U10" s="5">
        <v>71501</v>
      </c>
      <c r="V10" s="5">
        <v>5040</v>
      </c>
      <c r="W10" s="105"/>
      <c r="X10" s="5"/>
      <c r="Y10" s="5"/>
      <c r="Z10" s="5">
        <v>76541</v>
      </c>
      <c r="AA10" s="105">
        <v>68383</v>
      </c>
      <c r="AB10" s="5">
        <v>4464</v>
      </c>
      <c r="AC10" s="5"/>
      <c r="AD10" s="5"/>
      <c r="AE10" s="5"/>
    </row>
    <row r="11" spans="1:31" x14ac:dyDescent="0.25">
      <c r="A11" s="5"/>
      <c r="B11" s="5" t="s">
        <v>122</v>
      </c>
      <c r="C11" s="108">
        <v>5011</v>
      </c>
      <c r="D11" s="108">
        <v>387</v>
      </c>
      <c r="E11" s="105"/>
      <c r="F11" s="5"/>
      <c r="G11" s="5"/>
      <c r="H11" s="5">
        <v>5398</v>
      </c>
      <c r="I11" s="108">
        <v>5685</v>
      </c>
      <c r="J11" s="108">
        <v>427</v>
      </c>
      <c r="K11" s="105"/>
      <c r="L11" s="5"/>
      <c r="M11" s="5"/>
      <c r="N11" s="5">
        <v>6112</v>
      </c>
      <c r="O11" s="108">
        <v>6039</v>
      </c>
      <c r="P11" s="108">
        <v>508</v>
      </c>
      <c r="Q11" s="105"/>
      <c r="R11" s="5"/>
      <c r="S11" s="5"/>
      <c r="T11" s="5">
        <v>6547</v>
      </c>
      <c r="U11" s="108">
        <v>6327</v>
      </c>
      <c r="V11" s="108">
        <v>362</v>
      </c>
      <c r="W11" s="105"/>
      <c r="X11" s="5"/>
      <c r="Y11" s="5"/>
      <c r="Z11" s="5">
        <v>6689</v>
      </c>
      <c r="AA11" s="108">
        <v>6221</v>
      </c>
      <c r="AB11" s="5">
        <v>362</v>
      </c>
      <c r="AC11" s="5"/>
      <c r="AD11" s="5"/>
      <c r="AE11" s="5"/>
    </row>
    <row r="12" spans="1:31" x14ac:dyDescent="0.25">
      <c r="A12" s="5"/>
      <c r="B12" s="5" t="s">
        <v>123</v>
      </c>
      <c r="C12" s="108">
        <v>17332</v>
      </c>
      <c r="D12" s="108">
        <v>1040</v>
      </c>
      <c r="E12" s="105"/>
      <c r="F12" s="5"/>
      <c r="G12" s="5"/>
      <c r="H12" s="5">
        <v>18372</v>
      </c>
      <c r="I12" s="108">
        <v>19562</v>
      </c>
      <c r="J12" s="108">
        <v>1040</v>
      </c>
      <c r="K12" s="105"/>
      <c r="L12" s="5"/>
      <c r="M12" s="5"/>
      <c r="N12" s="5">
        <v>20602</v>
      </c>
      <c r="O12" s="108">
        <v>19040</v>
      </c>
      <c r="P12" s="108">
        <v>1260</v>
      </c>
      <c r="Q12" s="105"/>
      <c r="R12" s="5"/>
      <c r="S12" s="5"/>
      <c r="T12" s="5">
        <v>20300</v>
      </c>
      <c r="U12" s="108">
        <v>20719</v>
      </c>
      <c r="V12" s="108">
        <v>1040</v>
      </c>
      <c r="W12" s="105"/>
      <c r="X12" s="5"/>
      <c r="Y12" s="5"/>
      <c r="Z12" s="5">
        <v>21759</v>
      </c>
      <c r="AA12" s="108">
        <v>19321</v>
      </c>
      <c r="AB12" s="5">
        <v>1040</v>
      </c>
      <c r="AC12" s="5"/>
      <c r="AD12" s="5"/>
      <c r="AE12" s="5"/>
    </row>
    <row r="13" spans="1:31" x14ac:dyDescent="0.25">
      <c r="A13" s="5"/>
      <c r="B13" s="5" t="s">
        <v>124</v>
      </c>
      <c r="C13" s="108">
        <v>11136</v>
      </c>
      <c r="D13" s="108">
        <v>594</v>
      </c>
      <c r="E13" s="105"/>
      <c r="F13" s="5"/>
      <c r="G13" s="5"/>
      <c r="H13" s="5">
        <v>11730</v>
      </c>
      <c r="I13" s="108">
        <v>12789</v>
      </c>
      <c r="J13" s="108">
        <v>714</v>
      </c>
      <c r="K13" s="105"/>
      <c r="L13" s="5"/>
      <c r="M13" s="5"/>
      <c r="N13" s="5">
        <v>13503</v>
      </c>
      <c r="O13" s="108">
        <v>12106</v>
      </c>
      <c r="P13" s="108">
        <v>773</v>
      </c>
      <c r="Q13" s="105"/>
      <c r="R13" s="5"/>
      <c r="S13" s="5"/>
      <c r="T13" s="5">
        <v>12879</v>
      </c>
      <c r="U13" s="108">
        <v>13275</v>
      </c>
      <c r="V13" s="108">
        <v>714</v>
      </c>
      <c r="W13" s="105"/>
      <c r="X13" s="5"/>
      <c r="Y13" s="5"/>
      <c r="Z13" s="5">
        <v>13989</v>
      </c>
      <c r="AA13" s="108">
        <v>12500</v>
      </c>
      <c r="AB13" s="5">
        <v>698</v>
      </c>
      <c r="AC13" s="5"/>
      <c r="AD13" s="5"/>
      <c r="AE13" s="5"/>
    </row>
    <row r="14" spans="1:31" x14ac:dyDescent="0.25">
      <c r="A14" s="5"/>
      <c r="B14" s="5" t="s">
        <v>125</v>
      </c>
      <c r="C14" s="108">
        <v>17870</v>
      </c>
      <c r="D14" s="108">
        <v>2187</v>
      </c>
      <c r="E14" s="105"/>
      <c r="F14" s="5"/>
      <c r="G14" s="5"/>
      <c r="H14" s="5">
        <v>20057</v>
      </c>
      <c r="I14" s="108">
        <v>21396</v>
      </c>
      <c r="J14" s="108">
        <v>2103</v>
      </c>
      <c r="K14" s="105"/>
      <c r="L14" s="5"/>
      <c r="M14" s="5"/>
      <c r="N14" s="5">
        <v>23499</v>
      </c>
      <c r="O14" s="108">
        <v>22438</v>
      </c>
      <c r="P14" s="108">
        <v>2691</v>
      </c>
      <c r="Q14" s="105"/>
      <c r="R14" s="5"/>
      <c r="S14" s="5"/>
      <c r="T14" s="5">
        <v>25129</v>
      </c>
      <c r="U14" s="108">
        <v>22330</v>
      </c>
      <c r="V14" s="108">
        <v>2450</v>
      </c>
      <c r="W14" s="105"/>
      <c r="X14" s="5"/>
      <c r="Y14" s="5"/>
      <c r="Z14" s="5">
        <v>24780</v>
      </c>
      <c r="AA14" s="108">
        <v>21732</v>
      </c>
      <c r="AB14" s="5">
        <v>1991</v>
      </c>
      <c r="AC14" s="5"/>
      <c r="AD14" s="5"/>
      <c r="AE14" s="5"/>
    </row>
    <row r="15" spans="1:31" x14ac:dyDescent="0.25">
      <c r="A15" s="5"/>
      <c r="B15" s="5" t="s">
        <v>126</v>
      </c>
      <c r="C15" s="108">
        <v>7744</v>
      </c>
      <c r="D15" s="108">
        <v>274</v>
      </c>
      <c r="E15" s="105"/>
      <c r="F15" s="5"/>
      <c r="G15" s="5"/>
      <c r="H15" s="5">
        <v>8018</v>
      </c>
      <c r="I15" s="108">
        <v>9642</v>
      </c>
      <c r="J15" s="108">
        <v>423</v>
      </c>
      <c r="K15" s="105"/>
      <c r="L15" s="5"/>
      <c r="M15" s="5"/>
      <c r="N15" s="5">
        <v>10065</v>
      </c>
      <c r="O15" s="108">
        <v>9440</v>
      </c>
      <c r="P15" s="108">
        <v>474</v>
      </c>
      <c r="Q15" s="105"/>
      <c r="R15" s="5"/>
      <c r="S15" s="5"/>
      <c r="T15" s="5">
        <v>9914</v>
      </c>
      <c r="U15" s="108">
        <v>8850</v>
      </c>
      <c r="V15" s="108">
        <v>474</v>
      </c>
      <c r="W15" s="105"/>
      <c r="X15" s="5"/>
      <c r="Y15" s="5"/>
      <c r="Z15" s="5">
        <v>9324</v>
      </c>
      <c r="AA15" s="108">
        <v>8609</v>
      </c>
      <c r="AB15" s="5">
        <v>373</v>
      </c>
      <c r="AC15" s="5"/>
      <c r="AD15" s="5"/>
      <c r="AE15" s="5"/>
    </row>
    <row r="16" spans="1:31" x14ac:dyDescent="0.25">
      <c r="A16" s="5" t="s">
        <v>128</v>
      </c>
      <c r="B16" s="5" t="s">
        <v>121</v>
      </c>
      <c r="C16" s="5"/>
      <c r="D16" s="5">
        <v>8374</v>
      </c>
      <c r="E16" s="105">
        <v>38801</v>
      </c>
      <c r="F16" s="5"/>
      <c r="G16" s="5">
        <v>13839</v>
      </c>
      <c r="H16" s="5">
        <v>61014</v>
      </c>
      <c r="I16" s="5"/>
      <c r="J16" s="5">
        <v>9422</v>
      </c>
      <c r="K16" s="105">
        <v>39101</v>
      </c>
      <c r="L16" s="5"/>
      <c r="M16" s="5">
        <v>16344</v>
      </c>
      <c r="N16" s="5">
        <v>64867</v>
      </c>
      <c r="O16" s="5"/>
      <c r="P16" s="5">
        <v>10302</v>
      </c>
      <c r="Q16" s="105">
        <v>35081</v>
      </c>
      <c r="R16" s="5"/>
      <c r="S16" s="5">
        <v>15463</v>
      </c>
      <c r="T16" s="5">
        <v>60846</v>
      </c>
      <c r="U16" s="5"/>
      <c r="V16" s="5">
        <v>9805</v>
      </c>
      <c r="W16" s="105">
        <v>31153</v>
      </c>
      <c r="X16" s="5"/>
      <c r="Y16" s="5">
        <v>16355</v>
      </c>
      <c r="Z16" s="5">
        <v>57313</v>
      </c>
      <c r="AA16" s="105"/>
      <c r="AB16" s="5">
        <v>9391</v>
      </c>
      <c r="AC16" s="5">
        <v>30007</v>
      </c>
      <c r="AD16" s="5"/>
      <c r="AE16" s="5">
        <v>15179</v>
      </c>
    </row>
    <row r="17" spans="1:32" x14ac:dyDescent="0.25">
      <c r="A17" s="5"/>
      <c r="B17" s="5" t="s">
        <v>122</v>
      </c>
      <c r="C17" s="5"/>
      <c r="D17" s="105">
        <v>889</v>
      </c>
      <c r="E17" s="105">
        <v>3669</v>
      </c>
      <c r="F17" s="5"/>
      <c r="G17" s="105">
        <v>1653</v>
      </c>
      <c r="H17" s="5">
        <v>6211</v>
      </c>
      <c r="I17" s="5"/>
      <c r="J17" s="105">
        <v>1001</v>
      </c>
      <c r="K17" s="105">
        <v>3669</v>
      </c>
      <c r="L17" s="5"/>
      <c r="M17" s="105">
        <v>1651</v>
      </c>
      <c r="N17" s="5">
        <v>6321</v>
      </c>
      <c r="O17" s="5"/>
      <c r="P17" s="105">
        <v>1017</v>
      </c>
      <c r="Q17" s="105">
        <v>3509</v>
      </c>
      <c r="R17" s="5"/>
      <c r="S17" s="105">
        <v>1656</v>
      </c>
      <c r="T17" s="5">
        <v>6182</v>
      </c>
      <c r="U17" s="5"/>
      <c r="V17" s="105">
        <v>1016</v>
      </c>
      <c r="W17" s="105">
        <v>3325</v>
      </c>
      <c r="X17" s="5"/>
      <c r="Y17" s="105">
        <v>1611</v>
      </c>
      <c r="Z17" s="5">
        <v>5952</v>
      </c>
      <c r="AA17" s="105"/>
      <c r="AB17" s="5">
        <v>906</v>
      </c>
      <c r="AC17" s="5">
        <v>3155</v>
      </c>
      <c r="AD17" s="5"/>
      <c r="AE17" s="5">
        <v>1545</v>
      </c>
    </row>
    <row r="18" spans="1:32" x14ac:dyDescent="0.25">
      <c r="A18" s="5"/>
      <c r="B18" s="5" t="s">
        <v>123</v>
      </c>
      <c r="C18" s="5"/>
      <c r="D18" s="105">
        <v>2386</v>
      </c>
      <c r="E18" s="105">
        <v>11108</v>
      </c>
      <c r="F18" s="5"/>
      <c r="G18" s="105">
        <v>5022</v>
      </c>
      <c r="H18" s="5">
        <v>18516</v>
      </c>
      <c r="I18" s="5"/>
      <c r="J18" s="105">
        <v>2461</v>
      </c>
      <c r="K18" s="105">
        <v>11108</v>
      </c>
      <c r="L18" s="5"/>
      <c r="M18" s="105">
        <v>5693</v>
      </c>
      <c r="N18" s="5">
        <v>19262</v>
      </c>
      <c r="O18" s="5"/>
      <c r="P18" s="105">
        <v>2709</v>
      </c>
      <c r="Q18" s="105">
        <v>10318</v>
      </c>
      <c r="R18" s="5"/>
      <c r="S18" s="105">
        <v>5483</v>
      </c>
      <c r="T18" s="5">
        <v>18510</v>
      </c>
      <c r="U18" s="5"/>
      <c r="V18" s="105">
        <v>2594</v>
      </c>
      <c r="W18" s="105">
        <v>9446</v>
      </c>
      <c r="X18" s="5"/>
      <c r="Y18" s="105">
        <v>5545</v>
      </c>
      <c r="Z18" s="5">
        <v>17585</v>
      </c>
      <c r="AA18" s="105"/>
      <c r="AB18" s="5">
        <v>2360</v>
      </c>
      <c r="AC18" s="5">
        <v>9093</v>
      </c>
      <c r="AD18" s="5"/>
      <c r="AE18" s="5">
        <v>4944</v>
      </c>
    </row>
    <row r="19" spans="1:32" x14ac:dyDescent="0.25">
      <c r="A19" s="5"/>
      <c r="B19" s="5" t="s">
        <v>124</v>
      </c>
      <c r="C19" s="5"/>
      <c r="D19" s="105">
        <v>1753</v>
      </c>
      <c r="E19" s="105">
        <v>8172</v>
      </c>
      <c r="F19" s="5"/>
      <c r="G19" s="105">
        <v>2312</v>
      </c>
      <c r="H19" s="5">
        <v>12237</v>
      </c>
      <c r="I19" s="5"/>
      <c r="J19" s="105">
        <v>1756</v>
      </c>
      <c r="K19" s="105">
        <v>8172</v>
      </c>
      <c r="L19" s="5"/>
      <c r="M19" s="105">
        <v>2983</v>
      </c>
      <c r="N19" s="5">
        <v>12911</v>
      </c>
      <c r="O19" s="5"/>
      <c r="P19" s="105">
        <v>1718</v>
      </c>
      <c r="Q19" s="105">
        <v>6786</v>
      </c>
      <c r="R19" s="5"/>
      <c r="S19" s="105">
        <v>2939</v>
      </c>
      <c r="T19" s="5">
        <v>11443</v>
      </c>
      <c r="U19" s="5"/>
      <c r="V19" s="105">
        <v>1670</v>
      </c>
      <c r="W19" s="105">
        <v>5950</v>
      </c>
      <c r="X19" s="5"/>
      <c r="Y19" s="105">
        <v>3005</v>
      </c>
      <c r="Z19" s="5">
        <v>10625</v>
      </c>
      <c r="AA19" s="105"/>
      <c r="AB19" s="5">
        <v>1631</v>
      </c>
      <c r="AC19" s="5">
        <v>6126</v>
      </c>
      <c r="AD19" s="5"/>
      <c r="AE19" s="5">
        <v>2826</v>
      </c>
    </row>
    <row r="20" spans="1:32" x14ac:dyDescent="0.25">
      <c r="A20" s="5"/>
      <c r="B20" s="5" t="s">
        <v>125</v>
      </c>
      <c r="C20" s="5"/>
      <c r="D20" s="105">
        <v>2798</v>
      </c>
      <c r="E20" s="105">
        <v>9273</v>
      </c>
      <c r="F20" s="5"/>
      <c r="G20" s="105">
        <v>2877</v>
      </c>
      <c r="H20" s="5">
        <v>14948</v>
      </c>
      <c r="I20" s="5"/>
      <c r="J20" s="105">
        <v>3346</v>
      </c>
      <c r="K20" s="105">
        <v>9423</v>
      </c>
      <c r="L20" s="5"/>
      <c r="M20" s="105">
        <v>3667</v>
      </c>
      <c r="N20" s="5">
        <v>16436</v>
      </c>
      <c r="O20" s="5"/>
      <c r="P20" s="105">
        <v>3798</v>
      </c>
      <c r="Q20" s="105">
        <v>8411</v>
      </c>
      <c r="R20" s="5"/>
      <c r="S20" s="105">
        <v>3436</v>
      </c>
      <c r="T20" s="5">
        <v>15645</v>
      </c>
      <c r="U20" s="5"/>
      <c r="V20" s="105">
        <v>3512</v>
      </c>
      <c r="W20" s="105">
        <v>7475</v>
      </c>
      <c r="X20" s="5"/>
      <c r="Y20" s="105">
        <v>3555</v>
      </c>
      <c r="Z20" s="5">
        <v>14542</v>
      </c>
      <c r="AA20" s="105"/>
      <c r="AB20" s="5">
        <v>3602</v>
      </c>
      <c r="AC20" s="5">
        <v>6996</v>
      </c>
      <c r="AD20" s="5"/>
      <c r="AE20" s="5">
        <v>3520</v>
      </c>
    </row>
    <row r="21" spans="1:32" x14ac:dyDescent="0.25">
      <c r="A21" s="5"/>
      <c r="B21" s="5" t="s">
        <v>126</v>
      </c>
      <c r="C21" s="5"/>
      <c r="D21" s="105">
        <v>548</v>
      </c>
      <c r="E21" s="105">
        <v>6579</v>
      </c>
      <c r="F21" s="5"/>
      <c r="G21" s="105">
        <v>1975</v>
      </c>
      <c r="H21" s="5">
        <v>9102</v>
      </c>
      <c r="I21" s="5"/>
      <c r="J21" s="105">
        <v>858</v>
      </c>
      <c r="K21" s="105">
        <v>6729</v>
      </c>
      <c r="L21" s="5"/>
      <c r="M21" s="105">
        <v>2350</v>
      </c>
      <c r="N21" s="5">
        <v>9937</v>
      </c>
      <c r="O21" s="5"/>
      <c r="P21" s="105">
        <v>1060</v>
      </c>
      <c r="Q21" s="105">
        <v>6057</v>
      </c>
      <c r="R21" s="5"/>
      <c r="S21" s="105">
        <v>1949</v>
      </c>
      <c r="T21" s="5">
        <v>9066</v>
      </c>
      <c r="U21" s="5"/>
      <c r="V21" s="105">
        <v>1013</v>
      </c>
      <c r="W21" s="105">
        <v>4957</v>
      </c>
      <c r="X21" s="5"/>
      <c r="Y21" s="105">
        <v>2639</v>
      </c>
      <c r="Z21" s="5">
        <v>8609</v>
      </c>
      <c r="AA21" s="105"/>
      <c r="AB21" s="5">
        <v>892</v>
      </c>
      <c r="AC21" s="5">
        <v>4637</v>
      </c>
      <c r="AD21" s="5"/>
      <c r="AE21" s="5">
        <v>2344</v>
      </c>
    </row>
    <row r="22" spans="1:32" x14ac:dyDescent="0.25">
      <c r="A22" s="5" t="s">
        <v>129</v>
      </c>
      <c r="B22" s="5"/>
      <c r="C22" s="5">
        <v>59093</v>
      </c>
      <c r="D22" s="5">
        <v>40877</v>
      </c>
      <c r="E22" s="105">
        <v>38801</v>
      </c>
      <c r="F22" s="5">
        <v>21858</v>
      </c>
      <c r="G22" s="5">
        <v>20941</v>
      </c>
      <c r="H22" s="5">
        <v>181570</v>
      </c>
      <c r="I22" s="5">
        <v>69074</v>
      </c>
      <c r="J22" s="5">
        <v>43624</v>
      </c>
      <c r="K22" s="105">
        <v>39101</v>
      </c>
      <c r="L22" s="5">
        <v>20690</v>
      </c>
      <c r="M22" s="5">
        <v>25402</v>
      </c>
      <c r="N22" s="5">
        <v>197891</v>
      </c>
      <c r="O22" s="5">
        <v>69063</v>
      </c>
      <c r="P22" s="5">
        <v>46182</v>
      </c>
      <c r="Q22" s="105">
        <v>35081</v>
      </c>
      <c r="R22" s="5">
        <v>17795</v>
      </c>
      <c r="S22" s="5">
        <v>26043</v>
      </c>
      <c r="T22" s="5">
        <v>194164</v>
      </c>
      <c r="U22" s="5">
        <v>71501</v>
      </c>
      <c r="V22" s="5">
        <v>45973</v>
      </c>
      <c r="W22" s="105">
        <v>31153</v>
      </c>
      <c r="X22" s="5">
        <v>16736</v>
      </c>
      <c r="Y22" s="5">
        <v>27912</v>
      </c>
      <c r="Z22" s="5">
        <v>193275</v>
      </c>
      <c r="AA22" s="105">
        <v>68383</v>
      </c>
      <c r="AB22" s="5">
        <v>43433</v>
      </c>
      <c r="AC22" s="5">
        <v>30007</v>
      </c>
      <c r="AD22" s="5">
        <v>15535</v>
      </c>
      <c r="AE22" s="5">
        <v>26008</v>
      </c>
      <c r="AF22">
        <v>183366</v>
      </c>
    </row>
    <row r="23" spans="1:32" x14ac:dyDescent="0.25">
      <c r="A23" s="5" t="s">
        <v>130</v>
      </c>
      <c r="B23" s="5"/>
      <c r="C23" s="5">
        <v>5011</v>
      </c>
      <c r="D23" s="5">
        <v>3310</v>
      </c>
      <c r="E23" s="105">
        <v>3669</v>
      </c>
      <c r="F23" s="5">
        <v>1831</v>
      </c>
      <c r="G23" s="5">
        <v>2314</v>
      </c>
      <c r="H23" s="5">
        <v>16135</v>
      </c>
      <c r="I23" s="5">
        <v>5685</v>
      </c>
      <c r="J23" s="5">
        <v>3213</v>
      </c>
      <c r="K23" s="105">
        <v>3669</v>
      </c>
      <c r="L23" s="5">
        <v>1666</v>
      </c>
      <c r="M23" s="5">
        <v>2447</v>
      </c>
      <c r="N23" s="5">
        <v>16680</v>
      </c>
      <c r="O23" s="5">
        <v>6039</v>
      </c>
      <c r="P23" s="5">
        <v>3694</v>
      </c>
      <c r="Q23" s="105">
        <v>3509</v>
      </c>
      <c r="R23" s="5">
        <v>1366</v>
      </c>
      <c r="S23" s="5">
        <v>2595</v>
      </c>
      <c r="T23" s="5">
        <v>17203</v>
      </c>
      <c r="U23" s="5">
        <v>6327</v>
      </c>
      <c r="V23" s="5">
        <v>3656</v>
      </c>
      <c r="W23" s="105">
        <v>3325</v>
      </c>
      <c r="X23" s="5">
        <v>1269</v>
      </c>
      <c r="Y23" s="5">
        <v>2602</v>
      </c>
      <c r="Z23" s="5">
        <v>17179</v>
      </c>
      <c r="AA23" s="105">
        <v>6221</v>
      </c>
      <c r="AB23" s="5">
        <v>3261</v>
      </c>
      <c r="AC23" s="5">
        <v>3155</v>
      </c>
      <c r="AD23" s="5">
        <v>1287</v>
      </c>
      <c r="AE23" s="5">
        <v>2349</v>
      </c>
      <c r="AF23">
        <v>16273</v>
      </c>
    </row>
    <row r="24" spans="1:32" x14ac:dyDescent="0.25">
      <c r="A24" s="5" t="s">
        <v>131</v>
      </c>
      <c r="B24" s="5"/>
      <c r="C24" s="5">
        <v>17332</v>
      </c>
      <c r="D24" s="5">
        <v>9304</v>
      </c>
      <c r="E24" s="105">
        <v>11108</v>
      </c>
      <c r="F24" s="5">
        <v>5010</v>
      </c>
      <c r="G24" s="5">
        <v>7385</v>
      </c>
      <c r="H24" s="5">
        <v>50139</v>
      </c>
      <c r="I24" s="5">
        <v>19562</v>
      </c>
      <c r="J24" s="5">
        <v>9585</v>
      </c>
      <c r="K24" s="105">
        <v>11108</v>
      </c>
      <c r="L24" s="5">
        <v>4689</v>
      </c>
      <c r="M24" s="5">
        <v>8400</v>
      </c>
      <c r="N24" s="5">
        <v>53344</v>
      </c>
      <c r="O24" s="5">
        <v>19040</v>
      </c>
      <c r="P24" s="5">
        <v>10487</v>
      </c>
      <c r="Q24" s="105">
        <v>10318</v>
      </c>
      <c r="R24" s="5">
        <v>4034</v>
      </c>
      <c r="S24" s="5">
        <v>8713</v>
      </c>
      <c r="T24" s="5">
        <v>52592</v>
      </c>
      <c r="U24" s="5">
        <v>20719</v>
      </c>
      <c r="V24" s="5">
        <v>10236</v>
      </c>
      <c r="W24" s="105">
        <v>9446</v>
      </c>
      <c r="X24" s="5">
        <v>3886</v>
      </c>
      <c r="Y24" s="5">
        <v>8758</v>
      </c>
      <c r="Z24" s="5">
        <v>53045</v>
      </c>
      <c r="AA24" s="105">
        <v>19321</v>
      </c>
      <c r="AB24" s="5">
        <v>9728</v>
      </c>
      <c r="AC24" s="5">
        <v>9093</v>
      </c>
      <c r="AD24" s="5">
        <v>3944</v>
      </c>
      <c r="AE24" s="5">
        <v>7836</v>
      </c>
      <c r="AF24">
        <v>49922</v>
      </c>
    </row>
    <row r="25" spans="1:32" x14ac:dyDescent="0.25">
      <c r="A25" s="5" t="s">
        <v>132</v>
      </c>
      <c r="B25" s="5"/>
      <c r="C25" s="5">
        <v>11136</v>
      </c>
      <c r="D25" s="5">
        <v>7569</v>
      </c>
      <c r="E25" s="105">
        <v>8172</v>
      </c>
      <c r="F25" s="5">
        <v>3457</v>
      </c>
      <c r="G25" s="5">
        <v>3769</v>
      </c>
      <c r="H25" s="5">
        <v>34103</v>
      </c>
      <c r="I25" s="5">
        <v>12789</v>
      </c>
      <c r="J25" s="5">
        <v>8028</v>
      </c>
      <c r="K25" s="105">
        <v>8172</v>
      </c>
      <c r="L25" s="5">
        <v>3236</v>
      </c>
      <c r="M25" s="5">
        <v>4525</v>
      </c>
      <c r="N25" s="5">
        <v>36750</v>
      </c>
      <c r="O25" s="5">
        <v>12106</v>
      </c>
      <c r="P25" s="5">
        <v>7943</v>
      </c>
      <c r="Q25" s="105">
        <v>6786</v>
      </c>
      <c r="R25" s="5">
        <v>3008</v>
      </c>
      <c r="S25" s="5">
        <v>4777</v>
      </c>
      <c r="T25" s="5">
        <v>34620</v>
      </c>
      <c r="U25" s="5">
        <v>13275</v>
      </c>
      <c r="V25" s="5">
        <v>7884</v>
      </c>
      <c r="W25" s="105">
        <v>5950</v>
      </c>
      <c r="X25" s="5">
        <v>2674</v>
      </c>
      <c r="Y25" s="5">
        <v>4888</v>
      </c>
      <c r="Z25" s="5">
        <v>34671</v>
      </c>
      <c r="AA25" s="105">
        <v>12500</v>
      </c>
      <c r="AB25" s="5">
        <v>7748</v>
      </c>
      <c r="AC25" s="5">
        <v>6126</v>
      </c>
      <c r="AD25" s="5">
        <v>2596</v>
      </c>
      <c r="AE25" s="5">
        <v>4705</v>
      </c>
      <c r="AF25">
        <v>33675</v>
      </c>
    </row>
    <row r="26" spans="1:32" x14ac:dyDescent="0.25">
      <c r="A26" s="5" t="s">
        <v>133</v>
      </c>
      <c r="B26" s="5"/>
      <c r="C26" s="5">
        <v>17870</v>
      </c>
      <c r="D26" s="5">
        <v>16760</v>
      </c>
      <c r="E26" s="105">
        <v>9273</v>
      </c>
      <c r="F26" s="5">
        <v>5967</v>
      </c>
      <c r="G26" s="5">
        <v>4154</v>
      </c>
      <c r="H26" s="5">
        <v>54024</v>
      </c>
      <c r="I26" s="5">
        <v>21396</v>
      </c>
      <c r="J26" s="5">
        <v>18042</v>
      </c>
      <c r="K26" s="105">
        <v>9423</v>
      </c>
      <c r="L26" s="5">
        <v>5785</v>
      </c>
      <c r="M26" s="5">
        <v>5267</v>
      </c>
      <c r="N26" s="5">
        <v>59913</v>
      </c>
      <c r="O26" s="5">
        <v>22438</v>
      </c>
      <c r="P26" s="5">
        <v>19515</v>
      </c>
      <c r="Q26" s="105">
        <v>8411</v>
      </c>
      <c r="R26" s="5">
        <v>5336</v>
      </c>
      <c r="S26" s="5">
        <v>5544</v>
      </c>
      <c r="T26" s="5">
        <v>61244</v>
      </c>
      <c r="U26" s="5">
        <v>22330</v>
      </c>
      <c r="V26" s="5">
        <v>19379</v>
      </c>
      <c r="W26" s="105">
        <v>7475</v>
      </c>
      <c r="X26" s="5">
        <v>5222</v>
      </c>
      <c r="Y26" s="5">
        <v>6147</v>
      </c>
      <c r="Z26" s="5">
        <v>60553</v>
      </c>
      <c r="AA26" s="105">
        <v>21732</v>
      </c>
      <c r="AB26" s="5">
        <v>18406</v>
      </c>
      <c r="AC26" s="5">
        <v>6996</v>
      </c>
      <c r="AD26" s="5">
        <v>4731</v>
      </c>
      <c r="AE26" s="5">
        <v>5891</v>
      </c>
      <c r="AF26">
        <v>57756</v>
      </c>
    </row>
    <row r="27" spans="1:32" x14ac:dyDescent="0.25">
      <c r="A27" s="5" t="s">
        <v>134</v>
      </c>
      <c r="B27" s="5"/>
      <c r="C27" s="5">
        <v>7744</v>
      </c>
      <c r="D27" s="5">
        <v>3934</v>
      </c>
      <c r="E27" s="105">
        <v>6579</v>
      </c>
      <c r="F27" s="5">
        <v>5593</v>
      </c>
      <c r="G27" s="5">
        <v>3319</v>
      </c>
      <c r="H27" s="5">
        <v>27169</v>
      </c>
      <c r="I27" s="5">
        <v>9642</v>
      </c>
      <c r="J27" s="5">
        <v>4756</v>
      </c>
      <c r="K27" s="105">
        <v>6729</v>
      </c>
      <c r="L27" s="5">
        <v>5314</v>
      </c>
      <c r="M27" s="5">
        <v>4763</v>
      </c>
      <c r="N27" s="5">
        <v>31204</v>
      </c>
      <c r="O27" s="5">
        <v>9440</v>
      </c>
      <c r="P27" s="5">
        <v>4543</v>
      </c>
      <c r="Q27" s="105">
        <v>6057</v>
      </c>
      <c r="R27" s="5">
        <v>4051</v>
      </c>
      <c r="S27" s="5">
        <v>4414</v>
      </c>
      <c r="T27" s="5">
        <v>28505</v>
      </c>
      <c r="U27" s="5">
        <v>8850</v>
      </c>
      <c r="V27" s="5">
        <v>4818</v>
      </c>
      <c r="W27" s="105">
        <v>4957</v>
      </c>
      <c r="X27" s="5">
        <v>3685</v>
      </c>
      <c r="Y27" s="5">
        <v>5517</v>
      </c>
      <c r="Z27" s="5">
        <v>27827</v>
      </c>
      <c r="AA27" s="105">
        <v>8609</v>
      </c>
      <c r="AB27" s="5">
        <v>4290</v>
      </c>
      <c r="AC27" s="5">
        <v>4637</v>
      </c>
      <c r="AD27" s="5">
        <v>2977</v>
      </c>
      <c r="AE27" s="5">
        <v>5227</v>
      </c>
      <c r="AF27">
        <v>25740</v>
      </c>
    </row>
    <row r="30" spans="1:32" x14ac:dyDescent="0.25">
      <c r="B30" t="s">
        <v>102</v>
      </c>
      <c r="C30" t="s">
        <v>104</v>
      </c>
      <c r="D30" t="s">
        <v>135</v>
      </c>
    </row>
    <row r="31" spans="1:32" ht="15.75" customHeight="1" x14ac:dyDescent="0.25">
      <c r="A31" s="18" t="s">
        <v>14</v>
      </c>
      <c r="B31" s="39">
        <f>+E17+K17+Q17+W17+AC17</f>
        <v>17327</v>
      </c>
      <c r="C31" s="39">
        <f>+F5+L5+R5+X5+AD5</f>
        <v>7419</v>
      </c>
      <c r="D31" s="39">
        <f>+C11+I11+O11+U11+AA11</f>
        <v>29283</v>
      </c>
    </row>
    <row r="32" spans="1:32" ht="15.75" customHeight="1" x14ac:dyDescent="0.25">
      <c r="A32" s="15" t="s">
        <v>15</v>
      </c>
      <c r="B32" s="39">
        <f>+E18+K18+Q18+W18+AC18</f>
        <v>51073</v>
      </c>
      <c r="C32" s="39">
        <f t="shared" ref="C32:C34" si="0">+F6+L6+R6+X6+AD6</f>
        <v>21563</v>
      </c>
      <c r="D32" s="39">
        <f t="shared" ref="D32:D35" si="1">+C12+I12+O12+U12+AA12</f>
        <v>95974</v>
      </c>
    </row>
    <row r="33" spans="1:5" ht="15.75" customHeight="1" x14ac:dyDescent="0.25">
      <c r="A33" s="15" t="s">
        <v>16</v>
      </c>
      <c r="B33" s="39">
        <f t="shared" ref="B33:B35" si="2">+E19+K19+Q19+W19+AC19</f>
        <v>35206</v>
      </c>
      <c r="C33" s="39">
        <f t="shared" si="0"/>
        <v>14971</v>
      </c>
      <c r="D33" s="39">
        <f t="shared" si="1"/>
        <v>61806</v>
      </c>
    </row>
    <row r="34" spans="1:5" ht="15.75" customHeight="1" x14ac:dyDescent="0.25">
      <c r="A34" s="15" t="s">
        <v>17</v>
      </c>
      <c r="B34" s="39">
        <f t="shared" si="2"/>
        <v>41578</v>
      </c>
      <c r="C34" s="39">
        <f t="shared" si="0"/>
        <v>27041</v>
      </c>
      <c r="D34" s="39">
        <f t="shared" si="1"/>
        <v>105766</v>
      </c>
    </row>
    <row r="35" spans="1:5" ht="25.5" customHeight="1" x14ac:dyDescent="0.25">
      <c r="A35" s="15" t="s">
        <v>18</v>
      </c>
      <c r="B35" s="39">
        <f t="shared" si="2"/>
        <v>28959</v>
      </c>
      <c r="C35" s="39">
        <f>+F9+L9+R9+X9+AD9</f>
        <v>21620</v>
      </c>
      <c r="D35" s="39">
        <f t="shared" si="1"/>
        <v>44285</v>
      </c>
    </row>
    <row r="36" spans="1:5" ht="25.5" customHeight="1" x14ac:dyDescent="0.25">
      <c r="A36" s="15" t="s">
        <v>19</v>
      </c>
      <c r="B36" s="39">
        <f>+G17+M17+S17+Y17+AE17</f>
        <v>8116</v>
      </c>
      <c r="C36" s="39">
        <f>+G5+M5+S5+Y5+AE5</f>
        <v>4191</v>
      </c>
      <c r="D36" s="39"/>
    </row>
    <row r="37" spans="1:5" ht="25.5" customHeight="1" x14ac:dyDescent="0.25">
      <c r="A37" s="15" t="s">
        <v>20</v>
      </c>
      <c r="B37" s="39">
        <f t="shared" ref="B37:B40" si="3">+G18+M18+S18+Y18+AE18</f>
        <v>26687</v>
      </c>
      <c r="C37" s="39">
        <f t="shared" ref="C37:C40" si="4">+G6+M6+S6+Y6+AE6</f>
        <v>14405</v>
      </c>
      <c r="D37" s="39"/>
    </row>
    <row r="38" spans="1:5" ht="25.5" customHeight="1" x14ac:dyDescent="0.25">
      <c r="A38" s="15" t="s">
        <v>2</v>
      </c>
      <c r="B38" s="39">
        <f t="shared" si="3"/>
        <v>14065</v>
      </c>
      <c r="C38" s="39">
        <f t="shared" si="4"/>
        <v>8599</v>
      </c>
      <c r="D38" s="39"/>
    </row>
    <row r="39" spans="1:5" ht="25.5" customHeight="1" x14ac:dyDescent="0.25">
      <c r="A39" s="15" t="s">
        <v>3</v>
      </c>
      <c r="B39" s="39">
        <f t="shared" si="3"/>
        <v>17055</v>
      </c>
      <c r="C39" s="39">
        <f t="shared" si="4"/>
        <v>9948</v>
      </c>
      <c r="D39" s="39"/>
    </row>
    <row r="40" spans="1:5" ht="25.5" customHeight="1" x14ac:dyDescent="0.25">
      <c r="A40" s="15" t="s">
        <v>4</v>
      </c>
      <c r="B40" s="39">
        <f t="shared" si="3"/>
        <v>11257</v>
      </c>
      <c r="C40" s="39">
        <f t="shared" si="4"/>
        <v>11983</v>
      </c>
      <c r="D40" s="39"/>
    </row>
    <row r="41" spans="1:5" ht="15.75" customHeight="1" x14ac:dyDescent="0.25">
      <c r="A41" s="15" t="s">
        <v>5</v>
      </c>
      <c r="B41" s="39">
        <f>+D17+J17+P17+V17+AB17</f>
        <v>4829</v>
      </c>
      <c r="C41" s="39">
        <f>+D5+J5+P5+V5+AB5</f>
        <v>10259</v>
      </c>
      <c r="D41" s="39">
        <f>+D11+J11+P11+V11+AB11</f>
        <v>2046</v>
      </c>
    </row>
    <row r="42" spans="1:5" ht="15.75" customHeight="1" x14ac:dyDescent="0.25">
      <c r="A42" s="15" t="s">
        <v>6</v>
      </c>
      <c r="B42" s="39">
        <f t="shared" ref="B42:B45" si="5">+D18+J18+P18+V18+AB18</f>
        <v>12510</v>
      </c>
      <c r="C42" s="39">
        <f t="shared" ref="C42:C45" si="6">+D6+J6+P6+V6+AB6</f>
        <v>31410</v>
      </c>
      <c r="D42" s="39">
        <f t="shared" ref="D42:D45" si="7">+D12+J12+P12+V12+AB12</f>
        <v>5420</v>
      </c>
    </row>
    <row r="43" spans="1:5" ht="15.75" customHeight="1" x14ac:dyDescent="0.25">
      <c r="A43" s="15" t="s">
        <v>7</v>
      </c>
      <c r="B43" s="39">
        <f t="shared" si="5"/>
        <v>8528</v>
      </c>
      <c r="C43" s="39">
        <f t="shared" si="6"/>
        <v>27151</v>
      </c>
      <c r="D43" s="39">
        <f t="shared" si="7"/>
        <v>3493</v>
      </c>
    </row>
    <row r="44" spans="1:5" ht="15.75" customHeight="1" x14ac:dyDescent="0.25">
      <c r="A44" s="15" t="s">
        <v>8</v>
      </c>
      <c r="B44" s="39">
        <f t="shared" si="5"/>
        <v>17056</v>
      </c>
      <c r="C44" s="39">
        <f t="shared" si="6"/>
        <v>63624</v>
      </c>
      <c r="D44" s="39">
        <f t="shared" si="7"/>
        <v>11422</v>
      </c>
    </row>
    <row r="45" spans="1:5" ht="15.75" customHeight="1" x14ac:dyDescent="0.25">
      <c r="A45" s="29" t="s">
        <v>9</v>
      </c>
      <c r="B45" s="39">
        <f t="shared" si="5"/>
        <v>4371</v>
      </c>
      <c r="C45" s="39">
        <f t="shared" si="6"/>
        <v>15952</v>
      </c>
      <c r="D45" s="39">
        <f t="shared" si="7"/>
        <v>2018</v>
      </c>
    </row>
    <row r="46" spans="1:5" ht="15.75" customHeight="1" x14ac:dyDescent="0.25">
      <c r="B46" s="37">
        <f>SUM(B31:B45)</f>
        <v>298617</v>
      </c>
      <c r="C46" s="37">
        <f t="shared" ref="C46:D46" si="8">SUM(C31:C45)</f>
        <v>290136</v>
      </c>
      <c r="D46" s="37">
        <f t="shared" si="8"/>
        <v>361513</v>
      </c>
      <c r="E46" s="37">
        <f>SUM(B46:D46)</f>
        <v>950266</v>
      </c>
    </row>
    <row r="47" spans="1:5" ht="15.75" customHeight="1" x14ac:dyDescent="0.25"/>
    <row r="48" spans="1:5" x14ac:dyDescent="0.25">
      <c r="B48" s="37">
        <f>+B46+'Semana 2'!B46+'Semana 3'!B46</f>
        <v>890906</v>
      </c>
      <c r="C48" s="37">
        <f>+C46+'Semana 2'!C46+'Semana 3'!C46</f>
        <v>867764</v>
      </c>
      <c r="D48" s="37">
        <f>+D46+'Semana 2'!D46+'Semana 3'!D46</f>
        <v>1125408</v>
      </c>
    </row>
    <row r="52" spans="7:7" x14ac:dyDescent="0.25">
      <c r="G52" s="38"/>
    </row>
    <row r="53" spans="7:7" x14ac:dyDescent="0.25">
      <c r="G53" s="38"/>
    </row>
    <row r="54" spans="7:7" x14ac:dyDescent="0.25">
      <c r="G54" s="38"/>
    </row>
    <row r="55" spans="7:7" x14ac:dyDescent="0.25">
      <c r="G55" s="38"/>
    </row>
    <row r="56" spans="7:7" x14ac:dyDescent="0.25">
      <c r="G56" s="38"/>
    </row>
    <row r="57" spans="7:7" x14ac:dyDescent="0.25">
      <c r="G57" s="38"/>
    </row>
  </sheetData>
  <autoFilter ref="A3:AI3" xr:uid="{433E61A4-9FF1-42E6-85C4-ADA6F520D9E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0924B8-940D-482A-803C-64A4F9449E78}">
  <dimension ref="A1:AE57"/>
  <sheetViews>
    <sheetView topLeftCell="A34" workbookViewId="0">
      <selection activeCell="F50" sqref="F50"/>
    </sheetView>
  </sheetViews>
  <sheetFormatPr baseColWidth="10" defaultRowHeight="15" x14ac:dyDescent="0.25"/>
  <cols>
    <col min="1" max="1" width="41" customWidth="1"/>
    <col min="3" max="3" width="15" customWidth="1"/>
  </cols>
  <sheetData>
    <row r="1" spans="1:31" x14ac:dyDescent="0.25">
      <c r="C1" t="s">
        <v>105</v>
      </c>
      <c r="D1" t="s">
        <v>106</v>
      </c>
    </row>
    <row r="2" spans="1:31" x14ac:dyDescent="0.25">
      <c r="C2">
        <v>45677</v>
      </c>
      <c r="H2" t="s">
        <v>107</v>
      </c>
      <c r="I2">
        <v>45678</v>
      </c>
      <c r="N2" t="s">
        <v>108</v>
      </c>
      <c r="O2">
        <v>45679</v>
      </c>
      <c r="T2" t="s">
        <v>109</v>
      </c>
      <c r="U2">
        <v>45680</v>
      </c>
      <c r="Z2" t="s">
        <v>110</v>
      </c>
      <c r="AA2">
        <v>45681</v>
      </c>
      <c r="AC2" t="s">
        <v>111</v>
      </c>
      <c r="AD2" t="s">
        <v>112</v>
      </c>
    </row>
    <row r="3" spans="1:31" s="103" customFormat="1" ht="45" x14ac:dyDescent="0.25">
      <c r="A3" s="102" t="s">
        <v>113</v>
      </c>
      <c r="B3" s="102" t="s">
        <v>114</v>
      </c>
      <c r="C3" s="102" t="s">
        <v>115</v>
      </c>
      <c r="D3" s="102" t="s">
        <v>116</v>
      </c>
      <c r="E3" s="104" t="s">
        <v>117</v>
      </c>
      <c r="F3" s="106" t="s">
        <v>118</v>
      </c>
      <c r="G3" s="102" t="s">
        <v>119</v>
      </c>
      <c r="H3" s="102"/>
      <c r="I3" s="102" t="s">
        <v>115</v>
      </c>
      <c r="J3" s="102" t="s">
        <v>116</v>
      </c>
      <c r="K3" s="104" t="s">
        <v>117</v>
      </c>
      <c r="L3" s="106" t="s">
        <v>118</v>
      </c>
      <c r="M3" s="102" t="s">
        <v>119</v>
      </c>
      <c r="N3" s="102"/>
      <c r="O3" s="102" t="s">
        <v>115</v>
      </c>
      <c r="P3" s="102" t="s">
        <v>116</v>
      </c>
      <c r="Q3" s="104" t="s">
        <v>117</v>
      </c>
      <c r="R3" s="106" t="s">
        <v>118</v>
      </c>
      <c r="S3" s="102" t="s">
        <v>119</v>
      </c>
      <c r="T3" s="102"/>
      <c r="U3" s="102" t="s">
        <v>115</v>
      </c>
      <c r="V3" s="102" t="s">
        <v>116</v>
      </c>
      <c r="W3" s="104" t="s">
        <v>117</v>
      </c>
      <c r="X3" s="106" t="s">
        <v>118</v>
      </c>
      <c r="Y3" s="102" t="s">
        <v>119</v>
      </c>
      <c r="Z3" s="102"/>
      <c r="AA3" s="102" t="s">
        <v>115</v>
      </c>
      <c r="AB3" s="102" t="s">
        <v>116</v>
      </c>
      <c r="AC3" s="104" t="s">
        <v>117</v>
      </c>
      <c r="AD3" s="106" t="s">
        <v>118</v>
      </c>
      <c r="AE3" s="102" t="s">
        <v>119</v>
      </c>
    </row>
    <row r="4" spans="1:31" x14ac:dyDescent="0.25">
      <c r="A4" s="5" t="s">
        <v>120</v>
      </c>
      <c r="B4" s="5" t="s">
        <v>121</v>
      </c>
      <c r="C4" s="5"/>
      <c r="D4" s="5">
        <v>33243</v>
      </c>
      <c r="E4" s="105"/>
      <c r="F4" s="107">
        <v>15003</v>
      </c>
      <c r="G4" s="5">
        <v>12587</v>
      </c>
      <c r="H4" s="5">
        <v>60833</v>
      </c>
      <c r="I4" s="5"/>
      <c r="J4" s="5">
        <v>33002</v>
      </c>
      <c r="K4" s="105"/>
      <c r="L4" s="107">
        <v>16418</v>
      </c>
      <c r="M4" s="5">
        <v>12232</v>
      </c>
      <c r="N4" s="5">
        <v>61652</v>
      </c>
      <c r="O4" s="5"/>
      <c r="P4" s="5">
        <v>30419</v>
      </c>
      <c r="Q4" s="105"/>
      <c r="R4" s="107">
        <v>17492</v>
      </c>
      <c r="S4" s="5">
        <v>12409</v>
      </c>
      <c r="T4" s="5">
        <v>60320</v>
      </c>
      <c r="U4" s="5"/>
      <c r="V4" s="5">
        <v>6408</v>
      </c>
      <c r="W4" s="105"/>
      <c r="X4" s="107">
        <v>19606</v>
      </c>
      <c r="Y4" s="5">
        <v>2969</v>
      </c>
      <c r="Z4" s="5">
        <v>28983</v>
      </c>
      <c r="AA4" s="105"/>
      <c r="AB4" s="107">
        <v>30816</v>
      </c>
      <c r="AC4" s="5"/>
      <c r="AD4" s="5">
        <v>20212</v>
      </c>
      <c r="AE4" s="5">
        <v>9591</v>
      </c>
    </row>
    <row r="5" spans="1:31" x14ac:dyDescent="0.25">
      <c r="A5" s="5"/>
      <c r="B5" s="5" t="s">
        <v>122</v>
      </c>
      <c r="C5" s="5"/>
      <c r="D5" s="107">
        <v>2132</v>
      </c>
      <c r="E5" s="105"/>
      <c r="F5" s="107">
        <v>1251</v>
      </c>
      <c r="G5" s="107">
        <v>1066</v>
      </c>
      <c r="H5" s="5">
        <v>4449</v>
      </c>
      <c r="I5" s="5"/>
      <c r="J5" s="107">
        <v>2225</v>
      </c>
      <c r="K5" s="105"/>
      <c r="L5" s="107">
        <v>1428</v>
      </c>
      <c r="M5" s="107">
        <v>1029</v>
      </c>
      <c r="N5" s="5">
        <v>4682</v>
      </c>
      <c r="O5" s="5"/>
      <c r="P5" s="107">
        <v>1955</v>
      </c>
      <c r="Q5" s="105"/>
      <c r="R5" s="107">
        <v>1407</v>
      </c>
      <c r="S5" s="107">
        <v>1048</v>
      </c>
      <c r="T5" s="5">
        <v>4410</v>
      </c>
      <c r="U5" s="5"/>
      <c r="V5" s="107">
        <v>468</v>
      </c>
      <c r="W5" s="105"/>
      <c r="X5" s="107">
        <v>1521</v>
      </c>
      <c r="Y5" s="107">
        <v>248</v>
      </c>
      <c r="Z5" s="5">
        <v>2237</v>
      </c>
      <c r="AA5" s="105"/>
      <c r="AB5" s="107">
        <v>1930</v>
      </c>
      <c r="AC5" s="5"/>
      <c r="AD5" s="5">
        <v>1693</v>
      </c>
      <c r="AE5" s="5">
        <v>637</v>
      </c>
    </row>
    <row r="6" spans="1:31" x14ac:dyDescent="0.25">
      <c r="A6" s="5"/>
      <c r="B6" s="5" t="s">
        <v>123</v>
      </c>
      <c r="C6" s="5"/>
      <c r="D6" s="107">
        <v>7437</v>
      </c>
      <c r="E6" s="105"/>
      <c r="F6" s="107">
        <v>4057</v>
      </c>
      <c r="G6" s="107">
        <v>3731</v>
      </c>
      <c r="H6" s="5">
        <v>15225</v>
      </c>
      <c r="I6" s="5"/>
      <c r="J6" s="107">
        <v>7457</v>
      </c>
      <c r="K6" s="105"/>
      <c r="L6" s="107">
        <v>4165</v>
      </c>
      <c r="M6" s="107">
        <v>3610</v>
      </c>
      <c r="N6" s="5">
        <v>15232</v>
      </c>
      <c r="O6" s="5"/>
      <c r="P6" s="107">
        <v>7141</v>
      </c>
      <c r="Q6" s="105"/>
      <c r="R6" s="107">
        <v>4252</v>
      </c>
      <c r="S6" s="107">
        <v>3719</v>
      </c>
      <c r="T6" s="5">
        <v>15112</v>
      </c>
      <c r="U6" s="5"/>
      <c r="V6" s="107">
        <v>1346</v>
      </c>
      <c r="W6" s="105"/>
      <c r="X6" s="107">
        <v>4833</v>
      </c>
      <c r="Y6" s="107">
        <v>1628</v>
      </c>
      <c r="Z6" s="5">
        <v>7807</v>
      </c>
      <c r="AA6" s="105"/>
      <c r="AB6" s="107">
        <v>6849</v>
      </c>
      <c r="AC6" s="5"/>
      <c r="AD6" s="5">
        <v>4999</v>
      </c>
      <c r="AE6" s="5">
        <v>2461</v>
      </c>
    </row>
    <row r="7" spans="1:31" x14ac:dyDescent="0.25">
      <c r="A7" s="5"/>
      <c r="B7" s="5" t="s">
        <v>124</v>
      </c>
      <c r="C7" s="5"/>
      <c r="D7" s="107">
        <v>6262</v>
      </c>
      <c r="E7" s="105"/>
      <c r="F7" s="107">
        <v>2638</v>
      </c>
      <c r="G7" s="107">
        <v>2126</v>
      </c>
      <c r="H7" s="5">
        <v>11026</v>
      </c>
      <c r="I7" s="5"/>
      <c r="J7" s="107">
        <v>6256</v>
      </c>
      <c r="K7" s="105"/>
      <c r="L7" s="107">
        <v>2749</v>
      </c>
      <c r="M7" s="107">
        <v>2055</v>
      </c>
      <c r="N7" s="5">
        <v>11060</v>
      </c>
      <c r="O7" s="5"/>
      <c r="P7" s="107">
        <v>6026</v>
      </c>
      <c r="Q7" s="105"/>
      <c r="R7" s="107">
        <v>2934</v>
      </c>
      <c r="S7" s="107">
        <v>2094</v>
      </c>
      <c r="T7" s="5">
        <v>11054</v>
      </c>
      <c r="U7" s="5"/>
      <c r="V7" s="107">
        <v>1100</v>
      </c>
      <c r="W7" s="105"/>
      <c r="X7" s="107">
        <v>3214</v>
      </c>
      <c r="Y7" s="107">
        <v>412</v>
      </c>
      <c r="Z7" s="5">
        <v>4726</v>
      </c>
      <c r="AA7" s="105"/>
      <c r="AB7" s="107">
        <v>5857</v>
      </c>
      <c r="AC7" s="5"/>
      <c r="AD7" s="5">
        <v>3316</v>
      </c>
      <c r="AE7" s="5">
        <v>1513</v>
      </c>
    </row>
    <row r="8" spans="1:31" x14ac:dyDescent="0.25">
      <c r="A8" s="5"/>
      <c r="B8" s="5" t="s">
        <v>125</v>
      </c>
      <c r="C8" s="5"/>
      <c r="D8" s="107">
        <v>14043</v>
      </c>
      <c r="E8" s="105"/>
      <c r="F8" s="107">
        <v>4210</v>
      </c>
      <c r="G8" s="107">
        <v>2759</v>
      </c>
      <c r="H8" s="5">
        <v>21012</v>
      </c>
      <c r="I8" s="5"/>
      <c r="J8" s="107">
        <v>13823</v>
      </c>
      <c r="K8" s="105"/>
      <c r="L8" s="107">
        <v>4578</v>
      </c>
      <c r="M8" s="107">
        <v>2700</v>
      </c>
      <c r="N8" s="5">
        <v>21101</v>
      </c>
      <c r="O8" s="5"/>
      <c r="P8" s="107">
        <v>12100</v>
      </c>
      <c r="Q8" s="105"/>
      <c r="R8" s="107">
        <v>4801</v>
      </c>
      <c r="S8" s="107">
        <v>2728</v>
      </c>
      <c r="T8" s="5">
        <v>19629</v>
      </c>
      <c r="U8" s="5"/>
      <c r="V8" s="107">
        <v>3074</v>
      </c>
      <c r="W8" s="105"/>
      <c r="X8" s="107">
        <v>5529</v>
      </c>
      <c r="Y8" s="107">
        <v>480</v>
      </c>
      <c r="Z8" s="5">
        <v>9083</v>
      </c>
      <c r="AA8" s="105"/>
      <c r="AB8" s="107">
        <v>12902</v>
      </c>
      <c r="AC8" s="5"/>
      <c r="AD8" s="5">
        <v>5299</v>
      </c>
      <c r="AE8" s="5">
        <v>2524</v>
      </c>
    </row>
    <row r="9" spans="1:31" x14ac:dyDescent="0.25">
      <c r="A9" s="5"/>
      <c r="B9" s="5" t="s">
        <v>126</v>
      </c>
      <c r="C9" s="5"/>
      <c r="D9" s="107">
        <v>3369</v>
      </c>
      <c r="E9" s="105"/>
      <c r="F9" s="107">
        <v>2847</v>
      </c>
      <c r="G9" s="107">
        <v>2905</v>
      </c>
      <c r="H9" s="5">
        <v>9121</v>
      </c>
      <c r="I9" s="5"/>
      <c r="J9" s="107">
        <v>3241</v>
      </c>
      <c r="K9" s="105"/>
      <c r="L9" s="107">
        <v>3498</v>
      </c>
      <c r="M9" s="107">
        <v>2838</v>
      </c>
      <c r="N9" s="5">
        <v>9577</v>
      </c>
      <c r="O9" s="5"/>
      <c r="P9" s="107">
        <v>3197</v>
      </c>
      <c r="Q9" s="105"/>
      <c r="R9" s="107">
        <v>4098</v>
      </c>
      <c r="S9" s="107">
        <v>2820</v>
      </c>
      <c r="T9" s="5">
        <v>10115</v>
      </c>
      <c r="U9" s="5"/>
      <c r="V9" s="107">
        <v>420</v>
      </c>
      <c r="W9" s="105"/>
      <c r="X9" s="107">
        <v>4509</v>
      </c>
      <c r="Y9" s="107">
        <v>201</v>
      </c>
      <c r="Z9" s="5">
        <v>5130</v>
      </c>
      <c r="AA9" s="105"/>
      <c r="AB9" s="107">
        <v>3278</v>
      </c>
      <c r="AC9" s="5"/>
      <c r="AD9" s="5">
        <v>4905</v>
      </c>
      <c r="AE9" s="5">
        <v>2456</v>
      </c>
    </row>
    <row r="10" spans="1:31" x14ac:dyDescent="0.25">
      <c r="A10" s="5" t="s">
        <v>127</v>
      </c>
      <c r="B10" s="5" t="s">
        <v>121</v>
      </c>
      <c r="C10" s="5">
        <v>78979</v>
      </c>
      <c r="D10" s="5">
        <v>6465</v>
      </c>
      <c r="E10" s="105"/>
      <c r="F10" s="5"/>
      <c r="G10" s="5"/>
      <c r="H10" s="5">
        <v>85444</v>
      </c>
      <c r="I10" s="5">
        <v>78605</v>
      </c>
      <c r="J10" s="5">
        <v>6473</v>
      </c>
      <c r="K10" s="105"/>
      <c r="L10" s="5"/>
      <c r="M10" s="5"/>
      <c r="N10" s="5">
        <v>85078</v>
      </c>
      <c r="O10" s="5">
        <v>78640</v>
      </c>
      <c r="P10" s="5">
        <v>6527</v>
      </c>
      <c r="Q10" s="105"/>
      <c r="R10" s="5"/>
      <c r="S10" s="5"/>
      <c r="T10" s="5">
        <v>85167</v>
      </c>
      <c r="U10" s="5">
        <v>16811</v>
      </c>
      <c r="V10" s="5">
        <v>1236</v>
      </c>
      <c r="W10" s="105"/>
      <c r="X10" s="5"/>
      <c r="Y10" s="5"/>
      <c r="Z10" s="5">
        <v>18047</v>
      </c>
      <c r="AA10" s="105">
        <v>66592</v>
      </c>
      <c r="AB10" s="5">
        <v>6537</v>
      </c>
      <c r="AC10" s="5"/>
      <c r="AD10" s="5"/>
      <c r="AE10" s="5"/>
    </row>
    <row r="11" spans="1:31" x14ac:dyDescent="0.25">
      <c r="A11" s="5"/>
      <c r="B11" s="5" t="s">
        <v>122</v>
      </c>
      <c r="C11" s="108">
        <v>6666</v>
      </c>
      <c r="D11" s="108">
        <v>508</v>
      </c>
      <c r="E11" s="105"/>
      <c r="F11" s="5"/>
      <c r="G11" s="5"/>
      <c r="H11" s="5">
        <v>7174</v>
      </c>
      <c r="I11" s="108">
        <v>6524</v>
      </c>
      <c r="J11" s="108">
        <v>508</v>
      </c>
      <c r="K11" s="105"/>
      <c r="L11" s="5"/>
      <c r="M11" s="5"/>
      <c r="N11" s="5">
        <v>7032</v>
      </c>
      <c r="O11" s="108">
        <v>6649</v>
      </c>
      <c r="P11" s="108">
        <v>508</v>
      </c>
      <c r="Q11" s="105"/>
      <c r="R11" s="5"/>
      <c r="S11" s="5"/>
      <c r="T11" s="5">
        <v>7157</v>
      </c>
      <c r="U11" s="108">
        <v>1591</v>
      </c>
      <c r="V11" s="108">
        <v>280</v>
      </c>
      <c r="W11" s="105"/>
      <c r="X11" s="5"/>
      <c r="Y11" s="5"/>
      <c r="Z11" s="5">
        <v>1871</v>
      </c>
      <c r="AA11" s="108">
        <v>6045</v>
      </c>
      <c r="AB11" s="5">
        <v>508</v>
      </c>
      <c r="AC11" s="5"/>
      <c r="AD11" s="5"/>
      <c r="AE11" s="5"/>
    </row>
    <row r="12" spans="1:31" x14ac:dyDescent="0.25">
      <c r="A12" s="5"/>
      <c r="B12" s="5" t="s">
        <v>123</v>
      </c>
      <c r="C12" s="108">
        <v>21907</v>
      </c>
      <c r="D12" s="108">
        <v>1260</v>
      </c>
      <c r="E12" s="105"/>
      <c r="F12" s="5"/>
      <c r="G12" s="5"/>
      <c r="H12" s="5">
        <v>23167</v>
      </c>
      <c r="I12" s="108">
        <v>22007</v>
      </c>
      <c r="J12" s="108">
        <v>1260</v>
      </c>
      <c r="K12" s="105"/>
      <c r="L12" s="5"/>
      <c r="M12" s="5"/>
      <c r="N12" s="5">
        <v>23267</v>
      </c>
      <c r="O12" s="108">
        <v>21764</v>
      </c>
      <c r="P12" s="108">
        <v>1260</v>
      </c>
      <c r="Q12" s="105"/>
      <c r="R12" s="5"/>
      <c r="S12" s="5"/>
      <c r="T12" s="5">
        <v>23024</v>
      </c>
      <c r="U12" s="108">
        <v>5917</v>
      </c>
      <c r="V12" s="108">
        <v>573</v>
      </c>
      <c r="W12" s="105"/>
      <c r="X12" s="5"/>
      <c r="Y12" s="5"/>
      <c r="Z12" s="5">
        <v>6490</v>
      </c>
      <c r="AA12" s="108">
        <v>18967</v>
      </c>
      <c r="AB12" s="5">
        <v>1260</v>
      </c>
      <c r="AC12" s="5"/>
      <c r="AD12" s="5"/>
      <c r="AE12" s="5"/>
    </row>
    <row r="13" spans="1:31" x14ac:dyDescent="0.25">
      <c r="A13" s="5"/>
      <c r="B13" s="5" t="s">
        <v>124</v>
      </c>
      <c r="C13" s="108">
        <v>14616</v>
      </c>
      <c r="D13" s="108">
        <v>789</v>
      </c>
      <c r="E13" s="105"/>
      <c r="F13" s="5"/>
      <c r="G13" s="5"/>
      <c r="H13" s="5">
        <v>15405</v>
      </c>
      <c r="I13" s="108">
        <v>14692</v>
      </c>
      <c r="J13" s="108">
        <v>789</v>
      </c>
      <c r="K13" s="105"/>
      <c r="L13" s="5"/>
      <c r="M13" s="5"/>
      <c r="N13" s="5">
        <v>15481</v>
      </c>
      <c r="O13" s="108">
        <v>14764</v>
      </c>
      <c r="P13" s="108">
        <v>794</v>
      </c>
      <c r="Q13" s="105"/>
      <c r="R13" s="5"/>
      <c r="S13" s="5"/>
      <c r="T13" s="5">
        <v>15558</v>
      </c>
      <c r="U13" s="108">
        <v>3758</v>
      </c>
      <c r="V13" s="108">
        <v>138</v>
      </c>
      <c r="W13" s="105"/>
      <c r="X13" s="5"/>
      <c r="Y13" s="5"/>
      <c r="Z13" s="5">
        <v>3896</v>
      </c>
      <c r="AA13" s="108">
        <v>12432</v>
      </c>
      <c r="AB13" s="5">
        <v>794</v>
      </c>
      <c r="AC13" s="5"/>
      <c r="AD13" s="5"/>
      <c r="AE13" s="5"/>
    </row>
    <row r="14" spans="1:31" x14ac:dyDescent="0.25">
      <c r="A14" s="5"/>
      <c r="B14" s="5" t="s">
        <v>125</v>
      </c>
      <c r="C14" s="108">
        <v>24889</v>
      </c>
      <c r="D14" s="108">
        <v>2696</v>
      </c>
      <c r="E14" s="105"/>
      <c r="F14" s="5"/>
      <c r="G14" s="5"/>
      <c r="H14" s="5">
        <v>27585</v>
      </c>
      <c r="I14" s="108">
        <v>24705</v>
      </c>
      <c r="J14" s="108">
        <v>2696</v>
      </c>
      <c r="K14" s="105"/>
      <c r="L14" s="5"/>
      <c r="M14" s="5"/>
      <c r="N14" s="5">
        <v>27401</v>
      </c>
      <c r="O14" s="108">
        <v>24614</v>
      </c>
      <c r="P14" s="108">
        <v>2733</v>
      </c>
      <c r="Q14" s="105"/>
      <c r="R14" s="5"/>
      <c r="S14" s="5"/>
      <c r="T14" s="5">
        <v>27347</v>
      </c>
      <c r="U14" s="108">
        <v>3675</v>
      </c>
      <c r="V14" s="108">
        <v>245</v>
      </c>
      <c r="W14" s="105"/>
      <c r="X14" s="5"/>
      <c r="Y14" s="5"/>
      <c r="Z14" s="5">
        <v>3920</v>
      </c>
      <c r="AA14" s="108">
        <v>20046</v>
      </c>
      <c r="AB14" s="5">
        <v>2743</v>
      </c>
      <c r="AC14" s="5"/>
      <c r="AD14" s="5"/>
      <c r="AE14" s="5"/>
    </row>
    <row r="15" spans="1:31" x14ac:dyDescent="0.25">
      <c r="A15" s="5"/>
      <c r="B15" s="5" t="s">
        <v>126</v>
      </c>
      <c r="C15" s="108">
        <v>10901</v>
      </c>
      <c r="D15" s="108">
        <v>1212</v>
      </c>
      <c r="E15" s="105"/>
      <c r="F15" s="5"/>
      <c r="G15" s="5"/>
      <c r="H15" s="5">
        <v>12113</v>
      </c>
      <c r="I15" s="108">
        <v>10677</v>
      </c>
      <c r="J15" s="108">
        <v>1220</v>
      </c>
      <c r="K15" s="105"/>
      <c r="L15" s="5"/>
      <c r="M15" s="5"/>
      <c r="N15" s="5">
        <v>11897</v>
      </c>
      <c r="O15" s="108">
        <v>10849</v>
      </c>
      <c r="P15" s="108">
        <v>1232</v>
      </c>
      <c r="Q15" s="105"/>
      <c r="R15" s="5"/>
      <c r="S15" s="5"/>
      <c r="T15" s="5">
        <v>12081</v>
      </c>
      <c r="U15" s="108">
        <v>1870</v>
      </c>
      <c r="V15" s="108">
        <v>0</v>
      </c>
      <c r="W15" s="105"/>
      <c r="X15" s="5"/>
      <c r="Y15" s="5"/>
      <c r="Z15" s="5">
        <v>1870</v>
      </c>
      <c r="AA15" s="108">
        <v>9102</v>
      </c>
      <c r="AB15" s="5">
        <v>1232</v>
      </c>
      <c r="AC15" s="5"/>
      <c r="AD15" s="5"/>
      <c r="AE15" s="5"/>
    </row>
    <row r="16" spans="1:31" x14ac:dyDescent="0.25">
      <c r="A16" s="5" t="s">
        <v>128</v>
      </c>
      <c r="B16" s="5" t="s">
        <v>121</v>
      </c>
      <c r="C16" s="5"/>
      <c r="D16" s="5">
        <v>12360</v>
      </c>
      <c r="E16" s="105">
        <v>30923</v>
      </c>
      <c r="F16" s="5"/>
      <c r="G16" s="5">
        <v>17352</v>
      </c>
      <c r="H16" s="5">
        <v>60635</v>
      </c>
      <c r="I16" s="5"/>
      <c r="J16" s="5">
        <v>12629</v>
      </c>
      <c r="K16" s="105">
        <v>32573</v>
      </c>
      <c r="L16" s="5"/>
      <c r="M16" s="5">
        <v>16969</v>
      </c>
      <c r="N16" s="5">
        <v>62171</v>
      </c>
      <c r="O16" s="5"/>
      <c r="P16" s="5">
        <v>12425</v>
      </c>
      <c r="Q16" s="105">
        <v>34239</v>
      </c>
      <c r="R16" s="5"/>
      <c r="S16" s="5">
        <v>15423</v>
      </c>
      <c r="T16" s="5">
        <v>62087</v>
      </c>
      <c r="U16" s="5"/>
      <c r="V16" s="5">
        <v>2408</v>
      </c>
      <c r="W16" s="105">
        <v>35866</v>
      </c>
      <c r="X16" s="5"/>
      <c r="Y16" s="5">
        <v>2991</v>
      </c>
      <c r="Z16" s="5">
        <v>41265</v>
      </c>
      <c r="AA16" s="105"/>
      <c r="AB16" s="5">
        <v>12071</v>
      </c>
      <c r="AC16" s="5">
        <v>35222</v>
      </c>
      <c r="AD16" s="5"/>
      <c r="AE16" s="5">
        <v>14187</v>
      </c>
    </row>
    <row r="17" spans="1:31" x14ac:dyDescent="0.25">
      <c r="A17" s="5"/>
      <c r="B17" s="5" t="s">
        <v>122</v>
      </c>
      <c r="C17" s="5"/>
      <c r="D17" s="105">
        <v>1180</v>
      </c>
      <c r="E17" s="105">
        <v>2879</v>
      </c>
      <c r="F17" s="5"/>
      <c r="G17" s="105">
        <v>1947</v>
      </c>
      <c r="H17" s="5">
        <v>6006</v>
      </c>
      <c r="I17" s="5"/>
      <c r="J17" s="105">
        <v>1214</v>
      </c>
      <c r="K17" s="105">
        <v>3099</v>
      </c>
      <c r="L17" s="5"/>
      <c r="M17" s="105">
        <v>1887</v>
      </c>
      <c r="N17" s="5">
        <v>6200</v>
      </c>
      <c r="O17" s="5"/>
      <c r="P17" s="105">
        <v>1090</v>
      </c>
      <c r="Q17" s="105">
        <v>3290</v>
      </c>
      <c r="R17" s="5"/>
      <c r="S17" s="105">
        <v>1795</v>
      </c>
      <c r="T17" s="5">
        <v>6175</v>
      </c>
      <c r="U17" s="5"/>
      <c r="V17" s="105">
        <v>228</v>
      </c>
      <c r="W17" s="105">
        <v>3325</v>
      </c>
      <c r="X17" s="5"/>
      <c r="Y17" s="105">
        <v>227</v>
      </c>
      <c r="Z17" s="5">
        <v>3780</v>
      </c>
      <c r="AA17" s="105"/>
      <c r="AB17" s="5">
        <v>1065</v>
      </c>
      <c r="AC17" s="5">
        <v>3190</v>
      </c>
      <c r="AD17" s="5"/>
      <c r="AE17" s="5">
        <v>1487</v>
      </c>
    </row>
    <row r="18" spans="1:31" x14ac:dyDescent="0.25">
      <c r="A18" s="5"/>
      <c r="B18" s="5" t="s">
        <v>123</v>
      </c>
      <c r="C18" s="5"/>
      <c r="D18" s="105">
        <v>3290</v>
      </c>
      <c r="E18" s="105">
        <v>8058</v>
      </c>
      <c r="F18" s="5"/>
      <c r="G18" s="105">
        <v>5645</v>
      </c>
      <c r="H18" s="5">
        <v>16993</v>
      </c>
      <c r="I18" s="5"/>
      <c r="J18" s="105">
        <v>3468</v>
      </c>
      <c r="K18" s="105">
        <v>8623</v>
      </c>
      <c r="L18" s="5"/>
      <c r="M18" s="105">
        <v>5441</v>
      </c>
      <c r="N18" s="5">
        <v>17532</v>
      </c>
      <c r="O18" s="5"/>
      <c r="P18" s="105">
        <v>3466</v>
      </c>
      <c r="Q18" s="105">
        <v>9119</v>
      </c>
      <c r="R18" s="5"/>
      <c r="S18" s="105">
        <v>5191</v>
      </c>
      <c r="T18" s="5">
        <v>17776</v>
      </c>
      <c r="U18" s="5"/>
      <c r="V18" s="105">
        <v>853</v>
      </c>
      <c r="W18" s="105">
        <v>9555</v>
      </c>
      <c r="X18" s="5"/>
      <c r="Y18" s="105">
        <v>1617</v>
      </c>
      <c r="Z18" s="5">
        <v>12025</v>
      </c>
      <c r="AA18" s="105"/>
      <c r="AB18" s="5">
        <v>3418</v>
      </c>
      <c r="AC18" s="5">
        <v>9486</v>
      </c>
      <c r="AD18" s="5"/>
      <c r="AE18" s="5">
        <v>4627</v>
      </c>
    </row>
    <row r="19" spans="1:31" x14ac:dyDescent="0.25">
      <c r="A19" s="5"/>
      <c r="B19" s="5" t="s">
        <v>124</v>
      </c>
      <c r="C19" s="5"/>
      <c r="D19" s="105">
        <v>2237</v>
      </c>
      <c r="E19" s="105">
        <v>6429</v>
      </c>
      <c r="F19" s="5"/>
      <c r="G19" s="105">
        <v>3328</v>
      </c>
      <c r="H19" s="5">
        <v>11994</v>
      </c>
      <c r="I19" s="5"/>
      <c r="J19" s="105">
        <v>2391</v>
      </c>
      <c r="K19" s="105">
        <v>6788</v>
      </c>
      <c r="L19" s="5"/>
      <c r="M19" s="105">
        <v>3262</v>
      </c>
      <c r="N19" s="5">
        <v>12441</v>
      </c>
      <c r="O19" s="5"/>
      <c r="P19" s="105">
        <v>2312</v>
      </c>
      <c r="Q19" s="105">
        <v>6935</v>
      </c>
      <c r="R19" s="5"/>
      <c r="S19" s="105">
        <v>2994</v>
      </c>
      <c r="T19" s="5">
        <v>12241</v>
      </c>
      <c r="U19" s="5"/>
      <c r="V19" s="105">
        <v>355</v>
      </c>
      <c r="W19" s="105">
        <v>7241</v>
      </c>
      <c r="X19" s="5"/>
      <c r="Y19" s="105">
        <v>349</v>
      </c>
      <c r="Z19" s="5">
        <v>7945</v>
      </c>
      <c r="AA19" s="105"/>
      <c r="AB19" s="5">
        <v>2101</v>
      </c>
      <c r="AC19" s="5">
        <v>7059</v>
      </c>
      <c r="AD19" s="5"/>
      <c r="AE19" s="5">
        <v>2617</v>
      </c>
    </row>
    <row r="20" spans="1:31" x14ac:dyDescent="0.25">
      <c r="A20" s="5"/>
      <c r="B20" s="5" t="s">
        <v>125</v>
      </c>
      <c r="C20" s="5"/>
      <c r="D20" s="105">
        <v>4483</v>
      </c>
      <c r="E20" s="105">
        <v>8235</v>
      </c>
      <c r="F20" s="5"/>
      <c r="G20" s="105">
        <v>3707</v>
      </c>
      <c r="H20" s="5">
        <v>16425</v>
      </c>
      <c r="I20" s="5"/>
      <c r="J20" s="105">
        <v>4419</v>
      </c>
      <c r="K20" s="105">
        <v>8453</v>
      </c>
      <c r="L20" s="5"/>
      <c r="M20" s="105">
        <v>3797</v>
      </c>
      <c r="N20" s="5">
        <v>16669</v>
      </c>
      <c r="O20" s="5"/>
      <c r="P20" s="105">
        <v>4314</v>
      </c>
      <c r="Q20" s="105">
        <v>8877</v>
      </c>
      <c r="R20" s="5"/>
      <c r="S20" s="105">
        <v>3396</v>
      </c>
      <c r="T20" s="5">
        <v>16587</v>
      </c>
      <c r="U20" s="5"/>
      <c r="V20" s="105">
        <v>945</v>
      </c>
      <c r="W20" s="105">
        <v>9136</v>
      </c>
      <c r="X20" s="5"/>
      <c r="Y20" s="105">
        <v>570</v>
      </c>
      <c r="Z20" s="5">
        <v>10651</v>
      </c>
      <c r="AA20" s="105"/>
      <c r="AB20" s="5">
        <v>4290</v>
      </c>
      <c r="AC20" s="5">
        <v>9097</v>
      </c>
      <c r="AD20" s="5"/>
      <c r="AE20" s="5">
        <v>3304</v>
      </c>
    </row>
    <row r="21" spans="1:31" x14ac:dyDescent="0.25">
      <c r="A21" s="5"/>
      <c r="B21" s="5" t="s">
        <v>126</v>
      </c>
      <c r="C21" s="5"/>
      <c r="D21" s="105">
        <v>1170</v>
      </c>
      <c r="E21" s="105">
        <v>5322</v>
      </c>
      <c r="F21" s="5"/>
      <c r="G21" s="105">
        <v>2725</v>
      </c>
      <c r="H21" s="5">
        <v>9217</v>
      </c>
      <c r="I21" s="5"/>
      <c r="J21" s="105">
        <v>1137</v>
      </c>
      <c r="K21" s="105">
        <v>5610</v>
      </c>
      <c r="L21" s="5"/>
      <c r="M21" s="105">
        <v>2582</v>
      </c>
      <c r="N21" s="5">
        <v>9329</v>
      </c>
      <c r="O21" s="5"/>
      <c r="P21" s="105">
        <v>1243</v>
      </c>
      <c r="Q21" s="105">
        <v>6018</v>
      </c>
      <c r="R21" s="5"/>
      <c r="S21" s="105">
        <v>2047</v>
      </c>
      <c r="T21" s="5">
        <v>9308</v>
      </c>
      <c r="U21" s="5"/>
      <c r="V21" s="105">
        <v>27</v>
      </c>
      <c r="W21" s="105">
        <v>6609</v>
      </c>
      <c r="X21" s="5"/>
      <c r="Y21" s="105">
        <v>228</v>
      </c>
      <c r="Z21" s="5">
        <v>6864</v>
      </c>
      <c r="AA21" s="105"/>
      <c r="AB21" s="5">
        <v>1197</v>
      </c>
      <c r="AC21" s="5">
        <v>6390</v>
      </c>
      <c r="AD21" s="5"/>
      <c r="AE21" s="5">
        <v>2152</v>
      </c>
    </row>
    <row r="22" spans="1:31" x14ac:dyDescent="0.25">
      <c r="A22" s="5" t="s">
        <v>129</v>
      </c>
      <c r="B22" s="5"/>
      <c r="C22" s="5">
        <v>78979</v>
      </c>
      <c r="D22" s="5">
        <v>52068</v>
      </c>
      <c r="E22" s="105">
        <v>30923</v>
      </c>
      <c r="F22" s="5">
        <v>15003</v>
      </c>
      <c r="G22" s="5">
        <v>29939</v>
      </c>
      <c r="H22" s="5">
        <v>206912</v>
      </c>
      <c r="I22" s="5">
        <v>78605</v>
      </c>
      <c r="J22" s="5">
        <v>52104</v>
      </c>
      <c r="K22" s="105">
        <v>32573</v>
      </c>
      <c r="L22" s="5">
        <v>16418</v>
      </c>
      <c r="M22" s="5">
        <v>29201</v>
      </c>
      <c r="N22" s="5">
        <v>208901</v>
      </c>
      <c r="O22" s="5">
        <v>78640</v>
      </c>
      <c r="P22" s="5">
        <v>49371</v>
      </c>
      <c r="Q22" s="105">
        <v>34239</v>
      </c>
      <c r="R22" s="5">
        <v>17492</v>
      </c>
      <c r="S22" s="5">
        <v>27832</v>
      </c>
      <c r="T22" s="5">
        <v>207574</v>
      </c>
      <c r="U22" s="5">
        <v>16811</v>
      </c>
      <c r="V22" s="5">
        <v>10052</v>
      </c>
      <c r="W22" s="105">
        <v>35866</v>
      </c>
      <c r="X22" s="5">
        <v>19606</v>
      </c>
      <c r="Y22" s="5">
        <v>5960</v>
      </c>
      <c r="Z22" s="5">
        <v>88295</v>
      </c>
      <c r="AA22" s="105">
        <v>66592</v>
      </c>
      <c r="AB22" s="5">
        <v>49424</v>
      </c>
      <c r="AC22" s="5">
        <v>35222</v>
      </c>
      <c r="AD22" s="5">
        <v>20212</v>
      </c>
      <c r="AE22" s="5">
        <v>23778</v>
      </c>
    </row>
    <row r="23" spans="1:31" x14ac:dyDescent="0.25">
      <c r="A23" s="5" t="s">
        <v>130</v>
      </c>
      <c r="B23" s="5"/>
      <c r="C23" s="5">
        <v>6666</v>
      </c>
      <c r="D23" s="5">
        <v>3820</v>
      </c>
      <c r="E23" s="105">
        <v>2879</v>
      </c>
      <c r="F23" s="5">
        <v>1251</v>
      </c>
      <c r="G23" s="5">
        <v>3013</v>
      </c>
      <c r="H23" s="5">
        <v>17629</v>
      </c>
      <c r="I23" s="5">
        <v>6524</v>
      </c>
      <c r="J23" s="5">
        <v>3947</v>
      </c>
      <c r="K23" s="105">
        <v>3099</v>
      </c>
      <c r="L23" s="5">
        <v>1428</v>
      </c>
      <c r="M23" s="5">
        <v>2916</v>
      </c>
      <c r="N23" s="5">
        <v>17914</v>
      </c>
      <c r="O23" s="5">
        <v>6649</v>
      </c>
      <c r="P23" s="5">
        <v>3553</v>
      </c>
      <c r="Q23" s="105">
        <v>3290</v>
      </c>
      <c r="R23" s="5">
        <v>1407</v>
      </c>
      <c r="S23" s="5">
        <v>2843</v>
      </c>
      <c r="T23" s="5">
        <v>17742</v>
      </c>
      <c r="U23" s="5">
        <v>1591</v>
      </c>
      <c r="V23" s="5">
        <v>976</v>
      </c>
      <c r="W23" s="105">
        <v>3325</v>
      </c>
      <c r="X23" s="5">
        <v>1521</v>
      </c>
      <c r="Y23" s="5">
        <v>475</v>
      </c>
      <c r="Z23" s="5">
        <v>7888</v>
      </c>
      <c r="AA23" s="105">
        <v>6045</v>
      </c>
      <c r="AB23" s="5">
        <v>3503</v>
      </c>
      <c r="AC23" s="5">
        <v>3190</v>
      </c>
      <c r="AD23" s="5">
        <v>1693</v>
      </c>
      <c r="AE23" s="5">
        <v>2124</v>
      </c>
    </row>
    <row r="24" spans="1:31" x14ac:dyDescent="0.25">
      <c r="A24" s="5" t="s">
        <v>131</v>
      </c>
      <c r="B24" s="5"/>
      <c r="C24" s="5">
        <v>21907</v>
      </c>
      <c r="D24" s="5">
        <v>11987</v>
      </c>
      <c r="E24" s="105">
        <v>8058</v>
      </c>
      <c r="F24" s="5">
        <v>4057</v>
      </c>
      <c r="G24" s="5">
        <v>9376</v>
      </c>
      <c r="H24" s="5">
        <v>55385</v>
      </c>
      <c r="I24" s="5">
        <v>22007</v>
      </c>
      <c r="J24" s="5">
        <v>12185</v>
      </c>
      <c r="K24" s="105">
        <v>8623</v>
      </c>
      <c r="L24" s="5">
        <v>4165</v>
      </c>
      <c r="M24" s="5">
        <v>9051</v>
      </c>
      <c r="N24" s="5">
        <v>56031</v>
      </c>
      <c r="O24" s="5">
        <v>21764</v>
      </c>
      <c r="P24" s="5">
        <v>11867</v>
      </c>
      <c r="Q24" s="105">
        <v>9119</v>
      </c>
      <c r="R24" s="5">
        <v>4252</v>
      </c>
      <c r="S24" s="5">
        <v>8910</v>
      </c>
      <c r="T24" s="5">
        <v>55912</v>
      </c>
      <c r="U24" s="5">
        <v>5917</v>
      </c>
      <c r="V24" s="5">
        <v>2772</v>
      </c>
      <c r="W24" s="105">
        <v>9555</v>
      </c>
      <c r="X24" s="5">
        <v>4833</v>
      </c>
      <c r="Y24" s="5">
        <v>3245</v>
      </c>
      <c r="Z24" s="5">
        <v>26322</v>
      </c>
      <c r="AA24" s="105">
        <v>18967</v>
      </c>
      <c r="AB24" s="5">
        <v>11527</v>
      </c>
      <c r="AC24" s="5">
        <v>9486</v>
      </c>
      <c r="AD24" s="5">
        <v>4999</v>
      </c>
      <c r="AE24" s="5">
        <v>7088</v>
      </c>
    </row>
    <row r="25" spans="1:31" x14ac:dyDescent="0.25">
      <c r="A25" s="5" t="s">
        <v>132</v>
      </c>
      <c r="B25" s="5"/>
      <c r="C25" s="5">
        <v>14616</v>
      </c>
      <c r="D25" s="5">
        <v>9288</v>
      </c>
      <c r="E25" s="105">
        <v>6429</v>
      </c>
      <c r="F25" s="5">
        <v>2638</v>
      </c>
      <c r="G25" s="5">
        <v>5454</v>
      </c>
      <c r="H25" s="5">
        <v>38425</v>
      </c>
      <c r="I25" s="5">
        <v>14692</v>
      </c>
      <c r="J25" s="5">
        <v>9436</v>
      </c>
      <c r="K25" s="105">
        <v>6788</v>
      </c>
      <c r="L25" s="5">
        <v>2749</v>
      </c>
      <c r="M25" s="5">
        <v>5317</v>
      </c>
      <c r="N25" s="5">
        <v>38982</v>
      </c>
      <c r="O25" s="5">
        <v>14764</v>
      </c>
      <c r="P25" s="5">
        <v>9132</v>
      </c>
      <c r="Q25" s="105">
        <v>6935</v>
      </c>
      <c r="R25" s="5">
        <v>2934</v>
      </c>
      <c r="S25" s="5">
        <v>5088</v>
      </c>
      <c r="T25" s="5">
        <v>38853</v>
      </c>
      <c r="U25" s="5">
        <v>3758</v>
      </c>
      <c r="V25" s="5">
        <v>1593</v>
      </c>
      <c r="W25" s="105">
        <v>7241</v>
      </c>
      <c r="X25" s="5">
        <v>3214</v>
      </c>
      <c r="Y25" s="5">
        <v>761</v>
      </c>
      <c r="Z25" s="5">
        <v>16567</v>
      </c>
      <c r="AA25" s="105">
        <v>12432</v>
      </c>
      <c r="AB25" s="5">
        <v>8752</v>
      </c>
      <c r="AC25" s="5">
        <v>7059</v>
      </c>
      <c r="AD25" s="5">
        <v>3316</v>
      </c>
      <c r="AE25" s="5">
        <v>4130</v>
      </c>
    </row>
    <row r="26" spans="1:31" x14ac:dyDescent="0.25">
      <c r="A26" s="5" t="s">
        <v>133</v>
      </c>
      <c r="B26" s="5"/>
      <c r="C26" s="5">
        <v>24889</v>
      </c>
      <c r="D26" s="5">
        <v>21222</v>
      </c>
      <c r="E26" s="105">
        <v>8235</v>
      </c>
      <c r="F26" s="5">
        <v>4210</v>
      </c>
      <c r="G26" s="5">
        <v>6466</v>
      </c>
      <c r="H26" s="5">
        <v>65022</v>
      </c>
      <c r="I26" s="5">
        <v>24705</v>
      </c>
      <c r="J26" s="5">
        <v>20938</v>
      </c>
      <c r="K26" s="105">
        <v>8453</v>
      </c>
      <c r="L26" s="5">
        <v>4578</v>
      </c>
      <c r="M26" s="5">
        <v>6497</v>
      </c>
      <c r="N26" s="5">
        <v>65171</v>
      </c>
      <c r="O26" s="5">
        <v>24614</v>
      </c>
      <c r="P26" s="5">
        <v>19147</v>
      </c>
      <c r="Q26" s="105">
        <v>8877</v>
      </c>
      <c r="R26" s="5">
        <v>4801</v>
      </c>
      <c r="S26" s="5">
        <v>6124</v>
      </c>
      <c r="T26" s="5">
        <v>63563</v>
      </c>
      <c r="U26" s="5">
        <v>3675</v>
      </c>
      <c r="V26" s="5">
        <v>4264</v>
      </c>
      <c r="W26" s="105">
        <v>9136</v>
      </c>
      <c r="X26" s="5">
        <v>5529</v>
      </c>
      <c r="Y26" s="5">
        <v>1050</v>
      </c>
      <c r="Z26" s="5">
        <v>23654</v>
      </c>
      <c r="AA26" s="105">
        <v>20046</v>
      </c>
      <c r="AB26" s="5">
        <v>19935</v>
      </c>
      <c r="AC26" s="5">
        <v>9097</v>
      </c>
      <c r="AD26" s="5">
        <v>5299</v>
      </c>
      <c r="AE26" s="5">
        <v>5828</v>
      </c>
    </row>
    <row r="27" spans="1:31" x14ac:dyDescent="0.25">
      <c r="A27" s="5" t="s">
        <v>134</v>
      </c>
      <c r="B27" s="5"/>
      <c r="C27" s="5">
        <v>10901</v>
      </c>
      <c r="D27" s="5">
        <v>5751</v>
      </c>
      <c r="E27" s="105">
        <v>5322</v>
      </c>
      <c r="F27" s="5">
        <v>2847</v>
      </c>
      <c r="G27" s="5">
        <v>5630</v>
      </c>
      <c r="H27" s="5">
        <v>30451</v>
      </c>
      <c r="I27" s="5">
        <v>10677</v>
      </c>
      <c r="J27" s="5">
        <v>5598</v>
      </c>
      <c r="K27" s="105">
        <v>5610</v>
      </c>
      <c r="L27" s="5">
        <v>3498</v>
      </c>
      <c r="M27" s="5">
        <v>5420</v>
      </c>
      <c r="N27" s="5">
        <v>30803</v>
      </c>
      <c r="O27" s="5">
        <v>10849</v>
      </c>
      <c r="P27" s="5">
        <v>5672</v>
      </c>
      <c r="Q27" s="105">
        <v>6018</v>
      </c>
      <c r="R27" s="5">
        <v>4098</v>
      </c>
      <c r="S27" s="5">
        <v>4867</v>
      </c>
      <c r="T27" s="5">
        <v>31504</v>
      </c>
      <c r="U27" s="5">
        <v>1870</v>
      </c>
      <c r="V27" s="5">
        <v>447</v>
      </c>
      <c r="W27" s="105">
        <v>6609</v>
      </c>
      <c r="X27" s="5">
        <v>4509</v>
      </c>
      <c r="Y27" s="5">
        <v>429</v>
      </c>
      <c r="Z27" s="5">
        <v>13864</v>
      </c>
      <c r="AA27" s="105">
        <v>9102</v>
      </c>
      <c r="AB27" s="5">
        <v>5707</v>
      </c>
      <c r="AC27" s="5">
        <v>6390</v>
      </c>
      <c r="AD27" s="5">
        <v>4905</v>
      </c>
      <c r="AE27" s="5">
        <v>4608</v>
      </c>
    </row>
    <row r="30" spans="1:31" x14ac:dyDescent="0.25">
      <c r="B30" t="s">
        <v>102</v>
      </c>
      <c r="C30" t="s">
        <v>104</v>
      </c>
      <c r="D30" t="s">
        <v>135</v>
      </c>
    </row>
    <row r="31" spans="1:31" ht="15.75" customHeight="1" x14ac:dyDescent="0.25">
      <c r="A31" s="18" t="s">
        <v>14</v>
      </c>
      <c r="B31" s="39">
        <f>+E17+K17+Q17+W17+AC17</f>
        <v>15783</v>
      </c>
      <c r="C31" s="39">
        <f>+F5+L5+R5+X5+AD5</f>
        <v>7300</v>
      </c>
      <c r="D31" s="39">
        <f>+C11+I11+O11+U11+AA11</f>
        <v>27475</v>
      </c>
    </row>
    <row r="32" spans="1:31" ht="15.75" customHeight="1" x14ac:dyDescent="0.25">
      <c r="A32" s="15" t="s">
        <v>15</v>
      </c>
      <c r="B32" s="39">
        <f>+E18+K18+Q18+W18+AC18</f>
        <v>44841</v>
      </c>
      <c r="C32" s="39">
        <f t="shared" ref="C32:C34" si="0">+F6+L6+R6+X6+AD6</f>
        <v>22306</v>
      </c>
      <c r="D32" s="39">
        <f t="shared" ref="D32:D35" si="1">+C12+I12+O12+U12+AA12</f>
        <v>90562</v>
      </c>
    </row>
    <row r="33" spans="1:5" ht="15.75" customHeight="1" x14ac:dyDescent="0.25">
      <c r="A33" s="15" t="s">
        <v>16</v>
      </c>
      <c r="B33" s="39">
        <f t="shared" ref="B33:B35" si="2">+E19+K19+Q19+W19+AC19</f>
        <v>34452</v>
      </c>
      <c r="C33" s="39">
        <f t="shared" si="0"/>
        <v>14851</v>
      </c>
      <c r="D33" s="39">
        <f t="shared" si="1"/>
        <v>60262</v>
      </c>
    </row>
    <row r="34" spans="1:5" ht="15.75" customHeight="1" x14ac:dyDescent="0.25">
      <c r="A34" s="15" t="s">
        <v>17</v>
      </c>
      <c r="B34" s="39">
        <f t="shared" si="2"/>
        <v>43798</v>
      </c>
      <c r="C34" s="39">
        <f t="shared" si="0"/>
        <v>24417</v>
      </c>
      <c r="D34" s="39">
        <f t="shared" si="1"/>
        <v>97929</v>
      </c>
    </row>
    <row r="35" spans="1:5" ht="25.5" customHeight="1" x14ac:dyDescent="0.25">
      <c r="A35" s="15" t="s">
        <v>18</v>
      </c>
      <c r="B35" s="39">
        <f t="shared" si="2"/>
        <v>29949</v>
      </c>
      <c r="C35" s="39">
        <f>+F9+L9+R9+X9+AD9</f>
        <v>19857</v>
      </c>
      <c r="D35" s="39">
        <f t="shared" si="1"/>
        <v>43399</v>
      </c>
    </row>
    <row r="36" spans="1:5" ht="25.5" customHeight="1" x14ac:dyDescent="0.25">
      <c r="A36" s="15" t="s">
        <v>19</v>
      </c>
      <c r="B36" s="39">
        <f>+G17+M17+S17+Y17+AE17</f>
        <v>7343</v>
      </c>
      <c r="C36" s="39">
        <f>+G5+M5+S5+Y5+AE5</f>
        <v>4028</v>
      </c>
      <c r="D36" s="39"/>
    </row>
    <row r="37" spans="1:5" ht="25.5" customHeight="1" x14ac:dyDescent="0.25">
      <c r="A37" s="15" t="s">
        <v>20</v>
      </c>
      <c r="B37" s="39">
        <f t="shared" ref="B37:B40" si="3">+G18+M18+S18+Y18+AE18</f>
        <v>22521</v>
      </c>
      <c r="C37" s="39">
        <f t="shared" ref="C37:C40" si="4">+G6+M6+S6+Y6+AE6</f>
        <v>15149</v>
      </c>
      <c r="D37" s="39"/>
    </row>
    <row r="38" spans="1:5" ht="25.5" customHeight="1" x14ac:dyDescent="0.25">
      <c r="A38" s="15" t="s">
        <v>2</v>
      </c>
      <c r="B38" s="39">
        <f t="shared" si="3"/>
        <v>12550</v>
      </c>
      <c r="C38" s="39">
        <f t="shared" si="4"/>
        <v>8200</v>
      </c>
      <c r="D38" s="39"/>
    </row>
    <row r="39" spans="1:5" ht="25.5" customHeight="1" x14ac:dyDescent="0.25">
      <c r="A39" s="15" t="s">
        <v>3</v>
      </c>
      <c r="B39" s="39">
        <f t="shared" si="3"/>
        <v>14774</v>
      </c>
      <c r="C39" s="39">
        <f t="shared" si="4"/>
        <v>11191</v>
      </c>
      <c r="D39" s="39"/>
    </row>
    <row r="40" spans="1:5" ht="25.5" customHeight="1" x14ac:dyDescent="0.25">
      <c r="A40" s="15" t="s">
        <v>4</v>
      </c>
      <c r="B40" s="39">
        <f t="shared" si="3"/>
        <v>9734</v>
      </c>
      <c r="C40" s="39">
        <f t="shared" si="4"/>
        <v>11220</v>
      </c>
      <c r="D40" s="39"/>
    </row>
    <row r="41" spans="1:5" ht="15.75" customHeight="1" x14ac:dyDescent="0.25">
      <c r="A41" s="15" t="s">
        <v>5</v>
      </c>
      <c r="B41" s="39">
        <f>+D17+J17+P17+V17+AB17</f>
        <v>4777</v>
      </c>
      <c r="C41" s="39">
        <f>+D5+J5+P5+V5+AB5</f>
        <v>8710</v>
      </c>
      <c r="D41" s="39">
        <f>+D11+J11+P11+V11+AB11</f>
        <v>2312</v>
      </c>
    </row>
    <row r="42" spans="1:5" ht="15.75" customHeight="1" x14ac:dyDescent="0.25">
      <c r="A42" s="15" t="s">
        <v>6</v>
      </c>
      <c r="B42" s="39">
        <f t="shared" ref="B42:B45" si="5">+D18+J18+P18+V18+AB18</f>
        <v>14495</v>
      </c>
      <c r="C42" s="39">
        <f t="shared" ref="C42:C45" si="6">+D6+J6+P6+V6+AB6</f>
        <v>30230</v>
      </c>
      <c r="D42" s="39">
        <f t="shared" ref="D42:D45" si="7">+D12+J12+P12+V12+AB12</f>
        <v>5613</v>
      </c>
    </row>
    <row r="43" spans="1:5" ht="15.75" customHeight="1" x14ac:dyDescent="0.25">
      <c r="A43" s="15" t="s">
        <v>7</v>
      </c>
      <c r="B43" s="39">
        <f t="shared" si="5"/>
        <v>9396</v>
      </c>
      <c r="C43" s="39">
        <f t="shared" si="6"/>
        <v>25501</v>
      </c>
      <c r="D43" s="39">
        <f t="shared" si="7"/>
        <v>3304</v>
      </c>
    </row>
    <row r="44" spans="1:5" ht="15.75" customHeight="1" x14ac:dyDescent="0.25">
      <c r="A44" s="15" t="s">
        <v>8</v>
      </c>
      <c r="B44" s="39">
        <f t="shared" si="5"/>
        <v>18451</v>
      </c>
      <c r="C44" s="39">
        <f t="shared" si="6"/>
        <v>55942</v>
      </c>
      <c r="D44" s="39">
        <f t="shared" si="7"/>
        <v>11113</v>
      </c>
    </row>
    <row r="45" spans="1:5" ht="15.75" customHeight="1" x14ac:dyDescent="0.25">
      <c r="A45" s="29" t="s">
        <v>9</v>
      </c>
      <c r="B45" s="39">
        <f t="shared" si="5"/>
        <v>4774</v>
      </c>
      <c r="C45" s="39">
        <f t="shared" si="6"/>
        <v>13505</v>
      </c>
      <c r="D45" s="39">
        <f t="shared" si="7"/>
        <v>4896</v>
      </c>
    </row>
    <row r="46" spans="1:5" ht="15.75" customHeight="1" x14ac:dyDescent="0.25">
      <c r="B46" s="37">
        <f>SUM(B31:B45)</f>
        <v>287638</v>
      </c>
      <c r="C46" s="37">
        <f t="shared" ref="C46:D46" si="8">SUM(C31:C45)</f>
        <v>272407</v>
      </c>
      <c r="D46" s="37">
        <f t="shared" si="8"/>
        <v>346865</v>
      </c>
      <c r="E46" s="37">
        <f>SUM(B46:D46)</f>
        <v>906910</v>
      </c>
    </row>
    <row r="47" spans="1:5" ht="15.75" customHeight="1" x14ac:dyDescent="0.25"/>
    <row r="52" spans="7:7" x14ac:dyDescent="0.25">
      <c r="G52" s="38"/>
    </row>
    <row r="53" spans="7:7" x14ac:dyDescent="0.25">
      <c r="G53" s="38"/>
    </row>
    <row r="54" spans="7:7" x14ac:dyDescent="0.25">
      <c r="G54" s="38"/>
    </row>
    <row r="55" spans="7:7" x14ac:dyDescent="0.25">
      <c r="G55" s="38"/>
    </row>
    <row r="56" spans="7:7" x14ac:dyDescent="0.25">
      <c r="G56" s="38"/>
    </row>
    <row r="57" spans="7:7" x14ac:dyDescent="0.25">
      <c r="G57" s="38"/>
    </row>
  </sheetData>
  <autoFilter ref="A3:AI3" xr:uid="{433E61A4-9FF1-42E6-85C4-ADA6F520D9E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237B79-5D8E-41F7-B3F5-A733CD211A58}">
  <dimension ref="A1:AE57"/>
  <sheetViews>
    <sheetView topLeftCell="A40" workbookViewId="0">
      <selection activeCell="J47" sqref="J47"/>
    </sheetView>
  </sheetViews>
  <sheetFormatPr baseColWidth="10" defaultRowHeight="15" x14ac:dyDescent="0.25"/>
  <cols>
    <col min="1" max="1" width="41" customWidth="1"/>
    <col min="3" max="3" width="15" customWidth="1"/>
  </cols>
  <sheetData>
    <row r="1" spans="1:31" x14ac:dyDescent="0.25">
      <c r="C1" t="s">
        <v>105</v>
      </c>
      <c r="D1" t="s">
        <v>106</v>
      </c>
    </row>
    <row r="2" spans="1:31" x14ac:dyDescent="0.25">
      <c r="C2">
        <v>45677</v>
      </c>
      <c r="H2" t="s">
        <v>107</v>
      </c>
      <c r="I2">
        <v>45678</v>
      </c>
      <c r="N2" t="s">
        <v>108</v>
      </c>
      <c r="O2">
        <v>45679</v>
      </c>
      <c r="T2" t="s">
        <v>109</v>
      </c>
      <c r="U2">
        <v>45680</v>
      </c>
      <c r="Z2" t="s">
        <v>110</v>
      </c>
      <c r="AA2">
        <v>45681</v>
      </c>
      <c r="AC2" t="s">
        <v>111</v>
      </c>
      <c r="AD2" t="s">
        <v>112</v>
      </c>
    </row>
    <row r="3" spans="1:31" s="103" customFormat="1" ht="45" x14ac:dyDescent="0.25">
      <c r="A3" s="102" t="s">
        <v>113</v>
      </c>
      <c r="B3" s="102" t="s">
        <v>114</v>
      </c>
      <c r="C3" s="102" t="s">
        <v>115</v>
      </c>
      <c r="D3" s="102" t="s">
        <v>116</v>
      </c>
      <c r="E3" s="104" t="s">
        <v>117</v>
      </c>
      <c r="F3" s="106" t="s">
        <v>118</v>
      </c>
      <c r="G3" s="102" t="s">
        <v>119</v>
      </c>
      <c r="H3" s="102"/>
      <c r="I3" s="102" t="s">
        <v>115</v>
      </c>
      <c r="J3" s="102" t="s">
        <v>116</v>
      </c>
      <c r="K3" s="104" t="s">
        <v>117</v>
      </c>
      <c r="L3" s="106" t="s">
        <v>118</v>
      </c>
      <c r="M3" s="102" t="s">
        <v>119</v>
      </c>
      <c r="N3" s="102"/>
      <c r="O3" s="102" t="s">
        <v>115</v>
      </c>
      <c r="P3" s="102" t="s">
        <v>116</v>
      </c>
      <c r="Q3" s="104" t="s">
        <v>117</v>
      </c>
      <c r="R3" s="106" t="s">
        <v>118</v>
      </c>
      <c r="S3" s="102" t="s">
        <v>119</v>
      </c>
      <c r="T3" s="102"/>
      <c r="U3" s="102" t="s">
        <v>115</v>
      </c>
      <c r="V3" s="102" t="s">
        <v>116</v>
      </c>
      <c r="W3" s="104" t="s">
        <v>117</v>
      </c>
      <c r="X3" s="106" t="s">
        <v>118</v>
      </c>
      <c r="Y3" s="102" t="s">
        <v>119</v>
      </c>
      <c r="Z3" s="102"/>
      <c r="AA3" s="102" t="s">
        <v>115</v>
      </c>
      <c r="AB3" s="102" t="s">
        <v>116</v>
      </c>
      <c r="AC3" s="104" t="s">
        <v>117</v>
      </c>
      <c r="AD3" s="106" t="s">
        <v>118</v>
      </c>
      <c r="AE3" s="102" t="s">
        <v>119</v>
      </c>
    </row>
    <row r="4" spans="1:31" x14ac:dyDescent="0.25">
      <c r="A4" s="5" t="s">
        <v>120</v>
      </c>
      <c r="B4" s="5" t="s">
        <v>121</v>
      </c>
      <c r="C4" s="5"/>
      <c r="D4" s="5">
        <v>32642</v>
      </c>
      <c r="E4" s="105"/>
      <c r="F4" s="107">
        <v>20498</v>
      </c>
      <c r="G4" s="5">
        <v>10201</v>
      </c>
      <c r="H4" s="5">
        <v>63341</v>
      </c>
      <c r="I4" s="5"/>
      <c r="J4" s="5">
        <v>33755</v>
      </c>
      <c r="K4" s="105"/>
      <c r="L4" s="107">
        <v>18208</v>
      </c>
      <c r="M4" s="5">
        <v>11110</v>
      </c>
      <c r="N4" s="5">
        <v>63073</v>
      </c>
      <c r="O4" s="5"/>
      <c r="P4" s="5">
        <v>32307</v>
      </c>
      <c r="Q4" s="105"/>
      <c r="R4" s="107">
        <v>16369</v>
      </c>
      <c r="S4" s="5">
        <v>10840</v>
      </c>
      <c r="T4" s="5">
        <v>59516</v>
      </c>
      <c r="U4" s="5"/>
      <c r="V4" s="5">
        <v>34479</v>
      </c>
      <c r="W4" s="105"/>
      <c r="X4" s="107">
        <v>16332</v>
      </c>
      <c r="Y4" s="5">
        <v>11226</v>
      </c>
      <c r="Z4" s="5">
        <v>62037</v>
      </c>
      <c r="AA4" s="105"/>
      <c r="AB4" s="107">
        <v>30775</v>
      </c>
      <c r="AC4" s="5"/>
      <c r="AD4" s="5">
        <v>16108</v>
      </c>
      <c r="AE4" s="5">
        <v>10371</v>
      </c>
    </row>
    <row r="5" spans="1:31" x14ac:dyDescent="0.25">
      <c r="A5" s="5"/>
      <c r="B5" s="5" t="s">
        <v>122</v>
      </c>
      <c r="C5" s="5"/>
      <c r="D5" s="107">
        <v>2211</v>
      </c>
      <c r="E5" s="105"/>
      <c r="F5" s="107">
        <v>1595</v>
      </c>
      <c r="G5" s="107">
        <v>751</v>
      </c>
      <c r="H5" s="5">
        <v>4557</v>
      </c>
      <c r="I5" s="5"/>
      <c r="J5" s="107">
        <v>2329</v>
      </c>
      <c r="K5" s="105"/>
      <c r="L5" s="107">
        <v>1345</v>
      </c>
      <c r="M5" s="107">
        <v>853</v>
      </c>
      <c r="N5" s="5">
        <v>4527</v>
      </c>
      <c r="O5" s="5"/>
      <c r="P5" s="107">
        <v>2185</v>
      </c>
      <c r="Q5" s="105"/>
      <c r="R5" s="107">
        <v>1360</v>
      </c>
      <c r="S5" s="107">
        <v>833</v>
      </c>
      <c r="T5" s="5">
        <v>4378</v>
      </c>
      <c r="U5" s="5"/>
      <c r="V5" s="107">
        <v>2304</v>
      </c>
      <c r="W5" s="105"/>
      <c r="X5" s="107">
        <v>1689</v>
      </c>
      <c r="Y5" s="107">
        <v>893</v>
      </c>
      <c r="Z5" s="5">
        <v>4886</v>
      </c>
      <c r="AA5" s="105"/>
      <c r="AB5" s="107">
        <v>2158</v>
      </c>
      <c r="AC5" s="5"/>
      <c r="AD5" s="5">
        <v>1574</v>
      </c>
      <c r="AE5" s="5">
        <v>912</v>
      </c>
    </row>
    <row r="6" spans="1:31" x14ac:dyDescent="0.25">
      <c r="A6" s="5"/>
      <c r="B6" s="5" t="s">
        <v>123</v>
      </c>
      <c r="C6" s="5"/>
      <c r="D6" s="107">
        <v>7405</v>
      </c>
      <c r="E6" s="105"/>
      <c r="F6" s="107">
        <v>4813</v>
      </c>
      <c r="G6" s="107">
        <v>2908</v>
      </c>
      <c r="H6" s="5">
        <v>15126</v>
      </c>
      <c r="I6" s="5"/>
      <c r="J6" s="107">
        <v>7617</v>
      </c>
      <c r="K6" s="105"/>
      <c r="L6" s="107">
        <v>4117</v>
      </c>
      <c r="M6" s="107">
        <v>3286</v>
      </c>
      <c r="N6" s="5">
        <v>15020</v>
      </c>
      <c r="O6" s="5"/>
      <c r="P6" s="107">
        <v>7104</v>
      </c>
      <c r="Q6" s="105"/>
      <c r="R6" s="107">
        <v>3713</v>
      </c>
      <c r="S6" s="107">
        <v>3201</v>
      </c>
      <c r="T6" s="5">
        <v>14018</v>
      </c>
      <c r="U6" s="5"/>
      <c r="V6" s="107">
        <v>7616</v>
      </c>
      <c r="W6" s="105"/>
      <c r="X6" s="107">
        <v>4288</v>
      </c>
      <c r="Y6" s="107">
        <v>3386</v>
      </c>
      <c r="Z6" s="5">
        <v>15290</v>
      </c>
      <c r="AA6" s="105"/>
      <c r="AB6" s="107">
        <v>6701</v>
      </c>
      <c r="AC6" s="5"/>
      <c r="AD6" s="5">
        <v>4237</v>
      </c>
      <c r="AE6" s="5">
        <v>3023</v>
      </c>
    </row>
    <row r="7" spans="1:31" x14ac:dyDescent="0.25">
      <c r="A7" s="5"/>
      <c r="B7" s="5" t="s">
        <v>124</v>
      </c>
      <c r="C7" s="5"/>
      <c r="D7" s="107">
        <v>6178</v>
      </c>
      <c r="E7" s="105"/>
      <c r="F7" s="107">
        <v>3371</v>
      </c>
      <c r="G7" s="107">
        <v>1644</v>
      </c>
      <c r="H7" s="5">
        <v>11193</v>
      </c>
      <c r="I7" s="5"/>
      <c r="J7" s="107">
        <v>6484</v>
      </c>
      <c r="K7" s="105"/>
      <c r="L7" s="107">
        <v>2916</v>
      </c>
      <c r="M7" s="107">
        <v>1925</v>
      </c>
      <c r="N7" s="5">
        <v>11325</v>
      </c>
      <c r="O7" s="5"/>
      <c r="P7" s="107">
        <v>6104</v>
      </c>
      <c r="Q7" s="105"/>
      <c r="R7" s="107">
        <v>2801</v>
      </c>
      <c r="S7" s="107">
        <v>1850</v>
      </c>
      <c r="T7" s="5">
        <v>10755</v>
      </c>
      <c r="U7" s="5"/>
      <c r="V7" s="107">
        <v>6531</v>
      </c>
      <c r="W7" s="105"/>
      <c r="X7" s="107">
        <v>2637</v>
      </c>
      <c r="Y7" s="107">
        <v>1891</v>
      </c>
      <c r="Z7" s="5">
        <v>11059</v>
      </c>
      <c r="AA7" s="105"/>
      <c r="AB7" s="107">
        <v>5837</v>
      </c>
      <c r="AC7" s="5"/>
      <c r="AD7" s="5">
        <v>2753</v>
      </c>
      <c r="AE7" s="5">
        <v>1658</v>
      </c>
    </row>
    <row r="8" spans="1:31" x14ac:dyDescent="0.25">
      <c r="A8" s="5"/>
      <c r="B8" s="5" t="s">
        <v>125</v>
      </c>
      <c r="C8" s="5"/>
      <c r="D8" s="107">
        <v>13141</v>
      </c>
      <c r="E8" s="105"/>
      <c r="F8" s="107">
        <v>5710</v>
      </c>
      <c r="G8" s="107">
        <v>2411</v>
      </c>
      <c r="H8" s="5">
        <v>21262</v>
      </c>
      <c r="I8" s="5"/>
      <c r="J8" s="107">
        <v>13619</v>
      </c>
      <c r="K8" s="105"/>
      <c r="L8" s="107">
        <v>5055</v>
      </c>
      <c r="M8" s="107">
        <v>2563</v>
      </c>
      <c r="N8" s="5">
        <v>21237</v>
      </c>
      <c r="O8" s="5"/>
      <c r="P8" s="107">
        <v>13623</v>
      </c>
      <c r="Q8" s="105"/>
      <c r="R8" s="107">
        <v>4949</v>
      </c>
      <c r="S8" s="107">
        <v>2429</v>
      </c>
      <c r="T8" s="5">
        <v>21001</v>
      </c>
      <c r="U8" s="5"/>
      <c r="V8" s="107">
        <v>14236</v>
      </c>
      <c r="W8" s="105"/>
      <c r="X8" s="107">
        <v>4290</v>
      </c>
      <c r="Y8" s="107">
        <v>2463</v>
      </c>
      <c r="Z8" s="5">
        <v>20989</v>
      </c>
      <c r="AA8" s="105"/>
      <c r="AB8" s="107">
        <v>12687</v>
      </c>
      <c r="AC8" s="5"/>
      <c r="AD8" s="5">
        <v>4029</v>
      </c>
      <c r="AE8" s="5">
        <v>2295</v>
      </c>
    </row>
    <row r="9" spans="1:31" x14ac:dyDescent="0.25">
      <c r="A9" s="5"/>
      <c r="B9" s="5" t="s">
        <v>126</v>
      </c>
      <c r="C9" s="5"/>
      <c r="D9" s="107">
        <v>3707</v>
      </c>
      <c r="E9" s="105"/>
      <c r="F9" s="107">
        <v>5009</v>
      </c>
      <c r="G9" s="107">
        <v>2487</v>
      </c>
      <c r="H9" s="5">
        <v>11203</v>
      </c>
      <c r="I9" s="5"/>
      <c r="J9" s="107">
        <v>3706</v>
      </c>
      <c r="K9" s="105"/>
      <c r="L9" s="107">
        <v>4775</v>
      </c>
      <c r="M9" s="107">
        <v>2483</v>
      </c>
      <c r="N9" s="5">
        <v>10964</v>
      </c>
      <c r="O9" s="5"/>
      <c r="P9" s="107">
        <v>3291</v>
      </c>
      <c r="Q9" s="105"/>
      <c r="R9" s="107">
        <v>3546</v>
      </c>
      <c r="S9" s="107">
        <v>2527</v>
      </c>
      <c r="T9" s="5">
        <v>9364</v>
      </c>
      <c r="U9" s="5"/>
      <c r="V9" s="107">
        <v>3792</v>
      </c>
      <c r="W9" s="105"/>
      <c r="X9" s="107">
        <v>3428</v>
      </c>
      <c r="Y9" s="107">
        <v>2593</v>
      </c>
      <c r="Z9" s="5">
        <v>9813</v>
      </c>
      <c r="AA9" s="105"/>
      <c r="AB9" s="107">
        <v>3392</v>
      </c>
      <c r="AC9" s="5"/>
      <c r="AD9" s="5">
        <v>3515</v>
      </c>
      <c r="AE9" s="5">
        <v>2483</v>
      </c>
    </row>
    <row r="10" spans="1:31" x14ac:dyDescent="0.25">
      <c r="A10" s="5" t="s">
        <v>127</v>
      </c>
      <c r="B10" s="5" t="s">
        <v>121</v>
      </c>
      <c r="C10" s="5">
        <v>78312</v>
      </c>
      <c r="D10" s="5">
        <v>6637</v>
      </c>
      <c r="E10" s="105"/>
      <c r="F10" s="5"/>
      <c r="G10" s="5"/>
      <c r="H10" s="5">
        <v>84949</v>
      </c>
      <c r="I10" s="5">
        <v>77524</v>
      </c>
      <c r="J10" s="5">
        <v>6465</v>
      </c>
      <c r="K10" s="105"/>
      <c r="L10" s="5"/>
      <c r="M10" s="5"/>
      <c r="N10" s="5">
        <v>83989</v>
      </c>
      <c r="O10" s="5">
        <v>77523</v>
      </c>
      <c r="P10" s="5">
        <v>6537</v>
      </c>
      <c r="Q10" s="105"/>
      <c r="R10" s="5"/>
      <c r="S10" s="5"/>
      <c r="T10" s="5">
        <v>84060</v>
      </c>
      <c r="U10" s="5">
        <v>79144</v>
      </c>
      <c r="V10" s="5">
        <v>6571</v>
      </c>
      <c r="W10" s="105"/>
      <c r="X10" s="5"/>
      <c r="Y10" s="5"/>
      <c r="Z10" s="5">
        <v>85715</v>
      </c>
      <c r="AA10" s="105">
        <v>71536</v>
      </c>
      <c r="AB10" s="5">
        <v>6781</v>
      </c>
      <c r="AC10" s="5"/>
      <c r="AD10" s="5"/>
      <c r="AE10" s="5"/>
    </row>
    <row r="11" spans="1:31" x14ac:dyDescent="0.25">
      <c r="A11" s="5"/>
      <c r="B11" s="5" t="s">
        <v>122</v>
      </c>
      <c r="C11" s="108">
        <v>6573</v>
      </c>
      <c r="D11" s="108">
        <v>508</v>
      </c>
      <c r="E11" s="105"/>
      <c r="F11" s="5"/>
      <c r="G11" s="5"/>
      <c r="H11" s="5">
        <v>7081</v>
      </c>
      <c r="I11" s="108">
        <v>6447</v>
      </c>
      <c r="J11" s="108">
        <v>508</v>
      </c>
      <c r="K11" s="105"/>
      <c r="L11" s="5"/>
      <c r="M11" s="5"/>
      <c r="N11" s="5">
        <v>6955</v>
      </c>
      <c r="O11" s="108">
        <v>6565</v>
      </c>
      <c r="P11" s="108">
        <v>508</v>
      </c>
      <c r="Q11" s="105"/>
      <c r="R11" s="5"/>
      <c r="S11" s="5"/>
      <c r="T11" s="5">
        <v>7073</v>
      </c>
      <c r="U11" s="108">
        <v>6546</v>
      </c>
      <c r="V11" s="108">
        <v>502</v>
      </c>
      <c r="W11" s="105"/>
      <c r="X11" s="5"/>
      <c r="Y11" s="5"/>
      <c r="Z11" s="5">
        <v>7048</v>
      </c>
      <c r="AA11" s="108">
        <v>5933</v>
      </c>
      <c r="AB11" s="5">
        <v>508</v>
      </c>
      <c r="AC11" s="5"/>
      <c r="AD11" s="5"/>
      <c r="AE11" s="5"/>
    </row>
    <row r="12" spans="1:31" x14ac:dyDescent="0.25">
      <c r="A12" s="5"/>
      <c r="B12" s="5" t="s">
        <v>123</v>
      </c>
      <c r="C12" s="108">
        <v>21711</v>
      </c>
      <c r="D12" s="108">
        <v>1260</v>
      </c>
      <c r="E12" s="105"/>
      <c r="F12" s="5"/>
      <c r="G12" s="5"/>
      <c r="H12" s="5">
        <v>22971</v>
      </c>
      <c r="I12" s="108">
        <v>21152</v>
      </c>
      <c r="J12" s="108">
        <v>1260</v>
      </c>
      <c r="K12" s="105"/>
      <c r="L12" s="5"/>
      <c r="M12" s="5"/>
      <c r="N12" s="5">
        <v>22412</v>
      </c>
      <c r="O12" s="108">
        <v>21158</v>
      </c>
      <c r="P12" s="108">
        <v>1260</v>
      </c>
      <c r="Q12" s="105"/>
      <c r="R12" s="5"/>
      <c r="S12" s="5"/>
      <c r="T12" s="5">
        <v>22418</v>
      </c>
      <c r="U12" s="108">
        <v>21694</v>
      </c>
      <c r="V12" s="108">
        <v>1201</v>
      </c>
      <c r="W12" s="105"/>
      <c r="X12" s="5"/>
      <c r="Y12" s="5"/>
      <c r="Z12" s="5">
        <v>22895</v>
      </c>
      <c r="AA12" s="108">
        <v>20013</v>
      </c>
      <c r="AB12" s="5">
        <v>1260</v>
      </c>
      <c r="AC12" s="5"/>
      <c r="AD12" s="5"/>
      <c r="AE12" s="5"/>
    </row>
    <row r="13" spans="1:31" x14ac:dyDescent="0.25">
      <c r="A13" s="5"/>
      <c r="B13" s="5" t="s">
        <v>124</v>
      </c>
      <c r="C13" s="108">
        <v>14663</v>
      </c>
      <c r="D13" s="108">
        <v>794</v>
      </c>
      <c r="E13" s="105"/>
      <c r="F13" s="5"/>
      <c r="G13" s="5"/>
      <c r="H13" s="5">
        <v>15457</v>
      </c>
      <c r="I13" s="108">
        <v>14292</v>
      </c>
      <c r="J13" s="108">
        <v>734</v>
      </c>
      <c r="K13" s="105"/>
      <c r="L13" s="5"/>
      <c r="M13" s="5"/>
      <c r="N13" s="5">
        <v>15026</v>
      </c>
      <c r="O13" s="108">
        <v>14339</v>
      </c>
      <c r="P13" s="108">
        <v>794</v>
      </c>
      <c r="Q13" s="105"/>
      <c r="R13" s="5"/>
      <c r="S13" s="5"/>
      <c r="T13" s="5">
        <v>15133</v>
      </c>
      <c r="U13" s="108">
        <v>14694</v>
      </c>
      <c r="V13" s="108">
        <v>748</v>
      </c>
      <c r="W13" s="105"/>
      <c r="X13" s="5"/>
      <c r="Y13" s="5"/>
      <c r="Z13" s="5">
        <v>15442</v>
      </c>
      <c r="AA13" s="108">
        <v>12681</v>
      </c>
      <c r="AB13" s="5">
        <v>793</v>
      </c>
      <c r="AC13" s="5"/>
      <c r="AD13" s="5"/>
      <c r="AE13" s="5"/>
    </row>
    <row r="14" spans="1:31" x14ac:dyDescent="0.25">
      <c r="A14" s="5"/>
      <c r="B14" s="5" t="s">
        <v>125</v>
      </c>
      <c r="C14" s="108">
        <v>24437</v>
      </c>
      <c r="D14" s="108">
        <v>2828</v>
      </c>
      <c r="E14" s="105"/>
      <c r="F14" s="5"/>
      <c r="G14" s="5"/>
      <c r="H14" s="5">
        <v>27265</v>
      </c>
      <c r="I14" s="108">
        <v>24860</v>
      </c>
      <c r="J14" s="108">
        <v>2716</v>
      </c>
      <c r="K14" s="105"/>
      <c r="L14" s="5"/>
      <c r="M14" s="5"/>
      <c r="N14" s="5">
        <v>27576</v>
      </c>
      <c r="O14" s="108">
        <v>24669</v>
      </c>
      <c r="P14" s="108">
        <v>2743</v>
      </c>
      <c r="Q14" s="105"/>
      <c r="R14" s="5"/>
      <c r="S14" s="5"/>
      <c r="T14" s="5">
        <v>27412</v>
      </c>
      <c r="U14" s="108">
        <v>25048</v>
      </c>
      <c r="V14" s="108">
        <v>2832</v>
      </c>
      <c r="W14" s="105"/>
      <c r="X14" s="5"/>
      <c r="Y14" s="5"/>
      <c r="Z14" s="5">
        <v>27880</v>
      </c>
      <c r="AA14" s="108">
        <v>22462</v>
      </c>
      <c r="AB14" s="5">
        <v>2917</v>
      </c>
      <c r="AC14" s="5"/>
      <c r="AD14" s="5"/>
      <c r="AE14" s="5"/>
    </row>
    <row r="15" spans="1:31" x14ac:dyDescent="0.25">
      <c r="A15" s="5"/>
      <c r="B15" s="5" t="s">
        <v>126</v>
      </c>
      <c r="C15" s="108">
        <v>10928</v>
      </c>
      <c r="D15" s="108">
        <v>1247</v>
      </c>
      <c r="E15" s="105"/>
      <c r="F15" s="5"/>
      <c r="G15" s="5"/>
      <c r="H15" s="5">
        <v>12175</v>
      </c>
      <c r="I15" s="108">
        <v>10773</v>
      </c>
      <c r="J15" s="108">
        <v>1247</v>
      </c>
      <c r="K15" s="105"/>
      <c r="L15" s="5"/>
      <c r="M15" s="5"/>
      <c r="N15" s="5">
        <v>12020</v>
      </c>
      <c r="O15" s="108">
        <v>10792</v>
      </c>
      <c r="P15" s="108">
        <v>1232</v>
      </c>
      <c r="Q15" s="105"/>
      <c r="R15" s="5"/>
      <c r="S15" s="5"/>
      <c r="T15" s="5">
        <v>12024</v>
      </c>
      <c r="U15" s="108">
        <v>11162</v>
      </c>
      <c r="V15" s="108">
        <v>1288</v>
      </c>
      <c r="W15" s="105"/>
      <c r="X15" s="5"/>
      <c r="Y15" s="5"/>
      <c r="Z15" s="5">
        <v>12450</v>
      </c>
      <c r="AA15" s="108">
        <v>10447</v>
      </c>
      <c r="AB15" s="5">
        <v>1303</v>
      </c>
      <c r="AC15" s="5"/>
      <c r="AD15" s="5"/>
      <c r="AE15" s="5"/>
    </row>
    <row r="16" spans="1:31" x14ac:dyDescent="0.25">
      <c r="A16" s="5" t="s">
        <v>128</v>
      </c>
      <c r="B16" s="5" t="s">
        <v>121</v>
      </c>
      <c r="C16" s="5"/>
      <c r="D16" s="5">
        <v>12890</v>
      </c>
      <c r="E16" s="105">
        <v>35204</v>
      </c>
      <c r="F16" s="5"/>
      <c r="G16" s="5">
        <v>15724</v>
      </c>
      <c r="H16" s="5">
        <v>63818</v>
      </c>
      <c r="I16" s="5"/>
      <c r="J16" s="5">
        <v>13290</v>
      </c>
      <c r="K16" s="105">
        <v>37683</v>
      </c>
      <c r="L16" s="5"/>
      <c r="M16" s="5">
        <v>17411</v>
      </c>
      <c r="N16" s="5">
        <v>68384</v>
      </c>
      <c r="O16" s="5"/>
      <c r="P16" s="5">
        <v>12199</v>
      </c>
      <c r="Q16" s="105">
        <v>28430</v>
      </c>
      <c r="R16" s="5"/>
      <c r="S16" s="5">
        <v>15975</v>
      </c>
      <c r="T16" s="5">
        <v>56604</v>
      </c>
      <c r="U16" s="5"/>
      <c r="V16" s="5">
        <v>12639</v>
      </c>
      <c r="W16" s="105">
        <v>28920</v>
      </c>
      <c r="X16" s="5"/>
      <c r="Y16" s="5">
        <v>17666</v>
      </c>
      <c r="Z16" s="5">
        <v>59225</v>
      </c>
      <c r="AA16" s="105"/>
      <c r="AB16" s="5">
        <v>12434</v>
      </c>
      <c r="AC16" s="5">
        <v>27846</v>
      </c>
      <c r="AD16" s="5"/>
      <c r="AE16" s="5">
        <v>16340</v>
      </c>
    </row>
    <row r="17" spans="1:31" x14ac:dyDescent="0.25">
      <c r="A17" s="5"/>
      <c r="B17" s="5" t="s">
        <v>122</v>
      </c>
      <c r="C17" s="5"/>
      <c r="D17" s="105">
        <v>1180</v>
      </c>
      <c r="E17" s="105">
        <v>3349</v>
      </c>
      <c r="F17" s="5"/>
      <c r="G17" s="105">
        <v>1782</v>
      </c>
      <c r="H17" s="5">
        <v>6311</v>
      </c>
      <c r="I17" s="5"/>
      <c r="J17" s="105">
        <v>1180</v>
      </c>
      <c r="K17" s="105">
        <v>3560</v>
      </c>
      <c r="L17" s="5"/>
      <c r="M17" s="105">
        <v>1917</v>
      </c>
      <c r="N17" s="5">
        <v>6657</v>
      </c>
      <c r="O17" s="5"/>
      <c r="P17" s="105">
        <v>1008</v>
      </c>
      <c r="Q17" s="105">
        <v>2680</v>
      </c>
      <c r="R17" s="5"/>
      <c r="S17" s="105">
        <v>1780</v>
      </c>
      <c r="T17" s="5">
        <v>5468</v>
      </c>
      <c r="U17" s="5"/>
      <c r="V17" s="105">
        <v>1078</v>
      </c>
      <c r="W17" s="105">
        <v>2974</v>
      </c>
      <c r="X17" s="5"/>
      <c r="Y17" s="105">
        <v>2137</v>
      </c>
      <c r="Z17" s="5">
        <v>6189</v>
      </c>
      <c r="AA17" s="105"/>
      <c r="AB17" s="5">
        <v>1088</v>
      </c>
      <c r="AC17" s="5">
        <v>2678</v>
      </c>
      <c r="AD17" s="5"/>
      <c r="AE17" s="5">
        <v>1846</v>
      </c>
    </row>
    <row r="18" spans="1:31" x14ac:dyDescent="0.25">
      <c r="A18" s="5"/>
      <c r="B18" s="5" t="s">
        <v>123</v>
      </c>
      <c r="C18" s="5"/>
      <c r="D18" s="105">
        <v>3464</v>
      </c>
      <c r="E18" s="105">
        <v>9736</v>
      </c>
      <c r="F18" s="5"/>
      <c r="G18" s="105">
        <v>4940</v>
      </c>
      <c r="H18" s="5">
        <v>18140</v>
      </c>
      <c r="I18" s="5"/>
      <c r="J18" s="105">
        <v>3731</v>
      </c>
      <c r="K18" s="105">
        <v>10221</v>
      </c>
      <c r="L18" s="5"/>
      <c r="M18" s="105">
        <v>5789</v>
      </c>
      <c r="N18" s="5">
        <v>19741</v>
      </c>
      <c r="O18" s="5"/>
      <c r="P18" s="105">
        <v>3464</v>
      </c>
      <c r="Q18" s="105">
        <v>7843</v>
      </c>
      <c r="R18" s="5"/>
      <c r="S18" s="105">
        <v>5228</v>
      </c>
      <c r="T18" s="5">
        <v>16535</v>
      </c>
      <c r="U18" s="5"/>
      <c r="V18" s="105">
        <v>3524</v>
      </c>
      <c r="W18" s="105">
        <v>8245</v>
      </c>
      <c r="X18" s="5"/>
      <c r="Y18" s="105">
        <v>5895</v>
      </c>
      <c r="Z18" s="5">
        <v>17664</v>
      </c>
      <c r="AA18" s="105"/>
      <c r="AB18" s="5">
        <v>3627</v>
      </c>
      <c r="AC18" s="5">
        <v>7554</v>
      </c>
      <c r="AD18" s="5"/>
      <c r="AE18" s="5">
        <v>5294</v>
      </c>
    </row>
    <row r="19" spans="1:31" x14ac:dyDescent="0.25">
      <c r="A19" s="5"/>
      <c r="B19" s="5" t="s">
        <v>124</v>
      </c>
      <c r="C19" s="5"/>
      <c r="D19" s="105">
        <v>2358</v>
      </c>
      <c r="E19" s="105">
        <v>7333</v>
      </c>
      <c r="F19" s="5"/>
      <c r="G19" s="105">
        <v>2972</v>
      </c>
      <c r="H19" s="5">
        <v>12663</v>
      </c>
      <c r="I19" s="5"/>
      <c r="J19" s="105">
        <v>2491</v>
      </c>
      <c r="K19" s="105">
        <v>7658</v>
      </c>
      <c r="L19" s="5"/>
      <c r="M19" s="105">
        <v>3250</v>
      </c>
      <c r="N19" s="5">
        <v>13399</v>
      </c>
      <c r="O19" s="5"/>
      <c r="P19" s="105">
        <v>2231</v>
      </c>
      <c r="Q19" s="105">
        <v>5734</v>
      </c>
      <c r="R19" s="5"/>
      <c r="S19" s="105">
        <v>2978</v>
      </c>
      <c r="T19" s="5">
        <v>10943</v>
      </c>
      <c r="U19" s="5"/>
      <c r="V19" s="105">
        <v>2348</v>
      </c>
      <c r="W19" s="105">
        <v>5796</v>
      </c>
      <c r="X19" s="5"/>
      <c r="Y19" s="105">
        <v>3316</v>
      </c>
      <c r="Z19" s="5">
        <v>11460</v>
      </c>
      <c r="AA19" s="105"/>
      <c r="AB19" s="5">
        <v>2371</v>
      </c>
      <c r="AC19" s="5">
        <v>5861</v>
      </c>
      <c r="AD19" s="5"/>
      <c r="AE19" s="5">
        <v>3080</v>
      </c>
    </row>
    <row r="20" spans="1:31" x14ac:dyDescent="0.25">
      <c r="A20" s="5"/>
      <c r="B20" s="5" t="s">
        <v>125</v>
      </c>
      <c r="C20" s="5"/>
      <c r="D20" s="105">
        <v>4617</v>
      </c>
      <c r="E20" s="105">
        <v>8356</v>
      </c>
      <c r="F20" s="5"/>
      <c r="G20" s="105">
        <v>3626</v>
      </c>
      <c r="H20" s="5">
        <v>16599</v>
      </c>
      <c r="I20" s="5"/>
      <c r="J20" s="105">
        <v>4644</v>
      </c>
      <c r="K20" s="105">
        <v>9377</v>
      </c>
      <c r="L20" s="5"/>
      <c r="M20" s="105">
        <v>3908</v>
      </c>
      <c r="N20" s="5">
        <v>17929</v>
      </c>
      <c r="O20" s="5"/>
      <c r="P20" s="105">
        <v>4341</v>
      </c>
      <c r="Q20" s="105">
        <v>7074</v>
      </c>
      <c r="R20" s="5"/>
      <c r="S20" s="105">
        <v>3583</v>
      </c>
      <c r="T20" s="5">
        <v>14998</v>
      </c>
      <c r="U20" s="5"/>
      <c r="V20" s="105">
        <v>4463</v>
      </c>
      <c r="W20" s="105">
        <v>7144</v>
      </c>
      <c r="X20" s="5"/>
      <c r="Y20" s="105">
        <v>3821</v>
      </c>
      <c r="Z20" s="5">
        <v>15428</v>
      </c>
      <c r="AA20" s="105"/>
      <c r="AB20" s="5">
        <v>4141</v>
      </c>
      <c r="AC20" s="5">
        <v>6783</v>
      </c>
      <c r="AD20" s="5"/>
      <c r="AE20" s="5">
        <v>3682</v>
      </c>
    </row>
    <row r="21" spans="1:31" x14ac:dyDescent="0.25">
      <c r="A21" s="5"/>
      <c r="B21" s="5" t="s">
        <v>126</v>
      </c>
      <c r="C21" s="5"/>
      <c r="D21" s="105">
        <v>1271</v>
      </c>
      <c r="E21" s="105">
        <v>6430</v>
      </c>
      <c r="F21" s="5"/>
      <c r="G21" s="105">
        <v>2404</v>
      </c>
      <c r="H21" s="5">
        <v>10105</v>
      </c>
      <c r="I21" s="5"/>
      <c r="J21" s="105">
        <v>1244</v>
      </c>
      <c r="K21" s="105">
        <v>6867</v>
      </c>
      <c r="L21" s="5"/>
      <c r="M21" s="105">
        <v>2547</v>
      </c>
      <c r="N21" s="5">
        <v>10658</v>
      </c>
      <c r="O21" s="5"/>
      <c r="P21" s="105">
        <v>1155</v>
      </c>
      <c r="Q21" s="105">
        <v>5099</v>
      </c>
      <c r="R21" s="5"/>
      <c r="S21" s="105">
        <v>2406</v>
      </c>
      <c r="T21" s="5">
        <v>8660</v>
      </c>
      <c r="U21" s="5"/>
      <c r="V21" s="105">
        <v>1226</v>
      </c>
      <c r="W21" s="105">
        <v>4761</v>
      </c>
      <c r="X21" s="5"/>
      <c r="Y21" s="105">
        <v>2497</v>
      </c>
      <c r="Z21" s="5">
        <v>8484</v>
      </c>
      <c r="AA21" s="105"/>
      <c r="AB21" s="5">
        <v>1207</v>
      </c>
      <c r="AC21" s="5">
        <v>4970</v>
      </c>
      <c r="AD21" s="5"/>
      <c r="AE21" s="5">
        <v>2438</v>
      </c>
    </row>
    <row r="22" spans="1:31" x14ac:dyDescent="0.25">
      <c r="A22" s="5" t="s">
        <v>129</v>
      </c>
      <c r="B22" s="5"/>
      <c r="C22" s="5">
        <v>78312</v>
      </c>
      <c r="D22" s="5">
        <v>52169</v>
      </c>
      <c r="E22" s="105">
        <v>35204</v>
      </c>
      <c r="F22" s="5">
        <v>20498</v>
      </c>
      <c r="G22" s="5">
        <v>25925</v>
      </c>
      <c r="H22" s="5">
        <v>212108</v>
      </c>
      <c r="I22" s="5">
        <v>77524</v>
      </c>
      <c r="J22" s="5">
        <v>53510</v>
      </c>
      <c r="K22" s="105">
        <v>37683</v>
      </c>
      <c r="L22" s="5">
        <v>18208</v>
      </c>
      <c r="M22" s="5">
        <v>28521</v>
      </c>
      <c r="N22" s="5">
        <v>215446</v>
      </c>
      <c r="O22" s="5">
        <v>77523</v>
      </c>
      <c r="P22" s="5">
        <v>51043</v>
      </c>
      <c r="Q22" s="105">
        <v>28430</v>
      </c>
      <c r="R22" s="5">
        <v>16369</v>
      </c>
      <c r="S22" s="5">
        <v>26815</v>
      </c>
      <c r="T22" s="5">
        <v>200180</v>
      </c>
      <c r="U22" s="5">
        <v>79144</v>
      </c>
      <c r="V22" s="5">
        <v>53689</v>
      </c>
      <c r="W22" s="105">
        <v>28920</v>
      </c>
      <c r="X22" s="5">
        <v>16332</v>
      </c>
      <c r="Y22" s="5">
        <v>28892</v>
      </c>
      <c r="Z22" s="5">
        <v>206977</v>
      </c>
      <c r="AA22" s="105">
        <v>71536</v>
      </c>
      <c r="AB22" s="5">
        <v>49990</v>
      </c>
      <c r="AC22" s="5">
        <v>27846</v>
      </c>
      <c r="AD22" s="5">
        <v>16108</v>
      </c>
      <c r="AE22" s="5">
        <v>26711</v>
      </c>
    </row>
    <row r="23" spans="1:31" x14ac:dyDescent="0.25">
      <c r="A23" s="5" t="s">
        <v>130</v>
      </c>
      <c r="B23" s="5"/>
      <c r="C23" s="5">
        <v>6573</v>
      </c>
      <c r="D23" s="5">
        <v>3899</v>
      </c>
      <c r="E23" s="105">
        <v>3349</v>
      </c>
      <c r="F23" s="5">
        <v>1595</v>
      </c>
      <c r="G23" s="5">
        <v>2533</v>
      </c>
      <c r="H23" s="5">
        <v>17949</v>
      </c>
      <c r="I23" s="5">
        <v>6447</v>
      </c>
      <c r="J23" s="5">
        <v>4017</v>
      </c>
      <c r="K23" s="105">
        <v>3560</v>
      </c>
      <c r="L23" s="5">
        <v>1345</v>
      </c>
      <c r="M23" s="5">
        <v>2770</v>
      </c>
      <c r="N23" s="5">
        <v>18139</v>
      </c>
      <c r="O23" s="5">
        <v>6565</v>
      </c>
      <c r="P23" s="5">
        <v>3701</v>
      </c>
      <c r="Q23" s="105">
        <v>2680</v>
      </c>
      <c r="R23" s="5">
        <v>1360</v>
      </c>
      <c r="S23" s="5">
        <v>2613</v>
      </c>
      <c r="T23" s="5">
        <v>16919</v>
      </c>
      <c r="U23" s="5">
        <v>6546</v>
      </c>
      <c r="V23" s="5">
        <v>3884</v>
      </c>
      <c r="W23" s="105">
        <v>2974</v>
      </c>
      <c r="X23" s="5">
        <v>1689</v>
      </c>
      <c r="Y23" s="5">
        <v>3030</v>
      </c>
      <c r="Z23" s="5">
        <v>18123</v>
      </c>
      <c r="AA23" s="105">
        <v>5933</v>
      </c>
      <c r="AB23" s="5">
        <v>3754</v>
      </c>
      <c r="AC23" s="5">
        <v>2678</v>
      </c>
      <c r="AD23" s="5">
        <v>1574</v>
      </c>
      <c r="AE23" s="5">
        <v>2758</v>
      </c>
    </row>
    <row r="24" spans="1:31" x14ac:dyDescent="0.25">
      <c r="A24" s="5" t="s">
        <v>131</v>
      </c>
      <c r="B24" s="5"/>
      <c r="C24" s="5">
        <v>21711</v>
      </c>
      <c r="D24" s="5">
        <v>12129</v>
      </c>
      <c r="E24" s="105">
        <v>9736</v>
      </c>
      <c r="F24" s="5">
        <v>4813</v>
      </c>
      <c r="G24" s="5">
        <v>7848</v>
      </c>
      <c r="H24" s="5">
        <v>56237</v>
      </c>
      <c r="I24" s="5">
        <v>21152</v>
      </c>
      <c r="J24" s="5">
        <v>12608</v>
      </c>
      <c r="K24" s="105">
        <v>10221</v>
      </c>
      <c r="L24" s="5">
        <v>4117</v>
      </c>
      <c r="M24" s="5">
        <v>9075</v>
      </c>
      <c r="N24" s="5">
        <v>57173</v>
      </c>
      <c r="O24" s="5">
        <v>21158</v>
      </c>
      <c r="P24" s="5">
        <v>11828</v>
      </c>
      <c r="Q24" s="105">
        <v>7843</v>
      </c>
      <c r="R24" s="5">
        <v>3713</v>
      </c>
      <c r="S24" s="5">
        <v>8429</v>
      </c>
      <c r="T24" s="5">
        <v>52971</v>
      </c>
      <c r="U24" s="5">
        <v>21694</v>
      </c>
      <c r="V24" s="5">
        <v>12341</v>
      </c>
      <c r="W24" s="105">
        <v>8245</v>
      </c>
      <c r="X24" s="5">
        <v>4288</v>
      </c>
      <c r="Y24" s="5">
        <v>9281</v>
      </c>
      <c r="Z24" s="5">
        <v>55849</v>
      </c>
      <c r="AA24" s="105">
        <v>20013</v>
      </c>
      <c r="AB24" s="5">
        <v>11588</v>
      </c>
      <c r="AC24" s="5">
        <v>7554</v>
      </c>
      <c r="AD24" s="5">
        <v>4237</v>
      </c>
      <c r="AE24" s="5">
        <v>8317</v>
      </c>
    </row>
    <row r="25" spans="1:31" x14ac:dyDescent="0.25">
      <c r="A25" s="5" t="s">
        <v>132</v>
      </c>
      <c r="B25" s="5"/>
      <c r="C25" s="5">
        <v>14663</v>
      </c>
      <c r="D25" s="5">
        <v>9330</v>
      </c>
      <c r="E25" s="105">
        <v>7333</v>
      </c>
      <c r="F25" s="5">
        <v>3371</v>
      </c>
      <c r="G25" s="5">
        <v>4616</v>
      </c>
      <c r="H25" s="5">
        <v>39313</v>
      </c>
      <c r="I25" s="5">
        <v>14292</v>
      </c>
      <c r="J25" s="5">
        <v>9709</v>
      </c>
      <c r="K25" s="105">
        <v>7658</v>
      </c>
      <c r="L25" s="5">
        <v>2916</v>
      </c>
      <c r="M25" s="5">
        <v>5175</v>
      </c>
      <c r="N25" s="5">
        <v>39750</v>
      </c>
      <c r="O25" s="5">
        <v>14339</v>
      </c>
      <c r="P25" s="5">
        <v>9129</v>
      </c>
      <c r="Q25" s="105">
        <v>5734</v>
      </c>
      <c r="R25" s="5">
        <v>2801</v>
      </c>
      <c r="S25" s="5">
        <v>4828</v>
      </c>
      <c r="T25" s="5">
        <v>36831</v>
      </c>
      <c r="U25" s="5">
        <v>14694</v>
      </c>
      <c r="V25" s="5">
        <v>9627</v>
      </c>
      <c r="W25" s="105">
        <v>5796</v>
      </c>
      <c r="X25" s="5">
        <v>2637</v>
      </c>
      <c r="Y25" s="5">
        <v>5207</v>
      </c>
      <c r="Z25" s="5">
        <v>37961</v>
      </c>
      <c r="AA25" s="105">
        <v>12681</v>
      </c>
      <c r="AB25" s="5">
        <v>9001</v>
      </c>
      <c r="AC25" s="5">
        <v>5861</v>
      </c>
      <c r="AD25" s="5">
        <v>2753</v>
      </c>
      <c r="AE25" s="5">
        <v>4738</v>
      </c>
    </row>
    <row r="26" spans="1:31" x14ac:dyDescent="0.25">
      <c r="A26" s="5" t="s">
        <v>133</v>
      </c>
      <c r="B26" s="5"/>
      <c r="C26" s="5">
        <v>24437</v>
      </c>
      <c r="D26" s="5">
        <v>20586</v>
      </c>
      <c r="E26" s="105">
        <v>8356</v>
      </c>
      <c r="F26" s="5">
        <v>5710</v>
      </c>
      <c r="G26" s="5">
        <v>6037</v>
      </c>
      <c r="H26" s="5">
        <v>65126</v>
      </c>
      <c r="I26" s="5">
        <v>24860</v>
      </c>
      <c r="J26" s="5">
        <v>20979</v>
      </c>
      <c r="K26" s="105">
        <v>9377</v>
      </c>
      <c r="L26" s="5">
        <v>5055</v>
      </c>
      <c r="M26" s="5">
        <v>6471</v>
      </c>
      <c r="N26" s="5">
        <v>66742</v>
      </c>
      <c r="O26" s="5">
        <v>24669</v>
      </c>
      <c r="P26" s="5">
        <v>20707</v>
      </c>
      <c r="Q26" s="105">
        <v>7074</v>
      </c>
      <c r="R26" s="5">
        <v>4949</v>
      </c>
      <c r="S26" s="5">
        <v>6012</v>
      </c>
      <c r="T26" s="5">
        <v>63411</v>
      </c>
      <c r="U26" s="5">
        <v>25048</v>
      </c>
      <c r="V26" s="5">
        <v>21531</v>
      </c>
      <c r="W26" s="105">
        <v>7144</v>
      </c>
      <c r="X26" s="5">
        <v>4290</v>
      </c>
      <c r="Y26" s="5">
        <v>6284</v>
      </c>
      <c r="Z26" s="5">
        <v>64297</v>
      </c>
      <c r="AA26" s="105">
        <v>22462</v>
      </c>
      <c r="AB26" s="5">
        <v>19745</v>
      </c>
      <c r="AC26" s="5">
        <v>6783</v>
      </c>
      <c r="AD26" s="5">
        <v>4029</v>
      </c>
      <c r="AE26" s="5">
        <v>5977</v>
      </c>
    </row>
    <row r="27" spans="1:31" x14ac:dyDescent="0.25">
      <c r="A27" s="5" t="s">
        <v>134</v>
      </c>
      <c r="B27" s="5"/>
      <c r="C27" s="5">
        <v>10928</v>
      </c>
      <c r="D27" s="5">
        <v>6225</v>
      </c>
      <c r="E27" s="105">
        <v>6430</v>
      </c>
      <c r="F27" s="5">
        <v>5009</v>
      </c>
      <c r="G27" s="5">
        <v>4891</v>
      </c>
      <c r="H27" s="5">
        <v>33483</v>
      </c>
      <c r="I27" s="5">
        <v>10773</v>
      </c>
      <c r="J27" s="5">
        <v>6197</v>
      </c>
      <c r="K27" s="105">
        <v>6867</v>
      </c>
      <c r="L27" s="5">
        <v>4775</v>
      </c>
      <c r="M27" s="5">
        <v>5030</v>
      </c>
      <c r="N27" s="5">
        <v>33642</v>
      </c>
      <c r="O27" s="5">
        <v>10792</v>
      </c>
      <c r="P27" s="5">
        <v>5678</v>
      </c>
      <c r="Q27" s="105">
        <v>5099</v>
      </c>
      <c r="R27" s="5">
        <v>3546</v>
      </c>
      <c r="S27" s="5">
        <v>4933</v>
      </c>
      <c r="T27" s="5">
        <v>30048</v>
      </c>
      <c r="U27" s="5">
        <v>11162</v>
      </c>
      <c r="V27" s="5">
        <v>6306</v>
      </c>
      <c r="W27" s="105">
        <v>4761</v>
      </c>
      <c r="X27" s="5">
        <v>3428</v>
      </c>
      <c r="Y27" s="5">
        <v>5090</v>
      </c>
      <c r="Z27" s="5">
        <v>30747</v>
      </c>
      <c r="AA27" s="105">
        <v>10447</v>
      </c>
      <c r="AB27" s="5">
        <v>5902</v>
      </c>
      <c r="AC27" s="5">
        <v>4970</v>
      </c>
      <c r="AD27" s="5">
        <v>3515</v>
      </c>
      <c r="AE27" s="5">
        <v>4921</v>
      </c>
    </row>
    <row r="30" spans="1:31" x14ac:dyDescent="0.25">
      <c r="B30" t="s">
        <v>102</v>
      </c>
      <c r="C30" t="s">
        <v>104</v>
      </c>
      <c r="D30" t="s">
        <v>135</v>
      </c>
    </row>
    <row r="31" spans="1:31" ht="15.75" customHeight="1" x14ac:dyDescent="0.25">
      <c r="A31" s="18" t="s">
        <v>14</v>
      </c>
      <c r="B31" s="39">
        <f>+E17+K17+Q17+W17+AC17</f>
        <v>15241</v>
      </c>
      <c r="C31" s="39">
        <f>+F5+L5+R5+X5+AD5</f>
        <v>7563</v>
      </c>
      <c r="D31" s="39">
        <f>+C11+I11+O11+U11+AA11</f>
        <v>32064</v>
      </c>
    </row>
    <row r="32" spans="1:31" ht="15.75" customHeight="1" x14ac:dyDescent="0.25">
      <c r="A32" s="15" t="s">
        <v>15</v>
      </c>
      <c r="B32" s="39">
        <f>+E18+K18+Q18+W18+AC18</f>
        <v>43599</v>
      </c>
      <c r="C32" s="39">
        <f t="shared" ref="C32:C34" si="0">+F6+L6+R6+X6+AD6</f>
        <v>21168</v>
      </c>
      <c r="D32" s="39">
        <f t="shared" ref="D32:D35" si="1">+C12+I12+O12+U12+AA12</f>
        <v>105728</v>
      </c>
    </row>
    <row r="33" spans="1:5" ht="15.75" customHeight="1" x14ac:dyDescent="0.25">
      <c r="A33" s="15" t="s">
        <v>16</v>
      </c>
      <c r="B33" s="39">
        <f t="shared" ref="B33:B35" si="2">+E19+K19+Q19+W19+AC19</f>
        <v>32382</v>
      </c>
      <c r="C33" s="39">
        <f t="shared" si="0"/>
        <v>14478</v>
      </c>
      <c r="D33" s="39">
        <f t="shared" si="1"/>
        <v>70669</v>
      </c>
    </row>
    <row r="34" spans="1:5" ht="15.75" customHeight="1" x14ac:dyDescent="0.25">
      <c r="A34" s="15" t="s">
        <v>17</v>
      </c>
      <c r="B34" s="39">
        <f t="shared" si="2"/>
        <v>38734</v>
      </c>
      <c r="C34" s="39">
        <f t="shared" si="0"/>
        <v>24033</v>
      </c>
      <c r="D34" s="39">
        <f t="shared" si="1"/>
        <v>121476</v>
      </c>
    </row>
    <row r="35" spans="1:5" ht="25.5" customHeight="1" x14ac:dyDescent="0.25">
      <c r="A35" s="15" t="s">
        <v>18</v>
      </c>
      <c r="B35" s="39">
        <f t="shared" si="2"/>
        <v>28127</v>
      </c>
      <c r="C35" s="39">
        <f>+F9+L9+R9+X9+AD9</f>
        <v>20273</v>
      </c>
      <c r="D35" s="39">
        <f t="shared" si="1"/>
        <v>54102</v>
      </c>
    </row>
    <row r="36" spans="1:5" ht="25.5" customHeight="1" x14ac:dyDescent="0.25">
      <c r="A36" s="15" t="s">
        <v>19</v>
      </c>
      <c r="B36" s="39">
        <f>+G17+M17+S17+Y17+AE17</f>
        <v>9462</v>
      </c>
      <c r="C36" s="39">
        <f>+G5+M5+S5+Y5+AE5</f>
        <v>4242</v>
      </c>
      <c r="D36" s="39"/>
    </row>
    <row r="37" spans="1:5" ht="25.5" customHeight="1" x14ac:dyDescent="0.25">
      <c r="A37" s="15" t="s">
        <v>20</v>
      </c>
      <c r="B37" s="39">
        <f t="shared" ref="B37:B40" si="3">+G18+M18+S18+Y18+AE18</f>
        <v>27146</v>
      </c>
      <c r="C37" s="39">
        <f t="shared" ref="C37:C40" si="4">+G6+M6+S6+Y6+AE6</f>
        <v>15804</v>
      </c>
      <c r="D37" s="39"/>
    </row>
    <row r="38" spans="1:5" ht="25.5" customHeight="1" x14ac:dyDescent="0.25">
      <c r="A38" s="15" t="s">
        <v>2</v>
      </c>
      <c r="B38" s="39">
        <f t="shared" si="3"/>
        <v>15596</v>
      </c>
      <c r="C38" s="39">
        <f t="shared" si="4"/>
        <v>8968</v>
      </c>
      <c r="D38" s="39"/>
    </row>
    <row r="39" spans="1:5" ht="25.5" customHeight="1" x14ac:dyDescent="0.25">
      <c r="A39" s="15" t="s">
        <v>3</v>
      </c>
      <c r="B39" s="39">
        <f t="shared" si="3"/>
        <v>18620</v>
      </c>
      <c r="C39" s="39">
        <f t="shared" si="4"/>
        <v>12161</v>
      </c>
      <c r="D39" s="39"/>
    </row>
    <row r="40" spans="1:5" ht="25.5" customHeight="1" x14ac:dyDescent="0.25">
      <c r="A40" s="15" t="s">
        <v>4</v>
      </c>
      <c r="B40" s="39">
        <f t="shared" si="3"/>
        <v>12292</v>
      </c>
      <c r="C40" s="39">
        <f t="shared" si="4"/>
        <v>12573</v>
      </c>
      <c r="D40" s="39"/>
    </row>
    <row r="41" spans="1:5" ht="15.75" customHeight="1" x14ac:dyDescent="0.25">
      <c r="A41" s="15" t="s">
        <v>5</v>
      </c>
      <c r="B41" s="39">
        <f>+D17+J17+P17+V17+AB17</f>
        <v>5534</v>
      </c>
      <c r="C41" s="39">
        <f>+D5+J5+P5+V5+AB5</f>
        <v>11187</v>
      </c>
      <c r="D41" s="39">
        <f>+D11+J11+P11+V11+AB11</f>
        <v>2534</v>
      </c>
    </row>
    <row r="42" spans="1:5" ht="15.75" customHeight="1" x14ac:dyDescent="0.25">
      <c r="A42" s="15" t="s">
        <v>6</v>
      </c>
      <c r="B42" s="39">
        <f t="shared" ref="B42:B45" si="5">+D18+J18+P18+V18+AB18</f>
        <v>17810</v>
      </c>
      <c r="C42" s="39">
        <f t="shared" ref="C42:C45" si="6">+D6+J6+P6+V6+AB6</f>
        <v>36443</v>
      </c>
      <c r="D42" s="39">
        <f t="shared" ref="D42:D45" si="7">+D12+J12+P12+V12+AB12</f>
        <v>6241</v>
      </c>
    </row>
    <row r="43" spans="1:5" ht="15.75" customHeight="1" x14ac:dyDescent="0.25">
      <c r="A43" s="15" t="s">
        <v>7</v>
      </c>
      <c r="B43" s="39">
        <f t="shared" si="5"/>
        <v>11799</v>
      </c>
      <c r="C43" s="39">
        <f t="shared" si="6"/>
        <v>31134</v>
      </c>
      <c r="D43" s="39">
        <f t="shared" si="7"/>
        <v>3863</v>
      </c>
    </row>
    <row r="44" spans="1:5" ht="15.75" customHeight="1" x14ac:dyDescent="0.25">
      <c r="A44" s="15" t="s">
        <v>8</v>
      </c>
      <c r="B44" s="39">
        <f t="shared" si="5"/>
        <v>22206</v>
      </c>
      <c r="C44" s="39">
        <f t="shared" si="6"/>
        <v>67306</v>
      </c>
      <c r="D44" s="39">
        <f t="shared" si="7"/>
        <v>14036</v>
      </c>
    </row>
    <row r="45" spans="1:5" ht="15.75" customHeight="1" x14ac:dyDescent="0.25">
      <c r="A45" s="29" t="s">
        <v>9</v>
      </c>
      <c r="B45" s="39">
        <f t="shared" si="5"/>
        <v>6103</v>
      </c>
      <c r="C45" s="39">
        <f t="shared" si="6"/>
        <v>17888</v>
      </c>
      <c r="D45" s="39">
        <f t="shared" si="7"/>
        <v>6317</v>
      </c>
    </row>
    <row r="46" spans="1:5" ht="15.75" customHeight="1" x14ac:dyDescent="0.25">
      <c r="B46" s="37">
        <f>SUM(B31:B45)</f>
        <v>304651</v>
      </c>
      <c r="C46" s="37">
        <f t="shared" ref="C46:D46" si="8">SUM(C31:C45)</f>
        <v>305221</v>
      </c>
      <c r="D46" s="37">
        <f t="shared" si="8"/>
        <v>417030</v>
      </c>
      <c r="E46" s="37">
        <f>SUM(B46:D46)</f>
        <v>1026902</v>
      </c>
    </row>
    <row r="47" spans="1:5" ht="15.75" customHeight="1" x14ac:dyDescent="0.25"/>
    <row r="49" spans="1:8" x14ac:dyDescent="0.25">
      <c r="A49" t="s">
        <v>136</v>
      </c>
    </row>
    <row r="50" spans="1:8" x14ac:dyDescent="0.25">
      <c r="A50" t="s">
        <v>137</v>
      </c>
    </row>
    <row r="51" spans="1:8" x14ac:dyDescent="0.25">
      <c r="A51" t="s">
        <v>138</v>
      </c>
      <c r="B51">
        <v>45677</v>
      </c>
      <c r="C51">
        <v>45678</v>
      </c>
      <c r="D51">
        <v>45679</v>
      </c>
      <c r="E51">
        <v>45680</v>
      </c>
      <c r="F51">
        <v>45681</v>
      </c>
      <c r="G51" t="s">
        <v>139</v>
      </c>
      <c r="H51" t="s">
        <v>140</v>
      </c>
    </row>
    <row r="52" spans="1:8" x14ac:dyDescent="0.25">
      <c r="A52" t="s">
        <v>117</v>
      </c>
      <c r="B52">
        <v>38801</v>
      </c>
      <c r="C52">
        <v>39101</v>
      </c>
      <c r="D52">
        <v>35081</v>
      </c>
      <c r="E52">
        <v>31153</v>
      </c>
      <c r="F52">
        <v>30007</v>
      </c>
      <c r="G52" s="38">
        <v>174143</v>
      </c>
      <c r="H52">
        <v>34828.6</v>
      </c>
    </row>
    <row r="53" spans="1:8" x14ac:dyDescent="0.25">
      <c r="A53" t="s">
        <v>141</v>
      </c>
      <c r="B53">
        <v>21938</v>
      </c>
      <c r="C53">
        <v>20770</v>
      </c>
      <c r="D53">
        <v>17875</v>
      </c>
      <c r="E53">
        <v>16816</v>
      </c>
      <c r="F53">
        <v>15615</v>
      </c>
      <c r="G53" s="38">
        <v>93014</v>
      </c>
      <c r="H53">
        <v>18602.8</v>
      </c>
    </row>
    <row r="54" spans="1:8" x14ac:dyDescent="0.25">
      <c r="A54" t="s">
        <v>142</v>
      </c>
      <c r="B54">
        <v>59093</v>
      </c>
      <c r="C54">
        <v>69074</v>
      </c>
      <c r="D54">
        <v>69063</v>
      </c>
      <c r="E54">
        <v>71540</v>
      </c>
      <c r="G54" s="38">
        <v>268770</v>
      </c>
      <c r="H54">
        <v>67192.5</v>
      </c>
    </row>
    <row r="55" spans="1:8" x14ac:dyDescent="0.25">
      <c r="A55" t="s">
        <v>116</v>
      </c>
      <c r="B55">
        <v>40877</v>
      </c>
      <c r="C55">
        <v>43624</v>
      </c>
      <c r="D55">
        <v>46290</v>
      </c>
      <c r="E55">
        <v>46171</v>
      </c>
      <c r="G55" s="38">
        <v>176962</v>
      </c>
      <c r="H55">
        <v>44240.5</v>
      </c>
    </row>
    <row r="56" spans="1:8" x14ac:dyDescent="0.25">
      <c r="A56" t="s">
        <v>143</v>
      </c>
      <c r="B56">
        <v>20941</v>
      </c>
      <c r="C56">
        <v>25402</v>
      </c>
      <c r="D56">
        <v>26043</v>
      </c>
      <c r="E56">
        <v>28215</v>
      </c>
      <c r="G56" s="38">
        <v>100601</v>
      </c>
      <c r="H56">
        <v>25150.25</v>
      </c>
    </row>
    <row r="57" spans="1:8" x14ac:dyDescent="0.25">
      <c r="A57" t="s">
        <v>144</v>
      </c>
      <c r="B57">
        <v>181650</v>
      </c>
      <c r="C57">
        <v>197971</v>
      </c>
      <c r="D57">
        <v>194352</v>
      </c>
      <c r="E57">
        <v>193895</v>
      </c>
      <c r="F57">
        <v>45622</v>
      </c>
      <c r="G57" s="38">
        <v>813490</v>
      </c>
      <c r="H57">
        <v>162698</v>
      </c>
    </row>
  </sheetData>
  <autoFilter ref="A3:AI3" xr:uid="{433E61A4-9FF1-42E6-85C4-ADA6F520D9E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DB9678-14C2-4256-BDAD-E85791C81C10}">
  <dimension ref="A1:D18"/>
  <sheetViews>
    <sheetView showGridLines="0" topLeftCell="A4" workbookViewId="0">
      <selection activeCell="F3" sqref="F3"/>
    </sheetView>
  </sheetViews>
  <sheetFormatPr baseColWidth="10" defaultRowHeight="15" x14ac:dyDescent="0.25"/>
  <cols>
    <col min="1" max="1" width="37.7109375" customWidth="1"/>
    <col min="3" max="3" width="12.28515625" customWidth="1"/>
  </cols>
  <sheetData>
    <row r="1" spans="1:4" ht="25.15" customHeight="1" x14ac:dyDescent="0.25">
      <c r="A1" s="157" t="s">
        <v>21</v>
      </c>
      <c r="B1" s="158"/>
      <c r="C1" s="158"/>
      <c r="D1" s="158"/>
    </row>
    <row r="2" spans="1:4" ht="25.15" customHeight="1" x14ac:dyDescent="0.25">
      <c r="A2" s="155" t="s">
        <v>10</v>
      </c>
      <c r="B2" s="156"/>
      <c r="C2" s="156"/>
      <c r="D2" s="156"/>
    </row>
    <row r="3" spans="1:4" ht="25.15" customHeight="1" x14ac:dyDescent="0.25">
      <c r="A3" s="1" t="s">
        <v>0</v>
      </c>
      <c r="B3" s="4" t="s">
        <v>1</v>
      </c>
      <c r="C3" s="14" t="s">
        <v>29</v>
      </c>
      <c r="D3" s="14" t="s">
        <v>30</v>
      </c>
    </row>
    <row r="4" spans="1:4" ht="25.15" customHeight="1" x14ac:dyDescent="0.25">
      <c r="A4" s="1" t="s">
        <v>14</v>
      </c>
      <c r="B4" s="3">
        <v>5732</v>
      </c>
      <c r="C4" s="3">
        <v>5717</v>
      </c>
      <c r="D4" s="13">
        <f>+B4-C4</f>
        <v>15</v>
      </c>
    </row>
    <row r="5" spans="1:4" ht="25.15" customHeight="1" x14ac:dyDescent="0.25">
      <c r="A5" s="1" t="s">
        <v>15</v>
      </c>
      <c r="B5" s="3">
        <v>6156</v>
      </c>
      <c r="C5" s="3">
        <v>6138</v>
      </c>
      <c r="D5" s="13">
        <f t="shared" ref="D5:D18" si="0">+B5-C5</f>
        <v>18</v>
      </c>
    </row>
    <row r="6" spans="1:4" ht="25.15" customHeight="1" x14ac:dyDescent="0.25">
      <c r="A6" s="1" t="s">
        <v>16</v>
      </c>
      <c r="B6" s="3">
        <v>6418</v>
      </c>
      <c r="C6" s="3">
        <v>6399</v>
      </c>
      <c r="D6" s="13">
        <f t="shared" si="0"/>
        <v>19</v>
      </c>
    </row>
    <row r="7" spans="1:4" ht="25.15" customHeight="1" x14ac:dyDescent="0.25">
      <c r="A7" s="1" t="s">
        <v>17</v>
      </c>
      <c r="B7" s="3">
        <v>6986</v>
      </c>
      <c r="C7" s="3">
        <v>6963</v>
      </c>
      <c r="D7" s="13">
        <f t="shared" si="0"/>
        <v>23</v>
      </c>
    </row>
    <row r="8" spans="1:4" ht="25.15" customHeight="1" x14ac:dyDescent="0.25">
      <c r="A8" s="1" t="s">
        <v>18</v>
      </c>
      <c r="B8" s="3">
        <v>7287</v>
      </c>
      <c r="C8" s="3">
        <v>7262</v>
      </c>
      <c r="D8" s="13">
        <f t="shared" si="0"/>
        <v>25</v>
      </c>
    </row>
    <row r="9" spans="1:4" ht="25.15" customHeight="1" x14ac:dyDescent="0.25">
      <c r="A9" s="1" t="s">
        <v>19</v>
      </c>
      <c r="B9" s="3">
        <v>4696</v>
      </c>
      <c r="C9" s="3">
        <v>4685</v>
      </c>
      <c r="D9" s="13">
        <f t="shared" si="0"/>
        <v>11</v>
      </c>
    </row>
    <row r="10" spans="1:4" ht="25.15" customHeight="1" x14ac:dyDescent="0.25">
      <c r="A10" s="1" t="s">
        <v>20</v>
      </c>
      <c r="B10" s="3">
        <v>5272</v>
      </c>
      <c r="C10" s="3">
        <v>5262</v>
      </c>
      <c r="D10" s="13">
        <f t="shared" si="0"/>
        <v>10</v>
      </c>
    </row>
    <row r="11" spans="1:4" ht="25.15" customHeight="1" x14ac:dyDescent="0.25">
      <c r="A11" s="1" t="s">
        <v>2</v>
      </c>
      <c r="B11" s="3">
        <v>6335</v>
      </c>
      <c r="C11" s="3">
        <v>6322</v>
      </c>
      <c r="D11" s="13">
        <f t="shared" si="0"/>
        <v>13</v>
      </c>
    </row>
    <row r="12" spans="1:4" ht="25.15" customHeight="1" x14ac:dyDescent="0.25">
      <c r="A12" s="1" t="s">
        <v>3</v>
      </c>
      <c r="B12" s="3">
        <v>6679</v>
      </c>
      <c r="C12" s="3">
        <v>6666</v>
      </c>
      <c r="D12" s="13">
        <f t="shared" si="0"/>
        <v>13</v>
      </c>
    </row>
    <row r="13" spans="1:4" ht="25.15" customHeight="1" x14ac:dyDescent="0.25">
      <c r="A13" s="1" t="s">
        <v>4</v>
      </c>
      <c r="B13" s="3">
        <v>6870</v>
      </c>
      <c r="C13" s="3">
        <v>6857</v>
      </c>
      <c r="D13" s="13">
        <f t="shared" si="0"/>
        <v>13</v>
      </c>
    </row>
    <row r="14" spans="1:4" ht="25.15" customHeight="1" x14ac:dyDescent="0.25">
      <c r="A14" s="1" t="s">
        <v>5</v>
      </c>
      <c r="B14" s="3">
        <v>4692</v>
      </c>
      <c r="C14" s="3">
        <v>4682</v>
      </c>
      <c r="D14" s="13">
        <f t="shared" si="0"/>
        <v>10</v>
      </c>
    </row>
    <row r="15" spans="1:4" ht="25.15" customHeight="1" x14ac:dyDescent="0.25">
      <c r="A15" s="1" t="s">
        <v>6</v>
      </c>
      <c r="B15" s="3">
        <v>5269</v>
      </c>
      <c r="C15" s="3">
        <v>5259</v>
      </c>
      <c r="D15" s="13">
        <f t="shared" si="0"/>
        <v>10</v>
      </c>
    </row>
    <row r="16" spans="1:4" ht="25.15" customHeight="1" x14ac:dyDescent="0.25">
      <c r="A16" s="1" t="s">
        <v>7</v>
      </c>
      <c r="B16" s="3">
        <v>6332</v>
      </c>
      <c r="C16" s="3">
        <v>6320</v>
      </c>
      <c r="D16" s="13">
        <f t="shared" si="0"/>
        <v>12</v>
      </c>
    </row>
    <row r="17" spans="1:4" ht="25.15" customHeight="1" x14ac:dyDescent="0.25">
      <c r="A17" s="1" t="s">
        <v>8</v>
      </c>
      <c r="B17" s="3">
        <v>6676</v>
      </c>
      <c r="C17" s="3">
        <v>6664</v>
      </c>
      <c r="D17" s="13">
        <f t="shared" si="0"/>
        <v>12</v>
      </c>
    </row>
    <row r="18" spans="1:4" ht="25.15" customHeight="1" x14ac:dyDescent="0.25">
      <c r="A18" s="1" t="s">
        <v>9</v>
      </c>
      <c r="B18" s="3">
        <v>6865</v>
      </c>
      <c r="C18" s="3">
        <v>6853</v>
      </c>
      <c r="D18" s="13">
        <f t="shared" si="0"/>
        <v>12</v>
      </c>
    </row>
  </sheetData>
  <mergeCells count="2">
    <mergeCell ref="A2:D2"/>
    <mergeCell ref="A1:D1"/>
  </mergeCells>
  <phoneticPr fontId="4"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672E8C-E9E9-44C7-A085-DFA6135833A9}">
  <dimension ref="A2:Q76"/>
  <sheetViews>
    <sheetView showGridLines="0" topLeftCell="A4" workbookViewId="0">
      <selection activeCell="A2" sqref="A2:B19"/>
    </sheetView>
  </sheetViews>
  <sheetFormatPr baseColWidth="10" defaultRowHeight="25.15" customHeight="1" x14ac:dyDescent="0.25"/>
  <cols>
    <col min="1" max="1" width="49" style="2" customWidth="1"/>
    <col min="4" max="4" width="19.140625" customWidth="1"/>
    <col min="17" max="17" width="54.140625" customWidth="1"/>
  </cols>
  <sheetData>
    <row r="2" spans="1:17" ht="25.15" customHeight="1" x14ac:dyDescent="0.25">
      <c r="A2" s="160" t="s">
        <v>21</v>
      </c>
      <c r="B2" s="160"/>
    </row>
    <row r="3" spans="1:17" ht="40.9" customHeight="1" x14ac:dyDescent="0.25">
      <c r="A3" s="160" t="s">
        <v>10</v>
      </c>
      <c r="B3" s="160"/>
      <c r="D3" s="161" t="s">
        <v>22</v>
      </c>
      <c r="E3" s="161"/>
      <c r="F3" s="161"/>
      <c r="G3" s="161"/>
      <c r="H3" s="161"/>
      <c r="I3" s="161"/>
      <c r="J3" s="161"/>
      <c r="K3" s="161"/>
      <c r="L3" s="161"/>
      <c r="M3" s="161"/>
      <c r="N3" s="161"/>
      <c r="O3" s="161"/>
      <c r="P3" s="161"/>
    </row>
    <row r="4" spans="1:17" ht="35.450000000000003" customHeight="1" x14ac:dyDescent="0.25">
      <c r="A4" s="1" t="s">
        <v>0</v>
      </c>
      <c r="B4" s="1" t="s">
        <v>1</v>
      </c>
      <c r="D4" s="10" t="s">
        <v>24</v>
      </c>
      <c r="E4" s="162" t="s">
        <v>25</v>
      </c>
      <c r="F4" s="163"/>
      <c r="G4" s="164"/>
      <c r="H4" s="162" t="s">
        <v>26</v>
      </c>
      <c r="I4" s="163"/>
      <c r="J4" s="164"/>
      <c r="K4" s="165" t="s">
        <v>27</v>
      </c>
      <c r="L4" s="165"/>
      <c r="M4" s="165"/>
      <c r="N4" s="166" t="s">
        <v>28</v>
      </c>
      <c r="O4" s="166"/>
      <c r="P4" s="166"/>
    </row>
    <row r="5" spans="1:17" ht="25.15" customHeight="1" x14ac:dyDescent="0.25">
      <c r="A5" s="1" t="s">
        <v>14</v>
      </c>
      <c r="B5" s="3">
        <v>5732</v>
      </c>
      <c r="D5" s="5">
        <v>5684</v>
      </c>
      <c r="E5" s="5">
        <v>5687</v>
      </c>
      <c r="F5" s="5">
        <f t="shared" ref="F5:F19" si="0">+E5-D5</f>
        <v>3</v>
      </c>
      <c r="G5" s="6">
        <f t="shared" ref="G5:G19" si="1">+F5/D5</f>
        <v>5.277973258268825E-4</v>
      </c>
      <c r="H5" s="5">
        <v>5695</v>
      </c>
      <c r="I5" s="7">
        <f>+H5-E5</f>
        <v>8</v>
      </c>
      <c r="J5" s="6">
        <f>+I5/E5</f>
        <v>1.4067170740284861E-3</v>
      </c>
      <c r="K5" s="8">
        <v>5684</v>
      </c>
      <c r="L5" s="5">
        <f>+K5-H5</f>
        <v>-11</v>
      </c>
      <c r="M5" s="6">
        <f>+L5/H5</f>
        <v>-1.9315188762071994E-3</v>
      </c>
      <c r="N5" s="9">
        <f>+B5</f>
        <v>5732</v>
      </c>
      <c r="O5" s="11">
        <f>+N5-K5</f>
        <v>48</v>
      </c>
      <c r="P5" s="12">
        <f>+O5/K5</f>
        <v>8.44475721323012E-3</v>
      </c>
      <c r="Q5" s="159" t="s">
        <v>23</v>
      </c>
    </row>
    <row r="6" spans="1:17" ht="25.15" customHeight="1" x14ac:dyDescent="0.25">
      <c r="A6" s="1" t="s">
        <v>15</v>
      </c>
      <c r="B6" s="3">
        <v>6156</v>
      </c>
      <c r="D6" s="5">
        <v>6101</v>
      </c>
      <c r="E6" s="5">
        <v>6105</v>
      </c>
      <c r="F6" s="5">
        <f t="shared" si="0"/>
        <v>4</v>
      </c>
      <c r="G6" s="6">
        <f t="shared" si="1"/>
        <v>6.5563022455335186E-4</v>
      </c>
      <c r="H6" s="5">
        <v>6114</v>
      </c>
      <c r="I6" s="7">
        <f t="shared" ref="I6:I19" si="2">+H6-E6</f>
        <v>9</v>
      </c>
      <c r="J6" s="6">
        <f t="shared" ref="J6:J19" si="3">+I6/E6</f>
        <v>1.4742014742014742E-3</v>
      </c>
      <c r="K6" s="8">
        <v>6101</v>
      </c>
      <c r="L6" s="5">
        <f t="shared" ref="L6:L19" si="4">+K6-H6</f>
        <v>-13</v>
      </c>
      <c r="M6" s="6">
        <f t="shared" ref="M6:M19" si="5">+L6/H6</f>
        <v>-2.1262675825973174E-3</v>
      </c>
      <c r="N6" s="9">
        <f t="shared" ref="N6:N19" si="6">+B6</f>
        <v>6156</v>
      </c>
      <c r="O6" s="11">
        <f t="shared" ref="O6:O19" si="7">+N6-K6</f>
        <v>55</v>
      </c>
      <c r="P6" s="12">
        <f t="shared" ref="P6:P19" si="8">+O6/K6</f>
        <v>9.0149155876085886E-3</v>
      </c>
      <c r="Q6" s="159"/>
    </row>
    <row r="7" spans="1:17" ht="25.15" customHeight="1" x14ac:dyDescent="0.25">
      <c r="A7" s="1" t="s">
        <v>16</v>
      </c>
      <c r="B7" s="3">
        <v>6418</v>
      </c>
      <c r="D7" s="5">
        <v>6363</v>
      </c>
      <c r="E7" s="5">
        <v>6366</v>
      </c>
      <c r="F7" s="5">
        <f t="shared" si="0"/>
        <v>3</v>
      </c>
      <c r="G7" s="6">
        <f t="shared" si="1"/>
        <v>4.7147571900047147E-4</v>
      </c>
      <c r="H7" s="5">
        <v>6375</v>
      </c>
      <c r="I7" s="7">
        <f t="shared" si="2"/>
        <v>9</v>
      </c>
      <c r="J7" s="6">
        <f t="shared" si="3"/>
        <v>1.4137606032045241E-3</v>
      </c>
      <c r="K7" s="8">
        <v>6360</v>
      </c>
      <c r="L7" s="5">
        <f t="shared" si="4"/>
        <v>-15</v>
      </c>
      <c r="M7" s="6">
        <f t="shared" si="5"/>
        <v>-2.352941176470588E-3</v>
      </c>
      <c r="N7" s="9">
        <f t="shared" si="6"/>
        <v>6418</v>
      </c>
      <c r="O7" s="11">
        <f t="shared" si="7"/>
        <v>58</v>
      </c>
      <c r="P7" s="12">
        <f t="shared" si="8"/>
        <v>9.1194968553459117E-3</v>
      </c>
      <c r="Q7" s="159"/>
    </row>
    <row r="8" spans="1:17" ht="25.15" customHeight="1" x14ac:dyDescent="0.25">
      <c r="A8" s="1" t="s">
        <v>17</v>
      </c>
      <c r="B8" s="3">
        <v>6986</v>
      </c>
      <c r="D8" s="5">
        <v>6924</v>
      </c>
      <c r="E8" s="5">
        <v>6928</v>
      </c>
      <c r="F8" s="5">
        <f t="shared" si="0"/>
        <v>4</v>
      </c>
      <c r="G8" s="6">
        <f t="shared" si="1"/>
        <v>5.7770075101097628E-4</v>
      </c>
      <c r="H8" s="5">
        <v>6937</v>
      </c>
      <c r="I8" s="7">
        <f t="shared" si="2"/>
        <v>9</v>
      </c>
      <c r="J8" s="6">
        <f t="shared" si="3"/>
        <v>1.2990762124711315E-3</v>
      </c>
      <c r="K8" s="8">
        <v>6919</v>
      </c>
      <c r="L8" s="5">
        <f t="shared" si="4"/>
        <v>-18</v>
      </c>
      <c r="M8" s="6">
        <f t="shared" si="5"/>
        <v>-2.5947816058815051E-3</v>
      </c>
      <c r="N8" s="9">
        <f t="shared" si="6"/>
        <v>6986</v>
      </c>
      <c r="O8" s="11">
        <f t="shared" si="7"/>
        <v>67</v>
      </c>
      <c r="P8" s="12">
        <f t="shared" si="8"/>
        <v>9.6834802717155662E-3</v>
      </c>
      <c r="Q8" s="159"/>
    </row>
    <row r="9" spans="1:17" ht="25.15" customHeight="1" x14ac:dyDescent="0.25">
      <c r="A9" s="1" t="s">
        <v>18</v>
      </c>
      <c r="B9" s="3">
        <v>7287</v>
      </c>
      <c r="D9" s="5">
        <v>7220</v>
      </c>
      <c r="E9" s="5">
        <v>7224</v>
      </c>
      <c r="F9" s="5">
        <f t="shared" si="0"/>
        <v>4</v>
      </c>
      <c r="G9" s="6">
        <f t="shared" si="1"/>
        <v>5.54016620498615E-4</v>
      </c>
      <c r="H9" s="5">
        <v>7234</v>
      </c>
      <c r="I9" s="7">
        <f t="shared" si="2"/>
        <v>10</v>
      </c>
      <c r="J9" s="6">
        <f t="shared" si="3"/>
        <v>1.3842746400885937E-3</v>
      </c>
      <c r="K9" s="8">
        <v>7214</v>
      </c>
      <c r="L9" s="5">
        <f t="shared" si="4"/>
        <v>-20</v>
      </c>
      <c r="M9" s="6">
        <f t="shared" si="5"/>
        <v>-2.764722145424385E-3</v>
      </c>
      <c r="N9" s="9">
        <f t="shared" si="6"/>
        <v>7287</v>
      </c>
      <c r="O9" s="11">
        <f t="shared" si="7"/>
        <v>73</v>
      </c>
      <c r="P9" s="12">
        <f t="shared" si="8"/>
        <v>1.0119212642084836E-2</v>
      </c>
      <c r="Q9" s="159"/>
    </row>
    <row r="10" spans="1:17" ht="25.15" customHeight="1" x14ac:dyDescent="0.25">
      <c r="A10" s="1" t="s">
        <v>19</v>
      </c>
      <c r="B10" s="3">
        <v>4696</v>
      </c>
      <c r="D10" s="5">
        <v>4616</v>
      </c>
      <c r="E10" s="5">
        <v>4629</v>
      </c>
      <c r="F10" s="5">
        <f t="shared" si="0"/>
        <v>13</v>
      </c>
      <c r="G10" s="6">
        <f t="shared" si="1"/>
        <v>2.8162911611785096E-3</v>
      </c>
      <c r="H10" s="5">
        <v>4645</v>
      </c>
      <c r="I10" s="7">
        <f t="shared" si="2"/>
        <v>16</v>
      </c>
      <c r="J10" s="6">
        <f t="shared" si="3"/>
        <v>3.4564700799308706E-3</v>
      </c>
      <c r="K10" s="8">
        <v>4638</v>
      </c>
      <c r="L10" s="5">
        <f t="shared" si="4"/>
        <v>-7</v>
      </c>
      <c r="M10" s="6">
        <f t="shared" si="5"/>
        <v>-1.5069967707212056E-3</v>
      </c>
      <c r="N10" s="9">
        <f t="shared" si="6"/>
        <v>4696</v>
      </c>
      <c r="O10" s="11">
        <f t="shared" si="7"/>
        <v>58</v>
      </c>
      <c r="P10" s="12">
        <f t="shared" si="8"/>
        <v>1.2505390254420009E-2</v>
      </c>
      <c r="Q10" s="159"/>
    </row>
    <row r="11" spans="1:17" ht="25.15" customHeight="1" x14ac:dyDescent="0.25">
      <c r="A11" s="1" t="s">
        <v>20</v>
      </c>
      <c r="B11" s="3">
        <v>5272</v>
      </c>
      <c r="D11" s="5">
        <v>5174</v>
      </c>
      <c r="E11" s="5">
        <v>5190</v>
      </c>
      <c r="F11" s="5">
        <f t="shared" si="0"/>
        <v>16</v>
      </c>
      <c r="G11" s="6">
        <f t="shared" si="1"/>
        <v>3.0923850019327404E-3</v>
      </c>
      <c r="H11" s="5">
        <v>5210</v>
      </c>
      <c r="I11" s="7">
        <f t="shared" si="2"/>
        <v>20</v>
      </c>
      <c r="J11" s="6">
        <f t="shared" si="3"/>
        <v>3.8535645472061657E-3</v>
      </c>
      <c r="K11" s="8">
        <v>5204</v>
      </c>
      <c r="L11" s="5">
        <f t="shared" si="4"/>
        <v>-6</v>
      </c>
      <c r="M11" s="6">
        <f t="shared" si="5"/>
        <v>-1.1516314779270633E-3</v>
      </c>
      <c r="N11" s="9">
        <f t="shared" si="6"/>
        <v>5272</v>
      </c>
      <c r="O11" s="11">
        <f t="shared" si="7"/>
        <v>68</v>
      </c>
      <c r="P11" s="12">
        <f t="shared" si="8"/>
        <v>1.3066871637202153E-2</v>
      </c>
      <c r="Q11" s="159"/>
    </row>
    <row r="12" spans="1:17" ht="25.15" customHeight="1" x14ac:dyDescent="0.25">
      <c r="A12" s="1" t="s">
        <v>2</v>
      </c>
      <c r="B12" s="3">
        <v>6335</v>
      </c>
      <c r="D12" s="5">
        <v>6201</v>
      </c>
      <c r="E12" s="5">
        <v>6224</v>
      </c>
      <c r="F12" s="5">
        <f t="shared" si="0"/>
        <v>23</v>
      </c>
      <c r="G12" s="6">
        <f t="shared" si="1"/>
        <v>3.7090791807772939E-3</v>
      </c>
      <c r="H12" s="5">
        <v>6250</v>
      </c>
      <c r="I12" s="7">
        <f t="shared" si="2"/>
        <v>26</v>
      </c>
      <c r="J12" s="6">
        <f t="shared" si="3"/>
        <v>4.177377892030848E-3</v>
      </c>
      <c r="K12" s="8">
        <v>6247</v>
      </c>
      <c r="L12" s="5">
        <f t="shared" si="4"/>
        <v>-3</v>
      </c>
      <c r="M12" s="6">
        <f t="shared" si="5"/>
        <v>-4.8000000000000001E-4</v>
      </c>
      <c r="N12" s="9">
        <f t="shared" si="6"/>
        <v>6335</v>
      </c>
      <c r="O12" s="11">
        <f t="shared" si="7"/>
        <v>88</v>
      </c>
      <c r="P12" s="12">
        <f t="shared" si="8"/>
        <v>1.4086761645589883E-2</v>
      </c>
      <c r="Q12" s="159"/>
    </row>
    <row r="13" spans="1:17" ht="25.15" customHeight="1" x14ac:dyDescent="0.25">
      <c r="A13" s="1" t="s">
        <v>3</v>
      </c>
      <c r="B13" s="3">
        <v>6679</v>
      </c>
      <c r="D13" s="5">
        <v>6535</v>
      </c>
      <c r="E13" s="5">
        <v>6560</v>
      </c>
      <c r="F13" s="5">
        <f t="shared" si="0"/>
        <v>25</v>
      </c>
      <c r="G13" s="6">
        <f t="shared" si="1"/>
        <v>3.8255547054322878E-3</v>
      </c>
      <c r="H13" s="5">
        <v>6588</v>
      </c>
      <c r="I13" s="7">
        <f t="shared" si="2"/>
        <v>28</v>
      </c>
      <c r="J13" s="6">
        <f t="shared" si="3"/>
        <v>4.2682926829268296E-3</v>
      </c>
      <c r="K13" s="8">
        <v>6585</v>
      </c>
      <c r="L13" s="5">
        <f t="shared" si="4"/>
        <v>-3</v>
      </c>
      <c r="M13" s="6">
        <f t="shared" si="5"/>
        <v>-4.5537340619307832E-4</v>
      </c>
      <c r="N13" s="9">
        <f t="shared" si="6"/>
        <v>6679</v>
      </c>
      <c r="O13" s="11">
        <f t="shared" si="7"/>
        <v>94</v>
      </c>
      <c r="P13" s="12">
        <f t="shared" si="8"/>
        <v>1.4274867122247532E-2</v>
      </c>
      <c r="Q13" s="159"/>
    </row>
    <row r="14" spans="1:17" ht="25.15" customHeight="1" x14ac:dyDescent="0.25">
      <c r="A14" s="1" t="s">
        <v>4</v>
      </c>
      <c r="B14" s="3">
        <v>6870</v>
      </c>
      <c r="D14" s="5">
        <v>6725</v>
      </c>
      <c r="E14" s="5">
        <v>6750</v>
      </c>
      <c r="F14" s="5">
        <f t="shared" si="0"/>
        <v>25</v>
      </c>
      <c r="G14" s="6">
        <f t="shared" si="1"/>
        <v>3.7174721189591076E-3</v>
      </c>
      <c r="H14" s="5">
        <v>6778</v>
      </c>
      <c r="I14" s="7">
        <f t="shared" si="2"/>
        <v>28</v>
      </c>
      <c r="J14" s="6">
        <f t="shared" si="3"/>
        <v>4.1481481481481482E-3</v>
      </c>
      <c r="K14" s="8">
        <v>6776</v>
      </c>
      <c r="L14" s="5">
        <f t="shared" si="4"/>
        <v>-2</v>
      </c>
      <c r="M14" s="6">
        <f t="shared" si="5"/>
        <v>-2.9507229271171436E-4</v>
      </c>
      <c r="N14" s="9">
        <f t="shared" si="6"/>
        <v>6870</v>
      </c>
      <c r="O14" s="11">
        <f t="shared" si="7"/>
        <v>94</v>
      </c>
      <c r="P14" s="12">
        <f t="shared" si="8"/>
        <v>1.3872491145218418E-2</v>
      </c>
      <c r="Q14" s="159"/>
    </row>
    <row r="15" spans="1:17" ht="25.15" customHeight="1" x14ac:dyDescent="0.25">
      <c r="A15" s="1" t="s">
        <v>5</v>
      </c>
      <c r="B15" s="3">
        <v>4692</v>
      </c>
      <c r="D15" s="5">
        <v>4615</v>
      </c>
      <c r="E15" s="5">
        <v>4628</v>
      </c>
      <c r="F15" s="5">
        <f t="shared" si="0"/>
        <v>13</v>
      </c>
      <c r="G15" s="6">
        <f t="shared" si="1"/>
        <v>2.8169014084507044E-3</v>
      </c>
      <c r="H15" s="5">
        <v>4643</v>
      </c>
      <c r="I15" s="7">
        <f t="shared" si="2"/>
        <v>15</v>
      </c>
      <c r="J15" s="6">
        <f t="shared" si="3"/>
        <v>3.2411408815903198E-3</v>
      </c>
      <c r="K15" s="8">
        <v>4636</v>
      </c>
      <c r="L15" s="5">
        <f t="shared" si="4"/>
        <v>-7</v>
      </c>
      <c r="M15" s="6">
        <f t="shared" si="5"/>
        <v>-1.5076459185871204E-3</v>
      </c>
      <c r="N15" s="9">
        <f t="shared" si="6"/>
        <v>4692</v>
      </c>
      <c r="O15" s="11">
        <f t="shared" si="7"/>
        <v>56</v>
      </c>
      <c r="P15" s="12">
        <f t="shared" si="8"/>
        <v>1.2079378774805867E-2</v>
      </c>
      <c r="Q15" s="159"/>
    </row>
    <row r="16" spans="1:17" ht="25.15" customHeight="1" x14ac:dyDescent="0.25">
      <c r="A16" s="1" t="s">
        <v>6</v>
      </c>
      <c r="B16" s="3">
        <v>5269</v>
      </c>
      <c r="D16" s="5">
        <v>5173</v>
      </c>
      <c r="E16" s="5">
        <v>5189</v>
      </c>
      <c r="F16" s="5">
        <f t="shared" si="0"/>
        <v>16</v>
      </c>
      <c r="G16" s="6">
        <f t="shared" si="1"/>
        <v>3.092982795283201E-3</v>
      </c>
      <c r="H16" s="5">
        <v>5208</v>
      </c>
      <c r="I16" s="7">
        <f t="shared" si="2"/>
        <v>19</v>
      </c>
      <c r="J16" s="6">
        <f t="shared" si="3"/>
        <v>3.661591828868761E-3</v>
      </c>
      <c r="K16" s="8">
        <v>5203</v>
      </c>
      <c r="L16" s="5">
        <f t="shared" si="4"/>
        <v>-5</v>
      </c>
      <c r="M16" s="6">
        <f t="shared" si="5"/>
        <v>-9.6006144393241167E-4</v>
      </c>
      <c r="N16" s="9">
        <f t="shared" si="6"/>
        <v>5269</v>
      </c>
      <c r="O16" s="11">
        <f t="shared" si="7"/>
        <v>66</v>
      </c>
      <c r="P16" s="12">
        <f t="shared" si="8"/>
        <v>1.2684989429175475E-2</v>
      </c>
      <c r="Q16" s="159"/>
    </row>
    <row r="17" spans="1:17" ht="25.15" customHeight="1" x14ac:dyDescent="0.25">
      <c r="A17" s="1" t="s">
        <v>7</v>
      </c>
      <c r="B17" s="3">
        <v>6332</v>
      </c>
      <c r="D17" s="5">
        <v>6202</v>
      </c>
      <c r="E17" s="5">
        <v>6224</v>
      </c>
      <c r="F17" s="5">
        <f t="shared" si="0"/>
        <v>22</v>
      </c>
      <c r="G17" s="6">
        <f t="shared" si="1"/>
        <v>3.547242824895195E-3</v>
      </c>
      <c r="H17" s="5">
        <v>6250</v>
      </c>
      <c r="I17" s="7">
        <f t="shared" si="2"/>
        <v>26</v>
      </c>
      <c r="J17" s="6">
        <f t="shared" si="3"/>
        <v>4.177377892030848E-3</v>
      </c>
      <c r="K17" s="8">
        <v>6246</v>
      </c>
      <c r="L17" s="5">
        <f t="shared" si="4"/>
        <v>-4</v>
      </c>
      <c r="M17" s="6">
        <f t="shared" si="5"/>
        <v>-6.4000000000000005E-4</v>
      </c>
      <c r="N17" s="9">
        <f t="shared" si="6"/>
        <v>6332</v>
      </c>
      <c r="O17" s="11">
        <f t="shared" si="7"/>
        <v>86</v>
      </c>
      <c r="P17" s="12">
        <f t="shared" si="8"/>
        <v>1.3768812039705411E-2</v>
      </c>
      <c r="Q17" s="159"/>
    </row>
    <row r="18" spans="1:17" ht="25.15" customHeight="1" x14ac:dyDescent="0.25">
      <c r="A18" s="1" t="s">
        <v>8</v>
      </c>
      <c r="B18" s="3">
        <v>6676</v>
      </c>
      <c r="D18" s="5">
        <v>6536</v>
      </c>
      <c r="E18" s="5">
        <v>6560</v>
      </c>
      <c r="F18" s="5">
        <f t="shared" si="0"/>
        <v>24</v>
      </c>
      <c r="G18" s="6">
        <f t="shared" si="1"/>
        <v>3.6719706242350062E-3</v>
      </c>
      <c r="H18" s="5">
        <v>6587</v>
      </c>
      <c r="I18" s="7">
        <f t="shared" si="2"/>
        <v>27</v>
      </c>
      <c r="J18" s="6">
        <f t="shared" si="3"/>
        <v>4.1158536585365856E-3</v>
      </c>
      <c r="K18" s="8">
        <v>6584</v>
      </c>
      <c r="L18" s="5">
        <f t="shared" si="4"/>
        <v>-3</v>
      </c>
      <c r="M18" s="6">
        <f t="shared" si="5"/>
        <v>-4.5544253833308028E-4</v>
      </c>
      <c r="N18" s="9">
        <f t="shared" si="6"/>
        <v>6676</v>
      </c>
      <c r="O18" s="11">
        <f t="shared" si="7"/>
        <v>92</v>
      </c>
      <c r="P18" s="12">
        <f t="shared" si="8"/>
        <v>1.3973268529769137E-2</v>
      </c>
      <c r="Q18" s="159"/>
    </row>
    <row r="19" spans="1:17" ht="25.15" customHeight="1" x14ac:dyDescent="0.25">
      <c r="A19" s="1" t="s">
        <v>9</v>
      </c>
      <c r="B19" s="3">
        <v>6865</v>
      </c>
      <c r="D19" s="5">
        <v>6723</v>
      </c>
      <c r="E19" s="5">
        <v>6747</v>
      </c>
      <c r="F19" s="5">
        <f t="shared" si="0"/>
        <v>24</v>
      </c>
      <c r="G19" s="6">
        <f t="shared" si="1"/>
        <v>3.5698348951360998E-3</v>
      </c>
      <c r="H19" s="5">
        <v>6775</v>
      </c>
      <c r="I19" s="7">
        <f t="shared" si="2"/>
        <v>28</v>
      </c>
      <c r="J19" s="6">
        <f t="shared" si="3"/>
        <v>4.1499925892989481E-3</v>
      </c>
      <c r="K19" s="8">
        <v>6773</v>
      </c>
      <c r="L19" s="5">
        <f t="shared" si="4"/>
        <v>-2</v>
      </c>
      <c r="M19" s="6">
        <f t="shared" si="5"/>
        <v>-2.9520295202952032E-4</v>
      </c>
      <c r="N19" s="9">
        <f t="shared" si="6"/>
        <v>6865</v>
      </c>
      <c r="O19" s="11">
        <f t="shared" si="7"/>
        <v>92</v>
      </c>
      <c r="P19" s="12">
        <f t="shared" si="8"/>
        <v>1.3583345637088439E-2</v>
      </c>
      <c r="Q19" s="159"/>
    </row>
    <row r="22" spans="1:17" ht="25.15" customHeight="1" x14ac:dyDescent="0.25">
      <c r="A22" s="160" t="s">
        <v>11</v>
      </c>
      <c r="B22" s="160"/>
    </row>
    <row r="23" spans="1:17" ht="25.15" customHeight="1" x14ac:dyDescent="0.25">
      <c r="A23" s="1" t="s">
        <v>0</v>
      </c>
      <c r="B23" s="1" t="s">
        <v>1</v>
      </c>
    </row>
    <row r="24" spans="1:17" ht="25.15" customHeight="1" x14ac:dyDescent="0.25">
      <c r="A24" s="1" t="s">
        <v>14</v>
      </c>
      <c r="B24" s="3">
        <v>5792</v>
      </c>
    </row>
    <row r="25" spans="1:17" ht="25.15" customHeight="1" x14ac:dyDescent="0.25">
      <c r="A25" s="1" t="s">
        <v>15</v>
      </c>
      <c r="B25" s="3">
        <v>6226</v>
      </c>
    </row>
    <row r="26" spans="1:17" ht="25.15" customHeight="1" x14ac:dyDescent="0.25">
      <c r="A26" s="1" t="s">
        <v>16</v>
      </c>
      <c r="B26" s="3">
        <v>6492</v>
      </c>
    </row>
    <row r="27" spans="1:17" ht="25.15" customHeight="1" x14ac:dyDescent="0.25">
      <c r="A27" s="1" t="s">
        <v>17</v>
      </c>
      <c r="B27" s="3">
        <v>7073</v>
      </c>
    </row>
    <row r="28" spans="1:17" ht="25.15" customHeight="1" x14ac:dyDescent="0.25">
      <c r="A28" s="1" t="s">
        <v>18</v>
      </c>
      <c r="B28" s="3">
        <v>7383</v>
      </c>
    </row>
    <row r="29" spans="1:17" ht="25.15" customHeight="1" x14ac:dyDescent="0.25">
      <c r="A29" s="1" t="s">
        <v>19</v>
      </c>
      <c r="B29" s="3">
        <v>4762</v>
      </c>
    </row>
    <row r="30" spans="1:17" ht="25.15" customHeight="1" x14ac:dyDescent="0.25">
      <c r="A30" s="1" t="s">
        <v>20</v>
      </c>
      <c r="B30" s="3">
        <v>5350</v>
      </c>
    </row>
    <row r="31" spans="1:17" ht="25.15" customHeight="1" x14ac:dyDescent="0.25">
      <c r="A31" s="1" t="s">
        <v>2</v>
      </c>
      <c r="B31" s="3">
        <v>6436</v>
      </c>
    </row>
    <row r="32" spans="1:17" ht="25.15" customHeight="1" x14ac:dyDescent="0.25">
      <c r="A32" s="1" t="s">
        <v>3</v>
      </c>
      <c r="B32" s="3">
        <v>6786</v>
      </c>
    </row>
    <row r="33" spans="1:2" ht="25.15" customHeight="1" x14ac:dyDescent="0.25">
      <c r="A33" s="1" t="s">
        <v>4</v>
      </c>
      <c r="B33" s="3">
        <v>6977</v>
      </c>
    </row>
    <row r="34" spans="1:2" ht="25.15" customHeight="1" x14ac:dyDescent="0.25">
      <c r="A34" s="1" t="s">
        <v>5</v>
      </c>
      <c r="B34" s="3">
        <v>4757</v>
      </c>
    </row>
    <row r="35" spans="1:2" ht="25.15" customHeight="1" x14ac:dyDescent="0.25">
      <c r="A35" s="1" t="s">
        <v>6</v>
      </c>
      <c r="B35" s="3">
        <v>5344</v>
      </c>
    </row>
    <row r="36" spans="1:2" ht="25.15" customHeight="1" x14ac:dyDescent="0.25">
      <c r="A36" s="1" t="s">
        <v>7</v>
      </c>
      <c r="B36" s="3">
        <v>6431</v>
      </c>
    </row>
    <row r="37" spans="1:2" ht="25.15" customHeight="1" x14ac:dyDescent="0.25">
      <c r="A37" s="1" t="s">
        <v>8</v>
      </c>
      <c r="B37" s="3">
        <v>6781</v>
      </c>
    </row>
    <row r="38" spans="1:2" ht="25.15" customHeight="1" x14ac:dyDescent="0.25">
      <c r="A38" s="1" t="s">
        <v>9</v>
      </c>
      <c r="B38" s="3">
        <v>6970</v>
      </c>
    </row>
    <row r="41" spans="1:2" ht="25.15" customHeight="1" x14ac:dyDescent="0.25">
      <c r="A41" s="160" t="s">
        <v>12</v>
      </c>
      <c r="B41" s="160"/>
    </row>
    <row r="42" spans="1:2" ht="25.15" customHeight="1" x14ac:dyDescent="0.25">
      <c r="A42" s="1" t="s">
        <v>0</v>
      </c>
      <c r="B42" s="1" t="s">
        <v>1</v>
      </c>
    </row>
    <row r="43" spans="1:2" ht="25.15" customHeight="1" x14ac:dyDescent="0.25">
      <c r="A43" s="1" t="s">
        <v>14</v>
      </c>
      <c r="B43" s="3">
        <v>5853</v>
      </c>
    </row>
    <row r="44" spans="1:2" ht="25.15" customHeight="1" x14ac:dyDescent="0.25">
      <c r="A44" s="1" t="s">
        <v>15</v>
      </c>
      <c r="B44" s="3">
        <v>6299</v>
      </c>
    </row>
    <row r="45" spans="1:2" ht="25.15" customHeight="1" x14ac:dyDescent="0.25">
      <c r="A45" s="1" t="s">
        <v>16</v>
      </c>
      <c r="B45" s="3">
        <v>6567</v>
      </c>
    </row>
    <row r="46" spans="1:2" ht="25.15" customHeight="1" x14ac:dyDescent="0.25">
      <c r="A46" s="1" t="s">
        <v>17</v>
      </c>
      <c r="B46" s="3">
        <v>7164</v>
      </c>
    </row>
    <row r="47" spans="1:2" ht="25.15" customHeight="1" x14ac:dyDescent="0.25">
      <c r="A47" s="1" t="s">
        <v>18</v>
      </c>
      <c r="B47" s="3">
        <v>7484</v>
      </c>
    </row>
    <row r="48" spans="1:2" ht="25.15" customHeight="1" x14ac:dyDescent="0.25">
      <c r="A48" s="1" t="s">
        <v>19</v>
      </c>
      <c r="B48" s="3">
        <v>4821</v>
      </c>
    </row>
    <row r="49" spans="1:2" ht="25.15" customHeight="1" x14ac:dyDescent="0.25">
      <c r="A49" s="1" t="s">
        <v>20</v>
      </c>
      <c r="B49" s="3">
        <v>5418</v>
      </c>
    </row>
    <row r="50" spans="1:2" ht="25.15" customHeight="1" x14ac:dyDescent="0.25">
      <c r="A50" s="1" t="s">
        <v>2</v>
      </c>
      <c r="B50" s="3">
        <v>6526</v>
      </c>
    </row>
    <row r="51" spans="1:2" ht="25.15" customHeight="1" x14ac:dyDescent="0.25">
      <c r="A51" s="1" t="s">
        <v>3</v>
      </c>
      <c r="B51" s="3">
        <v>6883</v>
      </c>
    </row>
    <row r="52" spans="1:2" ht="25.15" customHeight="1" x14ac:dyDescent="0.25">
      <c r="A52" s="1" t="s">
        <v>4</v>
      </c>
      <c r="B52" s="3">
        <v>7073</v>
      </c>
    </row>
    <row r="53" spans="1:2" ht="25.15" customHeight="1" x14ac:dyDescent="0.25">
      <c r="A53" s="1" t="s">
        <v>5</v>
      </c>
      <c r="B53" s="3">
        <v>4813</v>
      </c>
    </row>
    <row r="54" spans="1:2" ht="25.15" customHeight="1" x14ac:dyDescent="0.25">
      <c r="A54" s="1" t="s">
        <v>6</v>
      </c>
      <c r="B54" s="3">
        <v>5411</v>
      </c>
    </row>
    <row r="55" spans="1:2" ht="25.15" customHeight="1" x14ac:dyDescent="0.25">
      <c r="A55" s="1" t="s">
        <v>7</v>
      </c>
      <c r="B55" s="3">
        <v>6519</v>
      </c>
    </row>
    <row r="56" spans="1:2" ht="25.15" customHeight="1" x14ac:dyDescent="0.25">
      <c r="A56" s="1" t="s">
        <v>8</v>
      </c>
      <c r="B56" s="3">
        <v>6875</v>
      </c>
    </row>
    <row r="57" spans="1:2" ht="25.15" customHeight="1" x14ac:dyDescent="0.25">
      <c r="A57" s="1" t="s">
        <v>9</v>
      </c>
      <c r="B57" s="3">
        <v>7064</v>
      </c>
    </row>
    <row r="60" spans="1:2" ht="25.15" customHeight="1" x14ac:dyDescent="0.25">
      <c r="A60" s="160" t="s">
        <v>13</v>
      </c>
      <c r="B60" s="160"/>
    </row>
    <row r="61" spans="1:2" ht="25.15" customHeight="1" x14ac:dyDescent="0.25">
      <c r="A61" s="1" t="s">
        <v>0</v>
      </c>
      <c r="B61" s="1" t="s">
        <v>1</v>
      </c>
    </row>
    <row r="62" spans="1:2" ht="25.15" customHeight="1" x14ac:dyDescent="0.25">
      <c r="A62" s="1" t="s">
        <v>14</v>
      </c>
      <c r="B62" s="3">
        <v>5925</v>
      </c>
    </row>
    <row r="63" spans="1:2" ht="25.15" customHeight="1" x14ac:dyDescent="0.25">
      <c r="A63" s="1" t="s">
        <v>15</v>
      </c>
      <c r="B63" s="3">
        <v>6386</v>
      </c>
    </row>
    <row r="64" spans="1:2" ht="25.15" customHeight="1" x14ac:dyDescent="0.25">
      <c r="A64" s="1" t="s">
        <v>16</v>
      </c>
      <c r="B64" s="3">
        <v>6658</v>
      </c>
    </row>
    <row r="65" spans="1:2" ht="25.15" customHeight="1" x14ac:dyDescent="0.25">
      <c r="A65" s="1" t="s">
        <v>17</v>
      </c>
      <c r="B65" s="3">
        <v>7273</v>
      </c>
    </row>
    <row r="66" spans="1:2" ht="25.15" customHeight="1" x14ac:dyDescent="0.25">
      <c r="A66" s="1" t="s">
        <v>18</v>
      </c>
      <c r="B66" s="3">
        <v>7608</v>
      </c>
    </row>
    <row r="67" spans="1:2" ht="25.15" customHeight="1" x14ac:dyDescent="0.25">
      <c r="A67" s="1" t="s">
        <v>19</v>
      </c>
      <c r="B67" s="3">
        <v>4881</v>
      </c>
    </row>
    <row r="68" spans="1:2" ht="25.15" customHeight="1" x14ac:dyDescent="0.25">
      <c r="A68" s="1" t="s">
        <v>20</v>
      </c>
      <c r="B68" s="3">
        <v>5488</v>
      </c>
    </row>
    <row r="69" spans="1:2" ht="25.15" customHeight="1" x14ac:dyDescent="0.25">
      <c r="A69" s="1" t="s">
        <v>2</v>
      </c>
      <c r="B69" s="3">
        <v>6619</v>
      </c>
    </row>
    <row r="70" spans="1:2" ht="25.15" customHeight="1" x14ac:dyDescent="0.25">
      <c r="A70" s="1" t="s">
        <v>3</v>
      </c>
      <c r="B70" s="3">
        <v>6982</v>
      </c>
    </row>
    <row r="71" spans="1:2" ht="25.15" customHeight="1" x14ac:dyDescent="0.25">
      <c r="A71" s="1" t="s">
        <v>4</v>
      </c>
      <c r="B71" s="3">
        <v>7172</v>
      </c>
    </row>
    <row r="72" spans="1:2" ht="25.15" customHeight="1" x14ac:dyDescent="0.25">
      <c r="A72" s="1" t="s">
        <v>5</v>
      </c>
      <c r="B72" s="3">
        <v>4872</v>
      </c>
    </row>
    <row r="73" spans="1:2" ht="25.15" customHeight="1" x14ac:dyDescent="0.25">
      <c r="A73" s="1" t="s">
        <v>6</v>
      </c>
      <c r="B73" s="3">
        <v>5479</v>
      </c>
    </row>
    <row r="74" spans="1:2" ht="25.15" customHeight="1" x14ac:dyDescent="0.25">
      <c r="A74" s="1" t="s">
        <v>7</v>
      </c>
      <c r="B74" s="3">
        <v>6610</v>
      </c>
    </row>
    <row r="75" spans="1:2" ht="25.15" customHeight="1" x14ac:dyDescent="0.25">
      <c r="A75" s="1" t="s">
        <v>8</v>
      </c>
      <c r="B75" s="3">
        <v>6972</v>
      </c>
    </row>
    <row r="76" spans="1:2" ht="25.15" customHeight="1" x14ac:dyDescent="0.25">
      <c r="A76" s="1" t="s">
        <v>9</v>
      </c>
      <c r="B76" s="3">
        <v>7161</v>
      </c>
    </row>
  </sheetData>
  <mergeCells count="11">
    <mergeCell ref="Q5:Q19"/>
    <mergeCell ref="A22:B22"/>
    <mergeCell ref="A41:B41"/>
    <mergeCell ref="A60:B60"/>
    <mergeCell ref="A2:B2"/>
    <mergeCell ref="A3:B3"/>
    <mergeCell ref="D3:P3"/>
    <mergeCell ref="E4:G4"/>
    <mergeCell ref="H4:J4"/>
    <mergeCell ref="K4:M4"/>
    <mergeCell ref="N4:P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Resumen</vt:lpstr>
      <vt:lpstr>Cronograma actividades adición</vt:lpstr>
      <vt:lpstr>Adición_Lote_1</vt:lpstr>
      <vt:lpstr>Adición_Lote_2</vt:lpstr>
      <vt:lpstr>Adición_Lote_3</vt:lpstr>
      <vt:lpstr>Semana 1</vt:lpstr>
      <vt:lpstr>Semana 2</vt:lpstr>
      <vt:lpstr>Semana 3</vt:lpstr>
      <vt:lpstr>Escen_Nuevo</vt:lpstr>
      <vt:lpstr>Lote_1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Montes Hincapie</dc:creator>
  <cp:lastModifiedBy>John Osorio</cp:lastModifiedBy>
  <dcterms:created xsi:type="dcterms:W3CDTF">2024-06-13T16:11:44Z</dcterms:created>
  <dcterms:modified xsi:type="dcterms:W3CDTF">2025-02-24T20:49:07Z</dcterms:modified>
</cp:coreProperties>
</file>