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maril\Desktop\"/>
    </mc:Choice>
  </mc:AlternateContent>
  <xr:revisionPtr revIDLastSave="0" documentId="13_ncr:1_{13742250-57DC-429D-A438-08A86868F7A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1" i="1" l="1"/>
  <c r="M41" i="1" s="1"/>
  <c r="M52" i="1"/>
  <c r="L65" i="1"/>
  <c r="L66" i="1" s="1"/>
  <c r="L64" i="1"/>
  <c r="I64" i="1"/>
  <c r="I65" i="1"/>
  <c r="I60" i="1"/>
  <c r="L45" i="1"/>
  <c r="L10" i="1"/>
  <c r="L8" i="1"/>
  <c r="M8" i="1" s="1"/>
  <c r="L9" i="1"/>
  <c r="M9" i="1" s="1"/>
  <c r="M10" i="1"/>
  <c r="L12" i="1"/>
  <c r="M12" i="1" s="1"/>
  <c r="L13" i="1"/>
  <c r="M13" i="1" s="1"/>
  <c r="L14" i="1"/>
  <c r="M14" i="1" s="1"/>
  <c r="L15" i="1"/>
  <c r="M15" i="1" s="1"/>
  <c r="L16" i="1"/>
  <c r="L17" i="1"/>
  <c r="M17" i="1" s="1"/>
  <c r="L18" i="1"/>
  <c r="M18" i="1" s="1"/>
  <c r="L19" i="1"/>
  <c r="M19" i="1" s="1"/>
  <c r="L21" i="1"/>
  <c r="M21" i="1" s="1"/>
  <c r="L22" i="1"/>
  <c r="M22" i="1" s="1"/>
  <c r="L23" i="1"/>
  <c r="M23" i="1" s="1"/>
  <c r="L24" i="1"/>
  <c r="M24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2" i="1"/>
  <c r="M42" i="1" s="1"/>
  <c r="L43" i="1"/>
  <c r="M43" i="1" s="1"/>
  <c r="L44" i="1"/>
  <c r="M44" i="1" s="1"/>
  <c r="M45" i="1"/>
  <c r="M7" i="1"/>
  <c r="M16" i="1"/>
  <c r="L6" i="1"/>
  <c r="M6" i="1" s="1"/>
  <c r="K7" i="1"/>
  <c r="K8" i="1"/>
  <c r="K9" i="1"/>
  <c r="K10" i="1"/>
  <c r="K12" i="1"/>
  <c r="K13" i="1"/>
  <c r="K14" i="1"/>
  <c r="K15" i="1"/>
  <c r="K16" i="1"/>
  <c r="K17" i="1"/>
  <c r="K18" i="1"/>
  <c r="K19" i="1"/>
  <c r="K21" i="1"/>
  <c r="K22" i="1"/>
  <c r="K23" i="1"/>
  <c r="K24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6" i="1"/>
  <c r="I7" i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6" i="1"/>
  <c r="G7" i="1"/>
  <c r="G8" i="1"/>
  <c r="G9" i="1"/>
  <c r="G10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6" i="1"/>
  <c r="I66" i="1" l="1"/>
  <c r="M46" i="1"/>
  <c r="G46" i="1"/>
  <c r="K46" i="1"/>
  <c r="K48" i="1" s="1"/>
  <c r="I46" i="1"/>
  <c r="I48" i="1" s="1"/>
  <c r="G47" i="1" l="1"/>
  <c r="M48" i="1"/>
  <c r="M47" i="1"/>
  <c r="G48" i="1"/>
  <c r="K47" i="1"/>
  <c r="K50" i="1" s="1"/>
  <c r="I47" i="1"/>
  <c r="I50" i="1" s="1"/>
  <c r="G50" i="1" l="1"/>
  <c r="M50" i="1"/>
  <c r="G51" i="1" l="1"/>
  <c r="M51" i="1" s="1"/>
  <c r="I59" i="1"/>
  <c r="I61" i="1" s="1"/>
  <c r="G52" i="1"/>
  <c r="G53" i="1" l="1"/>
  <c r="M53" i="1"/>
</calcChain>
</file>

<file path=xl/sharedStrings.xml><?xml version="1.0" encoding="utf-8"?>
<sst xmlns="http://schemas.openxmlformats.org/spreadsheetml/2006/main" count="106" uniqueCount="74">
  <si>
    <t xml:space="preserve">“CONTRATO PARA REALIZAR EL CAMBIO DE LA CUBIERTA DE LAS AULAS DE CLASE Y LA BIBLIOTECA DE LA INSTITUCION EDUCATIVA PIO XI Y LA INSTITUCIÓN EDUCATIVA RURAL DE SAN JUAN XI DEL MUNICIPIO DE LA UNÓN, ANTIOQUIA.” </t>
  </si>
  <si>
    <t>CANTIDAD REAL PROYECTADA ZONA 1</t>
  </si>
  <si>
    <t>CANTIDAD REAL PROYECTADA ZONA 2</t>
  </si>
  <si>
    <r>
      <rPr>
        <b/>
        <sz val="10"/>
        <rFont val="Arial"/>
      </rPr>
      <t>ÍTEM DE PAGO</t>
    </r>
  </si>
  <si>
    <r>
      <rPr>
        <b/>
        <sz val="10"/>
        <rFont val="Arial"/>
      </rPr>
      <t>DESCRIPCIÓN</t>
    </r>
  </si>
  <si>
    <r>
      <rPr>
        <b/>
        <sz val="10"/>
        <rFont val="Arial"/>
      </rPr>
      <t>UNIDAD</t>
    </r>
  </si>
  <si>
    <r>
      <rPr>
        <b/>
        <sz val="10"/>
        <rFont val="Arial"/>
      </rPr>
      <t>CANTIDAD</t>
    </r>
  </si>
  <si>
    <r>
      <rPr>
        <b/>
        <sz val="10"/>
        <rFont val="Arial"/>
      </rPr>
      <t>VR. UNITARIO</t>
    </r>
  </si>
  <si>
    <r>
      <rPr>
        <b/>
        <sz val="10"/>
        <rFont val="Arial"/>
      </rPr>
      <t>VALOR TOTAL</t>
    </r>
  </si>
  <si>
    <t xml:space="preserve">CANTIDAD </t>
  </si>
  <si>
    <t>VALOR TOTAL</t>
  </si>
  <si>
    <r>
      <rPr>
        <b/>
        <sz val="10"/>
        <rFont val="Arial"/>
      </rPr>
      <t>I.E.PIO XI</t>
    </r>
  </si>
  <si>
    <r>
      <rPr>
        <sz val="10"/>
        <rFont val="Arial"/>
      </rPr>
      <t>Demolición muros y elementos en cuchillas para posterior construcción de viga de amarre</t>
    </r>
  </si>
  <si>
    <r>
      <rPr>
        <sz val="10"/>
        <rFont val="Arial"/>
      </rPr>
      <t>m2</t>
    </r>
  </si>
  <si>
    <r>
      <rPr>
        <b/>
        <sz val="10"/>
        <rFont val="Arial"/>
      </rPr>
      <t>ESTRUCTURA</t>
    </r>
  </si>
  <si>
    <r>
      <rPr>
        <sz val="10"/>
        <rFont val="Arial"/>
      </rPr>
      <t>Suministro, transporte y colocación de concreto de 21 Mpa para viga de amarre de 0,20 a 0,23 m x 0,20 m sobre muros, incluye transporte, figuración y colocación de acero de refuerzo (6 barras # 4 en toda su longitud y estribos # 3 @ 0,17 m), colocación y retiro de encofrado pulida caras exteriores, vibrado y curado.</t>
    </r>
  </si>
  <si>
    <r>
      <rPr>
        <sz val="10"/>
        <rFont val="Arial"/>
      </rPr>
      <t>ml</t>
    </r>
  </si>
  <si>
    <r>
      <rPr>
        <sz val="10"/>
        <rFont val="Arial"/>
      </rPr>
      <t>Suministro, transporte y colocación de concreto de 21 Mpa para viga cinta de amarre de 0,22 m x 0,12 m sobre muros, incluye transporte, figuración y colocación de acero de refuerzo (2 barras # 4 en toda su longitud y estribos # 3 @ 0,17 m), colocación y retiro de encofrado pulida caras exteriores, vibrado y curado.</t>
    </r>
  </si>
  <si>
    <r>
      <rPr>
        <sz val="10"/>
        <rFont val="Arial"/>
      </rPr>
      <t>Suministro, transporte, izaje y colocación de estructura metálica para cubiertas incluye vigas, correa, pernos, láminas, anclajes, acabados y todo lo necesario según planos estructurales y arquitectónicos para su correcto funcionamiento</t>
    </r>
  </si>
  <si>
    <r>
      <rPr>
        <sz val="10"/>
        <rFont val="Arial"/>
      </rPr>
      <t>KG</t>
    </r>
  </si>
  <si>
    <r>
      <rPr>
        <b/>
        <sz val="10"/>
        <rFont val="Arial"/>
      </rPr>
      <t>MAMPOSTERIA</t>
    </r>
  </si>
  <si>
    <r>
      <rPr>
        <sz val="10"/>
        <rFont val="Arial"/>
      </rPr>
      <t>Suministro, transporte y colocación de muros en ladrillo sucio e=12cm (12x20x40cm) para acabado en revoque</t>
    </r>
  </si>
  <si>
    <r>
      <rPr>
        <sz val="10"/>
        <rFont val="Arial"/>
      </rPr>
      <t>Suministro, transporte e instalación de revoque liso sobre muros interiores y exteriores e=1.5cm con mortero 1:4 incluye filos y dilataciones</t>
    </r>
  </si>
  <si>
    <r>
      <rPr>
        <sz val="10"/>
        <rFont val="Arial"/>
      </rPr>
      <t>M2</t>
    </r>
  </si>
  <si>
    <r>
      <rPr>
        <b/>
        <sz val="10"/>
        <rFont val="Arial"/>
      </rPr>
      <t>CUBIERTAS</t>
    </r>
  </si>
  <si>
    <r>
      <rPr>
        <sz val="10"/>
        <rFont val="Arial"/>
      </rPr>
      <t>Suministro, transporte e instalación de cubierta en teja UPVC de 2.5 mm cresta alta (color blanco) incluye traslapo, incluye remates de cubierta para su correcta instalación. Incluye anclaje mediante tornillo perforante</t>
    </r>
  </si>
  <si>
    <r>
      <rPr>
        <sz val="10"/>
        <rFont val="Arial"/>
      </rPr>
      <t>Suministro, transporte e instalación de caballete en upvc de 2.56 mm, incluye los sellos para su correcta instalación.</t>
    </r>
  </si>
  <si>
    <r>
      <rPr>
        <sz val="10"/>
        <rFont val="Arial"/>
      </rPr>
      <t>ML</t>
    </r>
  </si>
  <si>
    <r>
      <rPr>
        <sz val="10"/>
        <rFont val="Arial"/>
      </rPr>
      <t>suministro, transporte e instalación de ruana en lamina de remate calibre 26 desarrollo 0,40m pintada con esmalte en epoxipoliamida, incluye regata para su correcta instalación</t>
    </r>
  </si>
  <si>
    <r>
      <rPr>
        <sz val="10"/>
        <rFont val="Arial"/>
      </rPr>
      <t>Suministro, transporte e instalación de canoa en lámina calibre 22 d=1.2 m. Incluye pintura con anticorrosivo y esmalte con epoxipoliamida</t>
    </r>
  </si>
  <si>
    <r>
      <rPr>
        <sz val="10"/>
        <rFont val="Arial"/>
      </rPr>
      <t>Suministro, transporte e instalación de embudos doble tragante en lamina calibre 22 d=4", incluye pintura con anticorrosivo y esmalte con epoxipoliamida</t>
    </r>
  </si>
  <si>
    <r>
      <rPr>
        <sz val="10"/>
        <rFont val="Arial"/>
      </rPr>
      <t>UN</t>
    </r>
  </si>
  <si>
    <r>
      <rPr>
        <b/>
        <sz val="10"/>
        <rFont val="Arial"/>
      </rPr>
      <t>PINTURA</t>
    </r>
  </si>
  <si>
    <r>
      <rPr>
        <sz val="10"/>
        <rFont val="Arial"/>
      </rPr>
      <t>Suministro, transporte y aplicación de estuco plástico sobre revoque muros y vigas, además de ajuste de dilatación y superficie irregulares</t>
    </r>
  </si>
  <si>
    <r>
      <rPr>
        <sz val="10"/>
        <rFont val="Arial"/>
      </rPr>
      <t>Suministro, transporte y aplicación de pintura sobre estuco tipo vinilo en interiores</t>
    </r>
  </si>
  <si>
    <r>
      <rPr>
        <b/>
        <sz val="10"/>
        <rFont val="Arial"/>
      </rPr>
      <t>TUBERIA</t>
    </r>
  </si>
  <si>
    <r>
      <rPr>
        <sz val="10"/>
        <rFont val="Arial"/>
      </rPr>
      <t>Suministro, colocación e instalación de tubería P.V.C. sanitaria Ø3", incluye accesorios (codos, tees, reducciones), y todo lo demás para su correcta ejecución.</t>
    </r>
  </si>
  <si>
    <r>
      <rPr>
        <b/>
        <sz val="10"/>
        <rFont val="Arial"/>
      </rPr>
      <t>INSTALACIÓN ELECTRICA</t>
    </r>
  </si>
  <si>
    <r>
      <rPr>
        <sz val="10"/>
        <rFont val="Arial"/>
      </rPr>
      <t xml:space="preserve">Suministro, transporte e instalación de salida eléctrica expuesta para alumbrado, en tubería EMT, con tomacorrientes polo a tierra 15A. 120 V Tipo LEV referencia 5320 ACP y según norma NEMA 5-15R o equivalente. Incluye toma,  ducto EMT, encintada, conductores de cobre
</t>
    </r>
    <r>
      <rPr>
        <sz val="10"/>
        <rFont val="Arial"/>
      </rPr>
      <t>12 AWG-CU-THNN/THWN, cajas metálicas galvanizadas 12*12*5 de sobreponer con tapa suplemento, conectores de conexión y/o empalme, grapa metálica galvanizada doble ala, marcación con pintura de acuerdo a la norma, obra civil y demás accesorios necesarios para su correcta instalación. (Salida promedio 4 m).</t>
    </r>
  </si>
  <si>
    <r>
      <rPr>
        <sz val="10"/>
        <rFont val="Arial"/>
      </rPr>
      <t>pto</t>
    </r>
  </si>
  <si>
    <r>
      <rPr>
        <sz val="10"/>
        <rFont val="Arial"/>
      </rPr>
      <t>Suministro, Transporte e instalación de Luminaria Hermética Led 2x18W con flujo luminoso 3600lm temperatura color 6500k  IP:65, platinas de anclaje, pernos, clavija, caja 4x4 con tapa lisa tipo intemperie para colocar la base de la fotocelda, encintada y demás elementos necesarios para su correcta instalación.</t>
    </r>
  </si>
  <si>
    <r>
      <rPr>
        <sz val="10"/>
        <rFont val="Arial"/>
      </rPr>
      <t xml:space="preserve">Suministro, transporte e instalación de materiales para salida eléctrica de interruptor monopolar de alumbrado 15 A. TIPO LEV referencia 1451, 10A,
</t>
    </r>
    <r>
      <rPr>
        <sz val="10"/>
        <rFont val="Arial"/>
      </rPr>
      <t>125 V, según certificación RETIE y pruebas de conformidad UL. Incluye el interruptor, tapa, ducto pvc,  cajas 4"x4" con tapa suplemento, adaptadores, curvas, pega pvc, conductores 12 AWG-CU- THHN/THWN-90ºC, conectores de conexión y empalme, tornillos, obra civil y demás elementos y accesorios para su correcta instalación y funcionamiento. (salida promedio 4 m).</t>
    </r>
  </si>
  <si>
    <r>
      <rPr>
        <sz val="10"/>
        <rFont val="Arial"/>
      </rPr>
      <t xml:space="preserve">Suministro, Transporte e instalación de Luminaria Wallpack mural 50 W -
</t>
    </r>
    <r>
      <rPr>
        <sz val="10"/>
        <rFont val="Arial"/>
      </rPr>
      <t>4.000 K - 6.000 Lumens IP:65 o equivalente, platinas de anclaje, pernos, clavija, caja 4x4 con tapa lisa tipo intemperie para colocar la base de la fotocelda, encintada y demás elementos necesarios para su correcta instalación.</t>
    </r>
  </si>
  <si>
    <r>
      <rPr>
        <b/>
        <sz val="10"/>
        <rFont val="Arial"/>
      </rPr>
      <t>I.E. SAN JUAN</t>
    </r>
  </si>
  <si>
    <r>
      <rPr>
        <sz val="10"/>
        <rFont val="Arial"/>
      </rPr>
      <t>Suministro, transporte, izaje y colocación de estructura metálica en PTS de 120 x 120 x 2 mm para poste en para su correcto funcionamiento</t>
    </r>
  </si>
  <si>
    <r>
      <rPr>
        <sz val="10"/>
        <rFont val="Arial"/>
      </rPr>
      <t>Mantenimiento , reparación y recuperación de cubierta en teja de barro y armazón de madera, incluye desmonte de la totalidad delas tejas, clasificación y limpieza para su posterior reinstalación, desmonte y reposición de madera (vigas, tacos, largueros y varillones en mal estado, instalación de madera en reposición (vigas, largueros, tacos en abarco), (varillones chanú), incluye reposición de teja de barro del 25 % reposición e instalación de láminas en canoas, caballetes y limatones y ruanas necesarias para el correcto funcionamiento de la cubierta, además de reposición de cielo raso en láminas de eterborard necesarias a reponer y desmontar para el ajuste completo de la cubierta.</t>
    </r>
  </si>
  <si>
    <t>OBRA EXTRA</t>
  </si>
  <si>
    <t>OE 1</t>
  </si>
  <si>
    <t>Tubería Emt de 1/2" recoorrido con uniones y/o curvas</t>
  </si>
  <si>
    <t>ml</t>
  </si>
  <si>
    <t>OE 2</t>
  </si>
  <si>
    <t>Pintura a base de aceite , incluye anticorrosivo sobre cerchas existente tipo celocia</t>
  </si>
  <si>
    <t>OE 3</t>
  </si>
  <si>
    <t>Alimentador con cable #12</t>
  </si>
  <si>
    <t>OE 4</t>
  </si>
  <si>
    <t>STI de ventana en aluminio anodizado de 1.40 x 0,40 m.</t>
  </si>
  <si>
    <t>ud</t>
  </si>
  <si>
    <t>OE5</t>
  </si>
  <si>
    <t>STI de cielo razo en driwall de espesor 8mm, incluye estructura, empaste, fondeo y las manos de pintura requeridas para su correcto funcionamiento e instalación en cielos de biblioteca, (Tramos priorizados por deterioro)</t>
  </si>
  <si>
    <t>m2</t>
  </si>
  <si>
    <r>
      <rPr>
        <b/>
        <sz val="10"/>
        <rFont val="Arial"/>
      </rPr>
      <t>SUBTOTAL COSTOS DIRECTOS</t>
    </r>
  </si>
  <si>
    <r>
      <rPr>
        <b/>
        <sz val="10"/>
        <rFont val="Arial"/>
      </rPr>
      <t>% ADMINISTRACION OBRA</t>
    </r>
  </si>
  <si>
    <r>
      <rPr>
        <b/>
        <sz val="10"/>
        <rFont val="Arial"/>
      </rPr>
      <t>28%</t>
    </r>
  </si>
  <si>
    <r>
      <rPr>
        <b/>
        <sz val="10"/>
        <rFont val="Arial"/>
      </rPr>
      <t>% UTILIDADES OBRA</t>
    </r>
  </si>
  <si>
    <r>
      <rPr>
        <b/>
        <sz val="10"/>
        <rFont val="Arial"/>
      </rPr>
      <t>2%</t>
    </r>
  </si>
  <si>
    <t>PROVISIÓN PARA EL PAGO DE PRIMAS DE PÓLIZAS (GARANTÍAS)</t>
  </si>
  <si>
    <r>
      <rPr>
        <b/>
        <sz val="10"/>
        <rFont val="Arial"/>
      </rPr>
      <t>VALOR TOTAL DE OBRA</t>
    </r>
  </si>
  <si>
    <t>VALOR INTERVENTORIA</t>
  </si>
  <si>
    <t xml:space="preserve">VALOR UNIR </t>
  </si>
  <si>
    <t xml:space="preserve">UNIR </t>
  </si>
  <si>
    <t>contrato inicial</t>
  </si>
  <si>
    <t>adición</t>
  </si>
  <si>
    <t>NOTA ACLARATORIA</t>
  </si>
  <si>
    <t xml:space="preserve">TOTAL OBRA MAS ADICIÓN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</si>
</sst>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###0;###0"/>
    <numFmt numFmtId="166" formatCode="#,##0.0;#,##0.0"/>
    <numFmt numFmtId="167" formatCode="#,##0.0"/>
    <numFmt numFmtId="168" formatCode="#,##0.000;#,##0.000"/>
    <numFmt numFmtId="169" formatCode="#,##0.00;#,##0.00"/>
    <numFmt numFmtId="170" formatCode="_-&quot;$&quot;\ * #,##0_-;\-&quot;$&quot;\ * #,##0_-;_-&quot;$&quot;\ * &quot;-&quot;??_-;_-@_-"/>
    <numFmt numFmtId="171" formatCode="_-&quot;$&quot;* #,##0_-;\-&quot;$&quot;* #,##0_-;_-&quot;$&quot;* &quot;-&quot;??_-;_-@_-"/>
    <numFmt numFmtId="172" formatCode="0.0%"/>
  </numFmts>
  <fonts count="12" x14ac:knownFonts="1">
    <font>
      <sz val="11"/>
      <name val="Calibri"/>
      <family val="2"/>
      <scheme val="minor"/>
    </font>
    <font>
      <b/>
      <sz val="12"/>
      <color rgb="FF000000"/>
      <name val="Times New Roman"/>
      <family val="1"/>
    </font>
    <font>
      <sz val="10"/>
      <color rgb="FF000000"/>
      <name val="Times New Roman"/>
      <charset val="204"/>
    </font>
    <font>
      <b/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name val="Arial"/>
    </font>
    <font>
      <sz val="11"/>
      <color theme="1"/>
      <name val="Calibri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119">
    <xf numFmtId="0" fontId="0" fillId="0" borderId="0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0" fontId="2" fillId="0" borderId="32"/>
    <xf numFmtId="44" fontId="10" fillId="0" borderId="32" applyFont="0" applyFill="0" applyBorder="0" applyAlignment="0" applyProtection="0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0" fontId="2" fillId="0" borderId="32"/>
    <xf numFmtId="0" fontId="2" fillId="0" borderId="32"/>
    <xf numFmtId="0" fontId="2" fillId="0" borderId="32"/>
    <xf numFmtId="0" fontId="2" fillId="0" borderId="32"/>
    <xf numFmtId="0" fontId="2" fillId="0" borderId="32"/>
    <xf numFmtId="44" fontId="10" fillId="0" borderId="32" applyFont="0" applyFill="0" applyBorder="0" applyAlignment="0" applyProtection="0"/>
    <xf numFmtId="44" fontId="10" fillId="0" borderId="32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right"/>
    </xf>
    <xf numFmtId="0" fontId="2" fillId="0" borderId="3" xfId="4" applyBorder="1" applyAlignment="1">
      <alignment horizontal="left" vertical="top"/>
    </xf>
    <xf numFmtId="0" fontId="2" fillId="0" borderId="4" xfId="5" applyBorder="1" applyAlignment="1">
      <alignment horizontal="left" vertical="top"/>
    </xf>
    <xf numFmtId="0" fontId="3" fillId="0" borderId="13" xfId="16" applyFont="1" applyBorder="1" applyAlignment="1">
      <alignment horizontal="center" vertical="center"/>
    </xf>
    <xf numFmtId="0" fontId="3" fillId="0" borderId="14" xfId="16" applyFont="1" applyBorder="1" applyAlignment="1">
      <alignment horizontal="center" vertical="center"/>
    </xf>
    <xf numFmtId="0" fontId="2" fillId="0" borderId="19" xfId="26" applyBorder="1" applyAlignment="1">
      <alignment horizontal="left" vertical="top"/>
    </xf>
    <xf numFmtId="0" fontId="2" fillId="0" borderId="20" xfId="26" applyBorder="1" applyAlignment="1">
      <alignment horizontal="left" vertical="top"/>
    </xf>
    <xf numFmtId="0" fontId="2" fillId="0" borderId="19" xfId="37" applyBorder="1" applyAlignment="1">
      <alignment horizontal="center" vertical="center"/>
    </xf>
    <xf numFmtId="44" fontId="9" fillId="0" borderId="19" xfId="38" applyFont="1" applyBorder="1" applyAlignment="1">
      <alignment horizontal="left" vertical="center"/>
    </xf>
    <xf numFmtId="167" fontId="2" fillId="0" borderId="19" xfId="39" applyNumberFormat="1" applyBorder="1" applyAlignment="1">
      <alignment horizontal="center" vertical="center"/>
    </xf>
    <xf numFmtId="44" fontId="2" fillId="0" borderId="20" xfId="40" applyNumberFormat="1" applyBorder="1" applyAlignment="1">
      <alignment horizontal="left" vertical="center"/>
    </xf>
    <xf numFmtId="166" fontId="2" fillId="0" borderId="19" xfId="47" applyNumberFormat="1" applyBorder="1" applyAlignment="1">
      <alignment horizontal="center" vertical="center"/>
    </xf>
    <xf numFmtId="169" fontId="2" fillId="0" borderId="19" xfId="87" applyNumberFormat="1" applyBorder="1" applyAlignment="1">
      <alignment horizontal="center" vertical="center"/>
    </xf>
    <xf numFmtId="170" fontId="3" fillId="0" borderId="19" xfId="110" applyNumberFormat="1" applyFont="1" applyBorder="1" applyAlignment="1">
      <alignment horizontal="left" vertical="top"/>
    </xf>
    <xf numFmtId="170" fontId="2" fillId="0" borderId="19" xfId="111" applyNumberFormat="1" applyBorder="1" applyAlignment="1">
      <alignment horizontal="left" vertical="top"/>
    </xf>
    <xf numFmtId="170" fontId="3" fillId="0" borderId="20" xfId="112" applyNumberFormat="1" applyFont="1" applyBorder="1" applyAlignment="1">
      <alignment horizontal="center" vertical="top"/>
    </xf>
    <xf numFmtId="166" fontId="7" fillId="0" borderId="15" xfId="27" applyNumberFormat="1" applyFont="1" applyBorder="1" applyAlignment="1">
      <alignment horizontal="center" vertical="center" wrapText="1"/>
    </xf>
    <xf numFmtId="165" fontId="7" fillId="0" borderId="15" xfId="52" applyNumberFormat="1" applyFont="1" applyBorder="1" applyAlignment="1">
      <alignment horizontal="center" vertical="top" wrapText="1"/>
    </xf>
    <xf numFmtId="0" fontId="5" fillId="0" borderId="18" xfId="113" applyFont="1" applyBorder="1" applyAlignment="1">
      <alignment horizontal="center" vertical="top" wrapText="1"/>
    </xf>
    <xf numFmtId="166" fontId="7" fillId="0" borderId="18" xfId="27" applyNumberFormat="1" applyFont="1" applyBorder="1" applyAlignment="1">
      <alignment horizontal="center" vertical="center" wrapText="1"/>
    </xf>
    <xf numFmtId="165" fontId="6" fillId="0" borderId="15" xfId="17" applyNumberFormat="1" applyFont="1" applyBorder="1" applyAlignment="1">
      <alignment horizontal="center" vertical="top" wrapText="1"/>
    </xf>
    <xf numFmtId="166" fontId="7" fillId="0" borderId="15" xfId="84" applyNumberFormat="1" applyFont="1" applyBorder="1" applyAlignment="1">
      <alignment horizontal="center" vertical="top" wrapText="1"/>
    </xf>
    <xf numFmtId="169" fontId="7" fillId="0" borderId="18" xfId="61" applyNumberFormat="1" applyFont="1" applyBorder="1" applyAlignment="1">
      <alignment horizontal="center" vertical="center" wrapText="1"/>
    </xf>
    <xf numFmtId="166" fontId="7" fillId="0" borderId="24" xfId="106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top"/>
    </xf>
    <xf numFmtId="168" fontId="7" fillId="0" borderId="18" xfId="50" applyNumberFormat="1" applyFont="1" applyBorder="1" applyAlignment="1">
      <alignment horizontal="center" vertical="center" wrapText="1"/>
    </xf>
    <xf numFmtId="170" fontId="0" fillId="0" borderId="0" xfId="0" applyNumberFormat="1"/>
    <xf numFmtId="9" fontId="5" fillId="0" borderId="18" xfId="113" applyNumberFormat="1" applyFont="1" applyBorder="1" applyAlignment="1">
      <alignment vertical="top" wrapText="1"/>
    </xf>
    <xf numFmtId="0" fontId="0" fillId="2" borderId="0" xfId="0" applyFill="1"/>
    <xf numFmtId="170" fontId="0" fillId="2" borderId="0" xfId="0" applyNumberFormat="1" applyFill="1"/>
    <xf numFmtId="171" fontId="5" fillId="2" borderId="19" xfId="117" applyNumberFormat="1" applyFont="1" applyFill="1" applyBorder="1" applyAlignment="1">
      <alignment vertical="top" wrapText="1"/>
    </xf>
    <xf numFmtId="0" fontId="8" fillId="0" borderId="18" xfId="31" applyFont="1" applyBorder="1" applyAlignment="1">
      <alignment vertical="center" wrapText="1"/>
    </xf>
    <xf numFmtId="0" fontId="2" fillId="0" borderId="18" xfId="41" applyBorder="1" applyAlignment="1">
      <alignment vertical="center" wrapText="1"/>
    </xf>
    <xf numFmtId="0" fontId="5" fillId="0" borderId="18" xfId="20" applyFont="1" applyBorder="1" applyAlignment="1">
      <alignment vertical="top" wrapText="1"/>
    </xf>
    <xf numFmtId="0" fontId="8" fillId="0" borderId="18" xfId="48" applyFont="1" applyBorder="1" applyAlignment="1">
      <alignment vertical="top" wrapText="1"/>
    </xf>
    <xf numFmtId="0" fontId="2" fillId="0" borderId="18" xfId="23" applyBorder="1" applyAlignment="1">
      <alignment vertical="top" wrapText="1"/>
    </xf>
    <xf numFmtId="44" fontId="9" fillId="0" borderId="18" xfId="44" applyFont="1" applyBorder="1" applyAlignment="1">
      <alignment vertical="center" wrapText="1"/>
    </xf>
    <xf numFmtId="44" fontId="8" fillId="0" borderId="18" xfId="34" applyFont="1" applyBorder="1" applyAlignment="1">
      <alignment vertical="center" wrapText="1"/>
    </xf>
    <xf numFmtId="170" fontId="5" fillId="0" borderId="18" xfId="108" applyNumberFormat="1" applyFont="1" applyBorder="1" applyAlignment="1">
      <alignment vertical="top" wrapText="1"/>
    </xf>
    <xf numFmtId="44" fontId="5" fillId="0" borderId="18" xfId="115" applyFont="1" applyBorder="1" applyAlignment="1">
      <alignment vertical="top" wrapText="1"/>
    </xf>
    <xf numFmtId="0" fontId="2" fillId="3" borderId="30" xfId="26" applyFill="1" applyBorder="1" applyAlignment="1">
      <alignment horizontal="left" vertical="top"/>
    </xf>
    <xf numFmtId="170" fontId="3" fillId="3" borderId="30" xfId="110" applyNumberFormat="1" applyFont="1" applyFill="1" applyBorder="1" applyAlignment="1">
      <alignment horizontal="left" vertical="top"/>
    </xf>
    <xf numFmtId="170" fontId="2" fillId="3" borderId="30" xfId="111" applyNumberFormat="1" applyFill="1" applyBorder="1" applyAlignment="1">
      <alignment horizontal="left" vertical="top"/>
    </xf>
    <xf numFmtId="170" fontId="3" fillId="3" borderId="31" xfId="112" applyNumberFormat="1" applyFont="1" applyFill="1" applyBorder="1" applyAlignment="1">
      <alignment horizontal="center" vertical="top"/>
    </xf>
    <xf numFmtId="0" fontId="0" fillId="3" borderId="0" xfId="0" applyFill="1"/>
    <xf numFmtId="0" fontId="1" fillId="0" borderId="2" xfId="1" applyFont="1" applyBorder="1" applyAlignment="1">
      <alignment horizontal="center" vertical="top"/>
    </xf>
    <xf numFmtId="0" fontId="5" fillId="0" borderId="36" xfId="13" applyFont="1" applyBorder="1" applyAlignment="1">
      <alignment horizontal="center" vertical="center" wrapText="1"/>
    </xf>
    <xf numFmtId="0" fontId="5" fillId="0" borderId="34" xfId="13" applyFont="1" applyBorder="1" applyAlignment="1">
      <alignment horizontal="center" vertical="center" wrapText="1"/>
    </xf>
    <xf numFmtId="0" fontId="2" fillId="0" borderId="18" xfId="30" applyBorder="1" applyAlignment="1">
      <alignment vertical="center" wrapText="1"/>
    </xf>
    <xf numFmtId="165" fontId="7" fillId="0" borderId="15" xfId="69" applyNumberFormat="1" applyFont="1" applyBorder="1" applyAlignment="1">
      <alignment horizontal="center" vertical="top" wrapText="1"/>
    </xf>
    <xf numFmtId="166" fontId="7" fillId="0" borderId="15" xfId="88" applyNumberFormat="1" applyFont="1" applyBorder="1" applyAlignment="1">
      <alignment horizontal="center" vertical="center" wrapText="1"/>
    </xf>
    <xf numFmtId="166" fontId="6" fillId="0" borderId="15" xfId="91" applyNumberFormat="1" applyFont="1" applyBorder="1" applyAlignment="1">
      <alignment horizontal="center" vertical="center" wrapText="1"/>
    </xf>
    <xf numFmtId="166" fontId="6" fillId="0" borderId="38" xfId="97" applyNumberFormat="1" applyFont="1" applyBorder="1" applyAlignment="1">
      <alignment horizontal="center" vertical="center" wrapText="1"/>
    </xf>
    <xf numFmtId="0" fontId="8" fillId="0" borderId="18" xfId="58" applyFont="1" applyBorder="1" applyAlignment="1">
      <alignment vertical="center" wrapText="1"/>
    </xf>
    <xf numFmtId="0" fontId="8" fillId="0" borderId="24" xfId="103" applyFont="1" applyBorder="1" applyAlignment="1">
      <alignment vertical="center" wrapText="1"/>
    </xf>
    <xf numFmtId="0" fontId="8" fillId="0" borderId="18" xfId="55" applyFont="1" applyBorder="1" applyAlignment="1">
      <alignment vertical="top" wrapText="1"/>
    </xf>
    <xf numFmtId="0" fontId="8" fillId="0" borderId="18" xfId="94" applyFont="1" applyBorder="1" applyAlignment="1">
      <alignment vertical="top" wrapText="1"/>
    </xf>
    <xf numFmtId="0" fontId="8" fillId="0" borderId="24" xfId="100" applyFont="1" applyBorder="1" applyAlignment="1">
      <alignment vertical="top" wrapText="1"/>
    </xf>
    <xf numFmtId="0" fontId="5" fillId="0" borderId="18" xfId="72" applyFont="1" applyBorder="1" applyAlignment="1">
      <alignment vertical="top" wrapText="1"/>
    </xf>
    <xf numFmtId="0" fontId="2" fillId="0" borderId="18" xfId="81" applyBorder="1" applyAlignment="1">
      <alignment vertical="top" wrapText="1"/>
    </xf>
    <xf numFmtId="44" fontId="8" fillId="0" borderId="18" xfId="63" applyFont="1" applyBorder="1" applyAlignment="1">
      <alignment vertical="center" wrapText="1"/>
    </xf>
    <xf numFmtId="0" fontId="2" fillId="0" borderId="18" xfId="75" applyBorder="1" applyAlignment="1">
      <alignment vertical="center" wrapText="1"/>
    </xf>
    <xf numFmtId="0" fontId="2" fillId="3" borderId="29" xfId="23" applyFill="1" applyBorder="1" applyAlignment="1">
      <alignment vertical="top" wrapText="1"/>
    </xf>
    <xf numFmtId="170" fontId="5" fillId="3" borderId="29" xfId="108" applyNumberFormat="1" applyFont="1" applyFill="1" applyBorder="1" applyAlignment="1">
      <alignment vertical="top" wrapText="1"/>
    </xf>
    <xf numFmtId="44" fontId="9" fillId="0" borderId="18" xfId="78" applyFont="1" applyBorder="1" applyAlignment="1">
      <alignment vertical="center" wrapText="1"/>
    </xf>
    <xf numFmtId="0" fontId="1" fillId="0" borderId="2" xfId="1" applyFont="1" applyBorder="1" applyAlignment="1">
      <alignment vertical="top"/>
    </xf>
    <xf numFmtId="0" fontId="5" fillId="0" borderId="34" xfId="13" applyFont="1" applyBorder="1" applyAlignment="1">
      <alignment vertical="center" wrapText="1"/>
    </xf>
    <xf numFmtId="0" fontId="5" fillId="0" borderId="34" xfId="13" applyFont="1" applyBorder="1" applyAlignment="1">
      <alignment vertical="center"/>
    </xf>
    <xf numFmtId="170" fontId="5" fillId="0" borderId="33" xfId="108" applyNumberFormat="1" applyFont="1" applyBorder="1" applyAlignment="1">
      <alignment vertical="top" wrapText="1"/>
    </xf>
    <xf numFmtId="170" fontId="5" fillId="2" borderId="33" xfId="108" applyNumberFormat="1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2" fillId="0" borderId="18" xfId="23" applyBorder="1" applyAlignment="1">
      <alignment horizontal="center" vertical="top" wrapText="1"/>
    </xf>
    <xf numFmtId="44" fontId="8" fillId="0" borderId="18" xfId="34" applyFont="1" applyFill="1" applyBorder="1" applyAlignment="1">
      <alignment vertical="center" wrapText="1"/>
    </xf>
    <xf numFmtId="2" fontId="2" fillId="0" borderId="19" xfId="67" applyNumberFormat="1" applyBorder="1" applyAlignment="1">
      <alignment horizontal="center" vertical="center"/>
    </xf>
    <xf numFmtId="44" fontId="9" fillId="0" borderId="19" xfId="38" applyFont="1" applyFill="1" applyBorder="1" applyAlignment="1">
      <alignment horizontal="left" vertical="center"/>
    </xf>
    <xf numFmtId="171" fontId="0" fillId="0" borderId="0" xfId="117" applyNumberFormat="1" applyFont="1"/>
    <xf numFmtId="170" fontId="5" fillId="0" borderId="17" xfId="114" applyNumberFormat="1" applyFont="1" applyBorder="1" applyAlignment="1">
      <alignment vertical="top" wrapText="1"/>
    </xf>
    <xf numFmtId="170" fontId="3" fillId="2" borderId="19" xfId="110" applyNumberFormat="1" applyFont="1" applyFill="1" applyBorder="1" applyAlignment="1">
      <alignment horizontal="left" vertical="top"/>
    </xf>
    <xf numFmtId="0" fontId="2" fillId="0" borderId="15" xfId="23" applyBorder="1" applyAlignment="1">
      <alignment horizontal="center" vertical="top" wrapText="1"/>
    </xf>
    <xf numFmtId="44" fontId="0" fillId="0" borderId="0" xfId="0" applyNumberFormat="1"/>
    <xf numFmtId="164" fontId="0" fillId="0" borderId="0" xfId="0" applyNumberFormat="1"/>
    <xf numFmtId="44" fontId="0" fillId="0" borderId="0" xfId="0" applyNumberFormat="1" applyAlignment="1">
      <alignment horizontal="center"/>
    </xf>
    <xf numFmtId="171" fontId="5" fillId="0" borderId="25" xfId="117" applyNumberFormat="1" applyFont="1" applyBorder="1" applyAlignment="1">
      <alignment vertical="top" wrapText="1"/>
    </xf>
    <xf numFmtId="0" fontId="0" fillId="0" borderId="19" xfId="0" applyBorder="1" applyAlignment="1">
      <alignment horizontal="right"/>
    </xf>
    <xf numFmtId="9" fontId="0" fillId="0" borderId="19" xfId="118" applyFont="1" applyBorder="1"/>
    <xf numFmtId="44" fontId="0" fillId="0" borderId="19" xfId="0" applyNumberFormat="1" applyBorder="1"/>
    <xf numFmtId="0" fontId="0" fillId="0" borderId="19" xfId="0" applyBorder="1"/>
    <xf numFmtId="164" fontId="0" fillId="0" borderId="19" xfId="117" applyFont="1" applyBorder="1"/>
    <xf numFmtId="172" fontId="0" fillId="0" borderId="19" xfId="118" applyNumberFormat="1" applyFont="1" applyBorder="1"/>
    <xf numFmtId="0" fontId="0" fillId="0" borderId="41" xfId="0" applyBorder="1" applyAlignment="1">
      <alignment horizontal="center"/>
    </xf>
    <xf numFmtId="0" fontId="1" fillId="0" borderId="5" xfId="6" applyFont="1" applyBorder="1" applyAlignment="1">
      <alignment horizontal="center" vertical="top" wrapText="1"/>
    </xf>
    <xf numFmtId="0" fontId="1" fillId="0" borderId="6" xfId="6" applyFont="1" applyBorder="1" applyAlignment="1">
      <alignment horizontal="center" vertical="top" wrapText="1"/>
    </xf>
    <xf numFmtId="0" fontId="1" fillId="0" borderId="7" xfId="6" applyFont="1" applyBorder="1" applyAlignment="1">
      <alignment horizontal="center" vertical="top" wrapText="1"/>
    </xf>
    <xf numFmtId="9" fontId="5" fillId="0" borderId="39" xfId="113" applyNumberFormat="1" applyFont="1" applyBorder="1" applyAlignment="1">
      <alignment horizontal="center" vertical="top" wrapText="1"/>
    </xf>
    <xf numFmtId="9" fontId="5" fillId="0" borderId="40" xfId="113" applyNumberFormat="1" applyFont="1" applyBorder="1" applyAlignment="1">
      <alignment horizontal="center" vertical="top" wrapText="1"/>
    </xf>
    <xf numFmtId="9" fontId="5" fillId="0" borderId="23" xfId="113" applyNumberFormat="1" applyFont="1" applyBorder="1" applyAlignment="1">
      <alignment horizontal="center" vertical="top" wrapText="1"/>
    </xf>
    <xf numFmtId="9" fontId="5" fillId="0" borderId="22" xfId="113" applyNumberFormat="1" applyFont="1" applyBorder="1" applyAlignment="1">
      <alignment horizontal="center" vertical="top" wrapText="1"/>
    </xf>
    <xf numFmtId="0" fontId="5" fillId="2" borderId="21" xfId="20" applyFont="1" applyFill="1" applyBorder="1" applyAlignment="1">
      <alignment horizontal="center" vertical="top" wrapText="1"/>
    </xf>
    <xf numFmtId="0" fontId="5" fillId="2" borderId="32" xfId="20" applyFont="1" applyFill="1" applyAlignment="1">
      <alignment horizontal="center" vertical="top" wrapText="1"/>
    </xf>
    <xf numFmtId="0" fontId="5" fillId="2" borderId="22" xfId="20" applyFont="1" applyFill="1" applyBorder="1" applyAlignment="1">
      <alignment horizontal="center" vertical="top" wrapText="1"/>
    </xf>
    <xf numFmtId="0" fontId="5" fillId="0" borderId="15" xfId="20" applyFont="1" applyBorder="1" applyAlignment="1">
      <alignment horizontal="center" vertical="top" wrapText="1"/>
    </xf>
    <xf numFmtId="0" fontId="5" fillId="0" borderId="16" xfId="20" applyFont="1" applyBorder="1" applyAlignment="1">
      <alignment horizontal="center" vertical="top" wrapText="1"/>
    </xf>
    <xf numFmtId="0" fontId="5" fillId="0" borderId="17" xfId="20" applyFont="1" applyBorder="1" applyAlignment="1">
      <alignment horizontal="center" vertical="top" wrapText="1"/>
    </xf>
    <xf numFmtId="0" fontId="5" fillId="0" borderId="36" xfId="20" applyFont="1" applyBorder="1" applyAlignment="1">
      <alignment horizontal="center" vertical="top" wrapText="1"/>
    </xf>
    <xf numFmtId="0" fontId="5" fillId="0" borderId="37" xfId="20" applyFont="1" applyBorder="1" applyAlignment="1">
      <alignment horizontal="center" vertical="top" wrapText="1"/>
    </xf>
    <xf numFmtId="0" fontId="5" fillId="0" borderId="35" xfId="20" applyFont="1" applyBorder="1" applyAlignment="1">
      <alignment horizontal="center" vertical="top" wrapText="1"/>
    </xf>
    <xf numFmtId="0" fontId="5" fillId="3" borderId="26" xfId="20" applyFont="1" applyFill="1" applyBorder="1" applyAlignment="1">
      <alignment horizontal="center" vertical="top" wrapText="1"/>
    </xf>
    <xf numFmtId="0" fontId="5" fillId="3" borderId="27" xfId="20" applyFont="1" applyFill="1" applyBorder="1" applyAlignment="1">
      <alignment horizontal="center" vertical="top" wrapText="1"/>
    </xf>
    <xf numFmtId="0" fontId="5" fillId="3" borderId="28" xfId="20" applyFont="1" applyFill="1" applyBorder="1" applyAlignment="1">
      <alignment horizontal="center" vertical="top" wrapText="1"/>
    </xf>
    <xf numFmtId="0" fontId="5" fillId="0" borderId="10" xfId="72" applyFont="1" applyBorder="1" applyAlignment="1">
      <alignment horizontal="center" vertical="top" wrapText="1"/>
    </xf>
    <xf numFmtId="0" fontId="5" fillId="0" borderId="11" xfId="72" applyFont="1" applyBorder="1" applyAlignment="1">
      <alignment horizontal="center" vertical="top" wrapText="1"/>
    </xf>
    <xf numFmtId="0" fontId="5" fillId="0" borderId="12" xfId="72" applyFont="1" applyBorder="1" applyAlignment="1">
      <alignment horizontal="center" vertical="top" wrapText="1"/>
    </xf>
    <xf numFmtId="0" fontId="3" fillId="0" borderId="8" xfId="9" applyFont="1" applyBorder="1" applyAlignment="1">
      <alignment horizontal="center" vertical="center" wrapText="1"/>
    </xf>
    <xf numFmtId="0" fontId="3" fillId="0" borderId="7" xfId="10" applyFont="1" applyBorder="1" applyAlignment="1">
      <alignment horizontal="center" vertical="center" wrapText="1"/>
    </xf>
    <xf numFmtId="0" fontId="4" fillId="0" borderId="8" xfId="11" applyFont="1" applyBorder="1" applyAlignment="1">
      <alignment horizontal="center" vertical="center" wrapText="1"/>
    </xf>
    <xf numFmtId="0" fontId="4" fillId="0" borderId="9" xfId="12" applyFont="1" applyBorder="1" applyAlignment="1">
      <alignment horizontal="center" vertical="center" wrapText="1"/>
    </xf>
  </cellXfs>
  <cellStyles count="119">
    <cellStyle name="Moneda" xfId="117" builtinId="4"/>
    <cellStyle name="Normal" xfId="0" builtinId="0"/>
    <cellStyle name="Porcentaje" xfId="118" builtinId="5"/>
    <cellStyle name="Style 10" xfId="9" xr:uid="{00000000-0005-0000-0000-000009000000}"/>
    <cellStyle name="Style 100" xfId="99" xr:uid="{00000000-0005-0000-0000-000063000000}"/>
    <cellStyle name="Style 101" xfId="100" xr:uid="{00000000-0005-0000-0000-000064000000}"/>
    <cellStyle name="Style 102" xfId="101" xr:uid="{00000000-0005-0000-0000-000065000000}"/>
    <cellStyle name="Style 103" xfId="102" xr:uid="{00000000-0005-0000-0000-000066000000}"/>
    <cellStyle name="Style 104" xfId="103" xr:uid="{00000000-0005-0000-0000-000067000000}"/>
    <cellStyle name="Style 105" xfId="104" xr:uid="{00000000-0005-0000-0000-000068000000}"/>
    <cellStyle name="Style 106" xfId="105" xr:uid="{00000000-0005-0000-0000-000069000000}"/>
    <cellStyle name="Style 107" xfId="106" xr:uid="{00000000-0005-0000-0000-00006A000000}"/>
    <cellStyle name="Style 108" xfId="107" xr:uid="{00000000-0005-0000-0000-00006B000000}"/>
    <cellStyle name="Style 109" xfId="108" xr:uid="{00000000-0005-0000-0000-00006C000000}"/>
    <cellStyle name="Style 11" xfId="10" xr:uid="{00000000-0005-0000-0000-00000A000000}"/>
    <cellStyle name="Style 110" xfId="109" xr:uid="{00000000-0005-0000-0000-00006D000000}"/>
    <cellStyle name="Style 111" xfId="110" xr:uid="{00000000-0005-0000-0000-00006E000000}"/>
    <cellStyle name="Style 112" xfId="111" xr:uid="{00000000-0005-0000-0000-00006F000000}"/>
    <cellStyle name="Style 113" xfId="112" xr:uid="{00000000-0005-0000-0000-000070000000}"/>
    <cellStyle name="Style 114" xfId="113" xr:uid="{00000000-0005-0000-0000-000071000000}"/>
    <cellStyle name="Style 115" xfId="114" xr:uid="{00000000-0005-0000-0000-000072000000}"/>
    <cellStyle name="Style 116" xfId="115" xr:uid="{00000000-0005-0000-0000-000073000000}"/>
    <cellStyle name="Style 117" xfId="116" xr:uid="{00000000-0005-0000-0000-000074000000}"/>
    <cellStyle name="Style 12" xfId="11" xr:uid="{00000000-0005-0000-0000-00000B000000}"/>
    <cellStyle name="Style 13" xfId="12" xr:uid="{00000000-0005-0000-0000-00000C000000}"/>
    <cellStyle name="Style 14" xfId="13" xr:uid="{00000000-0005-0000-0000-00000D000000}"/>
    <cellStyle name="Style 15" xfId="14" xr:uid="{00000000-0005-0000-0000-00000E000000}"/>
    <cellStyle name="Style 16" xfId="15" xr:uid="{00000000-0005-0000-0000-00000F000000}"/>
    <cellStyle name="Style 17" xfId="16" xr:uid="{00000000-0005-0000-0000-000010000000}"/>
    <cellStyle name="Style 18" xfId="17" xr:uid="{00000000-0005-0000-0000-000011000000}"/>
    <cellStyle name="Style 19" xfId="18" xr:uid="{00000000-0005-0000-0000-000012000000}"/>
    <cellStyle name="Style 2" xfId="1" xr:uid="{00000000-0005-0000-0000-000001000000}"/>
    <cellStyle name="Style 20" xfId="19" xr:uid="{00000000-0005-0000-0000-000013000000}"/>
    <cellStyle name="Style 21" xfId="20" xr:uid="{00000000-0005-0000-0000-000014000000}"/>
    <cellStyle name="Style 22" xfId="21" xr:uid="{00000000-0005-0000-0000-000015000000}"/>
    <cellStyle name="Style 23" xfId="22" xr:uid="{00000000-0005-0000-0000-000016000000}"/>
    <cellStyle name="Style 24" xfId="23" xr:uid="{00000000-0005-0000-0000-000017000000}"/>
    <cellStyle name="Style 25" xfId="24" xr:uid="{00000000-0005-0000-0000-000018000000}"/>
    <cellStyle name="Style 26" xfId="25" xr:uid="{00000000-0005-0000-0000-000019000000}"/>
    <cellStyle name="Style 27" xfId="26" xr:uid="{00000000-0005-0000-0000-00001A000000}"/>
    <cellStyle name="Style 28" xfId="27" xr:uid="{00000000-0005-0000-0000-00001B000000}"/>
    <cellStyle name="Style 29" xfId="28" xr:uid="{00000000-0005-0000-0000-00001C000000}"/>
    <cellStyle name="Style 3" xfId="2" xr:uid="{00000000-0005-0000-0000-000002000000}"/>
    <cellStyle name="Style 30" xfId="29" xr:uid="{00000000-0005-0000-0000-00001D000000}"/>
    <cellStyle name="Style 31" xfId="48" xr:uid="{00000000-0005-0000-0000-000030000000}"/>
    <cellStyle name="Style 32" xfId="30" xr:uid="{00000000-0005-0000-0000-00001E000000}"/>
    <cellStyle name="Style 33" xfId="49" xr:uid="{00000000-0005-0000-0000-000031000000}"/>
    <cellStyle name="Style 34" xfId="31" xr:uid="{00000000-0005-0000-0000-00001F000000}"/>
    <cellStyle name="Style 35" xfId="32" xr:uid="{00000000-0005-0000-0000-000020000000}"/>
    <cellStyle name="Style 36" xfId="33" xr:uid="{00000000-0005-0000-0000-000021000000}"/>
    <cellStyle name="Style 37" xfId="34" xr:uid="{00000000-0005-0000-0000-000022000000}"/>
    <cellStyle name="Style 38" xfId="35" xr:uid="{00000000-0005-0000-0000-000023000000}"/>
    <cellStyle name="Style 39" xfId="36" xr:uid="{00000000-0005-0000-0000-000024000000}"/>
    <cellStyle name="Style 4" xfId="3" xr:uid="{00000000-0005-0000-0000-000003000000}"/>
    <cellStyle name="Style 40" xfId="37" xr:uid="{00000000-0005-0000-0000-000025000000}"/>
    <cellStyle name="Style 41" xfId="38" xr:uid="{00000000-0005-0000-0000-000026000000}"/>
    <cellStyle name="Style 42" xfId="39" xr:uid="{00000000-0005-0000-0000-000027000000}"/>
    <cellStyle name="Style 43" xfId="40" xr:uid="{00000000-0005-0000-0000-000028000000}"/>
    <cellStyle name="Style 44" xfId="41" xr:uid="{00000000-0005-0000-0000-000029000000}"/>
    <cellStyle name="Style 45" xfId="42" xr:uid="{00000000-0005-0000-0000-00002A000000}"/>
    <cellStyle name="Style 46" xfId="43" xr:uid="{00000000-0005-0000-0000-00002B000000}"/>
    <cellStyle name="Style 47" xfId="44" xr:uid="{00000000-0005-0000-0000-00002C000000}"/>
    <cellStyle name="Style 48" xfId="45" xr:uid="{00000000-0005-0000-0000-00002D000000}"/>
    <cellStyle name="Style 49" xfId="46" xr:uid="{00000000-0005-0000-0000-00002E000000}"/>
    <cellStyle name="Style 5" xfId="4" xr:uid="{00000000-0005-0000-0000-000004000000}"/>
    <cellStyle name="Style 50" xfId="47" xr:uid="{00000000-0005-0000-0000-00002F000000}"/>
    <cellStyle name="Style 51" xfId="50" xr:uid="{00000000-0005-0000-0000-000032000000}"/>
    <cellStyle name="Style 52" xfId="51" xr:uid="{00000000-0005-0000-0000-000033000000}"/>
    <cellStyle name="Style 53" xfId="52" xr:uid="{00000000-0005-0000-0000-000034000000}"/>
    <cellStyle name="Style 54" xfId="53" xr:uid="{00000000-0005-0000-0000-000035000000}"/>
    <cellStyle name="Style 55" xfId="54" xr:uid="{00000000-0005-0000-0000-000036000000}"/>
    <cellStyle name="Style 56" xfId="55" xr:uid="{00000000-0005-0000-0000-000037000000}"/>
    <cellStyle name="Style 57" xfId="56" xr:uid="{00000000-0005-0000-0000-000038000000}"/>
    <cellStyle name="Style 58" xfId="57" xr:uid="{00000000-0005-0000-0000-000039000000}"/>
    <cellStyle name="Style 59" xfId="58" xr:uid="{00000000-0005-0000-0000-00003A000000}"/>
    <cellStyle name="Style 6" xfId="5" xr:uid="{00000000-0005-0000-0000-000005000000}"/>
    <cellStyle name="Style 60" xfId="59" xr:uid="{00000000-0005-0000-0000-00003B000000}"/>
    <cellStyle name="Style 61" xfId="60" xr:uid="{00000000-0005-0000-0000-00003C000000}"/>
    <cellStyle name="Style 62" xfId="61" xr:uid="{00000000-0005-0000-0000-00003D000000}"/>
    <cellStyle name="Style 63" xfId="62" xr:uid="{00000000-0005-0000-0000-00003E000000}"/>
    <cellStyle name="Style 64" xfId="63" xr:uid="{00000000-0005-0000-0000-00003F000000}"/>
    <cellStyle name="Style 65" xfId="64" xr:uid="{00000000-0005-0000-0000-000040000000}"/>
    <cellStyle name="Style 66" xfId="65" xr:uid="{00000000-0005-0000-0000-000041000000}"/>
    <cellStyle name="Style 67" xfId="66" xr:uid="{00000000-0005-0000-0000-000042000000}"/>
    <cellStyle name="Style 68" xfId="67" xr:uid="{00000000-0005-0000-0000-000043000000}"/>
    <cellStyle name="Style 69" xfId="68" xr:uid="{00000000-0005-0000-0000-000044000000}"/>
    <cellStyle name="Style 7" xfId="6" xr:uid="{00000000-0005-0000-0000-000006000000}"/>
    <cellStyle name="Style 70" xfId="69" xr:uid="{00000000-0005-0000-0000-000045000000}"/>
    <cellStyle name="Style 71" xfId="70" xr:uid="{00000000-0005-0000-0000-000046000000}"/>
    <cellStyle name="Style 72" xfId="71" xr:uid="{00000000-0005-0000-0000-000047000000}"/>
    <cellStyle name="Style 73" xfId="72" xr:uid="{00000000-0005-0000-0000-000048000000}"/>
    <cellStyle name="Style 74" xfId="73" xr:uid="{00000000-0005-0000-0000-000049000000}"/>
    <cellStyle name="Style 75" xfId="74" xr:uid="{00000000-0005-0000-0000-00004A000000}"/>
    <cellStyle name="Style 76" xfId="75" xr:uid="{00000000-0005-0000-0000-00004B000000}"/>
    <cellStyle name="Style 77" xfId="76" xr:uid="{00000000-0005-0000-0000-00004C000000}"/>
    <cellStyle name="Style 78" xfId="77" xr:uid="{00000000-0005-0000-0000-00004D000000}"/>
    <cellStyle name="Style 79" xfId="78" xr:uid="{00000000-0005-0000-0000-00004E000000}"/>
    <cellStyle name="Style 8" xfId="7" xr:uid="{00000000-0005-0000-0000-000007000000}"/>
    <cellStyle name="Style 80" xfId="79" xr:uid="{00000000-0005-0000-0000-00004F000000}"/>
    <cellStyle name="Style 81" xfId="80" xr:uid="{00000000-0005-0000-0000-000050000000}"/>
    <cellStyle name="Style 82" xfId="81" xr:uid="{00000000-0005-0000-0000-000051000000}"/>
    <cellStyle name="Style 83" xfId="82" xr:uid="{00000000-0005-0000-0000-000052000000}"/>
    <cellStyle name="Style 84" xfId="83" xr:uid="{00000000-0005-0000-0000-000053000000}"/>
    <cellStyle name="Style 85" xfId="84" xr:uid="{00000000-0005-0000-0000-000054000000}"/>
    <cellStyle name="Style 86" xfId="85" xr:uid="{00000000-0005-0000-0000-000055000000}"/>
    <cellStyle name="Style 87" xfId="86" xr:uid="{00000000-0005-0000-0000-000056000000}"/>
    <cellStyle name="Style 88" xfId="87" xr:uid="{00000000-0005-0000-0000-000057000000}"/>
    <cellStyle name="Style 89" xfId="88" xr:uid="{00000000-0005-0000-0000-000058000000}"/>
    <cellStyle name="Style 9" xfId="8" xr:uid="{00000000-0005-0000-0000-000008000000}"/>
    <cellStyle name="Style 90" xfId="89" xr:uid="{00000000-0005-0000-0000-000059000000}"/>
    <cellStyle name="Style 91" xfId="90" xr:uid="{00000000-0005-0000-0000-00005A000000}"/>
    <cellStyle name="Style 92" xfId="91" xr:uid="{00000000-0005-0000-0000-00005B000000}"/>
    <cellStyle name="Style 93" xfId="92" xr:uid="{00000000-0005-0000-0000-00005C000000}"/>
    <cellStyle name="Style 94" xfId="93" xr:uid="{00000000-0005-0000-0000-00005D000000}"/>
    <cellStyle name="Style 95" xfId="94" xr:uid="{00000000-0005-0000-0000-00005E000000}"/>
    <cellStyle name="Style 96" xfId="95" xr:uid="{00000000-0005-0000-0000-00005F000000}"/>
    <cellStyle name="Style 97" xfId="96" xr:uid="{00000000-0005-0000-0000-000060000000}"/>
    <cellStyle name="Style 98" xfId="97" xr:uid="{00000000-0005-0000-0000-000061000000}"/>
    <cellStyle name="Style 99" xfId="98" xr:uid="{00000000-0005-0000-0000-00006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6"/>
  <sheetViews>
    <sheetView showGridLines="0" tabSelected="1" topLeftCell="C1" workbookViewId="0">
      <selection activeCell="B3" sqref="B3:G3"/>
    </sheetView>
  </sheetViews>
  <sheetFormatPr baseColWidth="10" defaultColWidth="9.140625" defaultRowHeight="15" x14ac:dyDescent="0.25"/>
  <cols>
    <col min="2" max="2" width="12.5703125" style="71" customWidth="1"/>
    <col min="3" max="3" width="34.42578125" customWidth="1"/>
    <col min="4" max="4" width="9.140625" customWidth="1"/>
    <col min="5" max="5" width="15" style="71" bestFit="1" customWidth="1"/>
    <col min="6" max="6" width="12.85546875" style="1" bestFit="1" customWidth="1"/>
    <col min="7" max="7" width="16.140625" style="1" bestFit="1" customWidth="1"/>
    <col min="8" max="8" width="10.85546875" bestFit="1" customWidth="1"/>
    <col min="9" max="9" width="16.7109375" bestFit="1" customWidth="1"/>
    <col min="10" max="10" width="14.28515625" customWidth="1"/>
    <col min="11" max="11" width="15.5703125" bestFit="1" customWidth="1"/>
    <col min="12" max="12" width="18.85546875" customWidth="1"/>
    <col min="13" max="13" width="18.5703125" customWidth="1"/>
  </cols>
  <sheetData>
    <row r="1" spans="2:13" ht="15.75" thickBot="1" x14ac:dyDescent="0.3"/>
    <row r="2" spans="2:13" ht="16.5" thickBot="1" x14ac:dyDescent="0.3">
      <c r="B2" s="25"/>
      <c r="C2" s="66"/>
      <c r="D2" s="66"/>
      <c r="E2" s="46"/>
      <c r="F2" s="66"/>
      <c r="G2" s="66"/>
      <c r="H2" s="2"/>
      <c r="I2" s="2"/>
      <c r="J2" s="2"/>
      <c r="K2" s="2"/>
      <c r="L2" s="2"/>
      <c r="M2" s="3"/>
    </row>
    <row r="3" spans="2:13" ht="64.5" customHeight="1" thickBot="1" x14ac:dyDescent="0.3">
      <c r="B3" s="91" t="s">
        <v>0</v>
      </c>
      <c r="C3" s="92"/>
      <c r="D3" s="92"/>
      <c r="E3" s="92"/>
      <c r="F3" s="92"/>
      <c r="G3" s="93"/>
      <c r="H3" s="113" t="s">
        <v>1</v>
      </c>
      <c r="I3" s="114"/>
      <c r="J3" s="113" t="s">
        <v>2</v>
      </c>
      <c r="K3" s="114"/>
      <c r="L3" s="115" t="s">
        <v>73</v>
      </c>
      <c r="M3" s="116"/>
    </row>
    <row r="4" spans="2:13" ht="26.25" customHeight="1" x14ac:dyDescent="0.25">
      <c r="B4" s="47" t="s">
        <v>3</v>
      </c>
      <c r="C4" s="67" t="s">
        <v>4</v>
      </c>
      <c r="D4" s="67" t="s">
        <v>5</v>
      </c>
      <c r="E4" s="48" t="s">
        <v>6</v>
      </c>
      <c r="F4" s="68" t="s">
        <v>7</v>
      </c>
      <c r="G4" s="67" t="s">
        <v>8</v>
      </c>
      <c r="H4" s="4" t="s">
        <v>9</v>
      </c>
      <c r="I4" s="4" t="s">
        <v>10</v>
      </c>
      <c r="J4" s="4" t="s">
        <v>9</v>
      </c>
      <c r="K4" s="4" t="s">
        <v>10</v>
      </c>
      <c r="L4" s="4" t="s">
        <v>9</v>
      </c>
      <c r="M4" s="5" t="s">
        <v>10</v>
      </c>
    </row>
    <row r="5" spans="2:13" x14ac:dyDescent="0.25">
      <c r="B5" s="21">
        <v>1</v>
      </c>
      <c r="C5" s="34" t="s">
        <v>11</v>
      </c>
      <c r="D5" s="36"/>
      <c r="E5" s="72"/>
      <c r="F5" s="36"/>
      <c r="G5" s="36"/>
      <c r="H5" s="6"/>
      <c r="I5" s="6"/>
      <c r="J5" s="6"/>
      <c r="K5" s="6"/>
      <c r="L5" s="6"/>
      <c r="M5" s="7"/>
    </row>
    <row r="6" spans="2:13" ht="35.25" customHeight="1" x14ac:dyDescent="0.25">
      <c r="B6" s="17">
        <v>1.1000000000000001</v>
      </c>
      <c r="C6" s="49" t="s">
        <v>12</v>
      </c>
      <c r="D6" s="32" t="s">
        <v>13</v>
      </c>
      <c r="E6" s="20">
        <v>39.200000000000003</v>
      </c>
      <c r="F6" s="38">
        <v>26261</v>
      </c>
      <c r="G6" s="38">
        <f>+F6*E6</f>
        <v>1029431.2000000001</v>
      </c>
      <c r="H6" s="8"/>
      <c r="I6" s="9">
        <f>+H6*F6</f>
        <v>0</v>
      </c>
      <c r="J6" s="8"/>
      <c r="K6" s="9">
        <f>+J6*F6</f>
        <v>0</v>
      </c>
      <c r="L6" s="10">
        <f>+H6+J6</f>
        <v>0</v>
      </c>
      <c r="M6" s="11">
        <f>+L6*F6</f>
        <v>0</v>
      </c>
    </row>
    <row r="7" spans="2:13" ht="14.45" customHeight="1" x14ac:dyDescent="0.25">
      <c r="B7" s="21">
        <v>2</v>
      </c>
      <c r="C7" s="34" t="s">
        <v>14</v>
      </c>
      <c r="D7" s="33"/>
      <c r="E7" s="72"/>
      <c r="F7" s="37"/>
      <c r="G7" s="38">
        <f>+F7*E7</f>
        <v>0</v>
      </c>
      <c r="H7" s="8"/>
      <c r="I7" s="9">
        <f>+H7*F7</f>
        <v>0</v>
      </c>
      <c r="J7" s="8"/>
      <c r="K7" s="9">
        <f>+J7*F7</f>
        <v>0</v>
      </c>
      <c r="L7" s="10"/>
      <c r="M7" s="11">
        <f>+L7*F7</f>
        <v>0</v>
      </c>
    </row>
    <row r="8" spans="2:13" ht="111" customHeight="1" x14ac:dyDescent="0.25">
      <c r="B8" s="17">
        <v>2.1</v>
      </c>
      <c r="C8" s="35" t="s">
        <v>15</v>
      </c>
      <c r="D8" s="32" t="s">
        <v>16</v>
      </c>
      <c r="E8" s="26">
        <v>247.77</v>
      </c>
      <c r="F8" s="38">
        <v>115747</v>
      </c>
      <c r="G8" s="38">
        <f>+F8*E8</f>
        <v>28678634.190000001</v>
      </c>
      <c r="H8" s="8"/>
      <c r="I8" s="9">
        <f>+H8*F8</f>
        <v>0</v>
      </c>
      <c r="J8" s="8"/>
      <c r="K8" s="9">
        <f>+J8*F8</f>
        <v>0</v>
      </c>
      <c r="L8" s="10">
        <f>+H8+J8</f>
        <v>0</v>
      </c>
      <c r="M8" s="11">
        <f>+L8*F8</f>
        <v>0</v>
      </c>
    </row>
    <row r="9" spans="2:13" ht="90.6" customHeight="1" x14ac:dyDescent="0.25">
      <c r="B9" s="17">
        <v>2.2000000000000002</v>
      </c>
      <c r="C9" s="35" t="s">
        <v>17</v>
      </c>
      <c r="D9" s="32" t="s">
        <v>16</v>
      </c>
      <c r="E9" s="20">
        <v>116.8</v>
      </c>
      <c r="F9" s="38">
        <v>74351</v>
      </c>
      <c r="G9" s="38">
        <f>+F9*E9</f>
        <v>8684196.7999999989</v>
      </c>
      <c r="H9" s="8"/>
      <c r="I9" s="9">
        <f>+H9*F9</f>
        <v>0</v>
      </c>
      <c r="J9" s="8"/>
      <c r="K9" s="9">
        <f>+J9*F9</f>
        <v>0</v>
      </c>
      <c r="L9" s="10">
        <f>+H9+J9</f>
        <v>0</v>
      </c>
      <c r="M9" s="11">
        <f>+L9*F9</f>
        <v>0</v>
      </c>
    </row>
    <row r="10" spans="2:13" ht="76.5" customHeight="1" x14ac:dyDescent="0.25">
      <c r="B10" s="17">
        <v>2.2999999999999998</v>
      </c>
      <c r="C10" s="35" t="s">
        <v>18</v>
      </c>
      <c r="D10" s="32" t="s">
        <v>19</v>
      </c>
      <c r="E10" s="20">
        <v>10371.82</v>
      </c>
      <c r="F10" s="38">
        <v>15989</v>
      </c>
      <c r="G10" s="38">
        <f>+F10*E10</f>
        <v>165835029.97999999</v>
      </c>
      <c r="H10" s="8">
        <v>2523.5419999999999</v>
      </c>
      <c r="I10" s="9">
        <f>+H10*F10</f>
        <v>40348913.037999995</v>
      </c>
      <c r="J10" s="8">
        <v>4931.0839999999998</v>
      </c>
      <c r="K10" s="9">
        <f>+J10*F10</f>
        <v>78843102.07599999</v>
      </c>
      <c r="L10" s="10">
        <f>+H10+J10</f>
        <v>7454.6260000000002</v>
      </c>
      <c r="M10" s="11">
        <f>+L10*F10</f>
        <v>119192015.11400001</v>
      </c>
    </row>
    <row r="11" spans="2:13" ht="14.45" customHeight="1" x14ac:dyDescent="0.25">
      <c r="B11" s="18">
        <v>3</v>
      </c>
      <c r="C11" s="34" t="s">
        <v>20</v>
      </c>
      <c r="D11" s="33"/>
      <c r="E11" s="20"/>
      <c r="F11" s="37"/>
      <c r="G11" s="38"/>
      <c r="H11" s="8"/>
      <c r="I11" s="9"/>
      <c r="J11" s="8"/>
      <c r="K11" s="9"/>
      <c r="L11" s="10"/>
      <c r="M11" s="11"/>
    </row>
    <row r="12" spans="2:13" ht="42.75" customHeight="1" x14ac:dyDescent="0.25">
      <c r="B12" s="17">
        <v>3.1</v>
      </c>
      <c r="C12" s="35" t="s">
        <v>21</v>
      </c>
      <c r="D12" s="32" t="s">
        <v>13</v>
      </c>
      <c r="E12" s="20">
        <v>100.78</v>
      </c>
      <c r="F12" s="38">
        <v>81126</v>
      </c>
      <c r="G12" s="38">
        <f t="shared" ref="G12:G45" si="0">+F12*E12</f>
        <v>8175878.2800000003</v>
      </c>
      <c r="H12" s="8"/>
      <c r="I12" s="9">
        <f t="shared" ref="I12:I45" si="1">+H12*F12</f>
        <v>0</v>
      </c>
      <c r="J12" s="8"/>
      <c r="K12" s="9">
        <f t="shared" ref="K12:K19" si="2">+J12*F12</f>
        <v>0</v>
      </c>
      <c r="L12" s="10">
        <f t="shared" ref="L12:L19" si="3">+H12+J12</f>
        <v>0</v>
      </c>
      <c r="M12" s="11">
        <f t="shared" ref="M12:M19" si="4">+L12*F12</f>
        <v>0</v>
      </c>
    </row>
    <row r="13" spans="2:13" ht="52.5" customHeight="1" x14ac:dyDescent="0.25">
      <c r="B13" s="17">
        <v>4.0999999999999996</v>
      </c>
      <c r="C13" s="56" t="s">
        <v>22</v>
      </c>
      <c r="D13" s="54" t="s">
        <v>23</v>
      </c>
      <c r="E13" s="23">
        <v>214.96</v>
      </c>
      <c r="F13" s="61">
        <v>32939</v>
      </c>
      <c r="G13" s="38">
        <f t="shared" si="0"/>
        <v>7080567.4400000004</v>
      </c>
      <c r="H13" s="8"/>
      <c r="I13" s="9">
        <f t="shared" si="1"/>
        <v>0</v>
      </c>
      <c r="J13" s="8"/>
      <c r="K13" s="9">
        <f t="shared" si="2"/>
        <v>0</v>
      </c>
      <c r="L13" s="10">
        <f t="shared" si="3"/>
        <v>0</v>
      </c>
      <c r="M13" s="11">
        <f t="shared" si="4"/>
        <v>0</v>
      </c>
    </row>
    <row r="14" spans="2:13" ht="14.45" customHeight="1" x14ac:dyDescent="0.25">
      <c r="B14" s="18">
        <v>5</v>
      </c>
      <c r="C14" s="34" t="s">
        <v>24</v>
      </c>
      <c r="D14" s="33"/>
      <c r="E14" s="20"/>
      <c r="F14" s="37"/>
      <c r="G14" s="38">
        <f t="shared" si="0"/>
        <v>0</v>
      </c>
      <c r="H14" s="8"/>
      <c r="I14" s="9">
        <f t="shared" si="1"/>
        <v>0</v>
      </c>
      <c r="J14" s="8"/>
      <c r="K14" s="9">
        <f t="shared" si="2"/>
        <v>0</v>
      </c>
      <c r="L14" s="10">
        <f t="shared" si="3"/>
        <v>0</v>
      </c>
      <c r="M14" s="11">
        <f t="shared" si="4"/>
        <v>0</v>
      </c>
    </row>
    <row r="15" spans="2:13" ht="68.25" customHeight="1" x14ac:dyDescent="0.25">
      <c r="B15" s="17">
        <v>5.0999999999999996</v>
      </c>
      <c r="C15" s="35" t="s">
        <v>25</v>
      </c>
      <c r="D15" s="32" t="s">
        <v>23</v>
      </c>
      <c r="E15" s="20">
        <v>715</v>
      </c>
      <c r="F15" s="73">
        <v>96901</v>
      </c>
      <c r="G15" s="73">
        <f t="shared" si="0"/>
        <v>69284215</v>
      </c>
      <c r="H15" s="74">
        <v>1080.1100000000001</v>
      </c>
      <c r="I15" s="75">
        <f t="shared" si="1"/>
        <v>104663739.11000001</v>
      </c>
      <c r="J15" s="8">
        <v>945.63999999999987</v>
      </c>
      <c r="K15" s="75">
        <f t="shared" si="2"/>
        <v>91633461.639999986</v>
      </c>
      <c r="L15" s="10">
        <f t="shared" si="3"/>
        <v>2025.75</v>
      </c>
      <c r="M15" s="11">
        <f t="shared" si="4"/>
        <v>196297200.75</v>
      </c>
    </row>
    <row r="16" spans="2:13" ht="41.25" customHeight="1" x14ac:dyDescent="0.25">
      <c r="B16" s="17">
        <v>5.1999999999999993</v>
      </c>
      <c r="C16" s="35" t="s">
        <v>26</v>
      </c>
      <c r="D16" s="32" t="s">
        <v>27</v>
      </c>
      <c r="E16" s="20">
        <v>84</v>
      </c>
      <c r="F16" s="38">
        <v>81507</v>
      </c>
      <c r="G16" s="38">
        <f t="shared" si="0"/>
        <v>6846588</v>
      </c>
      <c r="H16" s="8">
        <v>106.3</v>
      </c>
      <c r="I16" s="9">
        <f t="shared" si="1"/>
        <v>8664194.0999999996</v>
      </c>
      <c r="J16" s="8">
        <v>92.7</v>
      </c>
      <c r="K16" s="9">
        <f t="shared" si="2"/>
        <v>7555698.9000000004</v>
      </c>
      <c r="L16" s="10">
        <f t="shared" si="3"/>
        <v>199</v>
      </c>
      <c r="M16" s="11">
        <f t="shared" si="4"/>
        <v>16219893</v>
      </c>
    </row>
    <row r="17" spans="2:13" ht="52.5" customHeight="1" x14ac:dyDescent="0.25">
      <c r="B17" s="17">
        <v>5.2999999999999989</v>
      </c>
      <c r="C17" s="35" t="s">
        <v>28</v>
      </c>
      <c r="D17" s="32" t="s">
        <v>27</v>
      </c>
      <c r="E17" s="20">
        <v>53.47</v>
      </c>
      <c r="F17" s="38">
        <v>60635</v>
      </c>
      <c r="G17" s="38">
        <f t="shared" si="0"/>
        <v>3242153.4499999997</v>
      </c>
      <c r="H17" s="8">
        <v>87.8</v>
      </c>
      <c r="I17" s="9">
        <f t="shared" si="1"/>
        <v>5323753</v>
      </c>
      <c r="J17" s="8">
        <v>0</v>
      </c>
      <c r="K17" s="9">
        <f t="shared" si="2"/>
        <v>0</v>
      </c>
      <c r="L17" s="10">
        <f t="shared" si="3"/>
        <v>87.8</v>
      </c>
      <c r="M17" s="11">
        <f t="shared" si="4"/>
        <v>5323753</v>
      </c>
    </row>
    <row r="18" spans="2:13" ht="42" customHeight="1" x14ac:dyDescent="0.25">
      <c r="B18" s="17">
        <v>5.3999999999999986</v>
      </c>
      <c r="C18" s="35" t="s">
        <v>29</v>
      </c>
      <c r="D18" s="32" t="s">
        <v>27</v>
      </c>
      <c r="E18" s="20">
        <v>100.17</v>
      </c>
      <c r="F18" s="38">
        <v>149112</v>
      </c>
      <c r="G18" s="38">
        <f t="shared" si="0"/>
        <v>14936549.040000001</v>
      </c>
      <c r="H18" s="8">
        <v>148</v>
      </c>
      <c r="I18" s="9">
        <f t="shared" si="1"/>
        <v>22068576</v>
      </c>
      <c r="J18" s="8">
        <v>99.8</v>
      </c>
      <c r="K18" s="9">
        <f t="shared" si="2"/>
        <v>14881377.6</v>
      </c>
      <c r="L18" s="10">
        <f t="shared" si="3"/>
        <v>247.8</v>
      </c>
      <c r="M18" s="11">
        <f t="shared" si="4"/>
        <v>36949953.600000001</v>
      </c>
    </row>
    <row r="19" spans="2:13" ht="54.75" customHeight="1" x14ac:dyDescent="0.25">
      <c r="B19" s="17">
        <v>5.4999999999999982</v>
      </c>
      <c r="C19" s="35" t="s">
        <v>30</v>
      </c>
      <c r="D19" s="32" t="s">
        <v>31</v>
      </c>
      <c r="E19" s="20">
        <v>13</v>
      </c>
      <c r="F19" s="38">
        <v>102123</v>
      </c>
      <c r="G19" s="38">
        <f t="shared" si="0"/>
        <v>1327599</v>
      </c>
      <c r="H19" s="8">
        <v>9</v>
      </c>
      <c r="I19" s="9">
        <f t="shared" si="1"/>
        <v>919107</v>
      </c>
      <c r="J19" s="8">
        <v>20</v>
      </c>
      <c r="K19" s="9">
        <f t="shared" si="2"/>
        <v>2042460</v>
      </c>
      <c r="L19" s="10">
        <f t="shared" si="3"/>
        <v>29</v>
      </c>
      <c r="M19" s="11">
        <f t="shared" si="4"/>
        <v>2961567</v>
      </c>
    </row>
    <row r="20" spans="2:13" x14ac:dyDescent="0.25">
      <c r="B20" s="21">
        <v>6</v>
      </c>
      <c r="C20" s="34" t="s">
        <v>32</v>
      </c>
      <c r="D20" s="33"/>
      <c r="E20" s="20"/>
      <c r="F20" s="37"/>
      <c r="G20" s="38">
        <f t="shared" si="0"/>
        <v>0</v>
      </c>
      <c r="H20" s="8"/>
      <c r="I20" s="9">
        <f t="shared" si="1"/>
        <v>0</v>
      </c>
      <c r="J20" s="8"/>
      <c r="K20" s="9"/>
      <c r="L20" s="10"/>
      <c r="M20" s="11"/>
    </row>
    <row r="21" spans="2:13" ht="44.25" customHeight="1" x14ac:dyDescent="0.25">
      <c r="B21" s="17">
        <v>6.1</v>
      </c>
      <c r="C21" s="35" t="s">
        <v>33</v>
      </c>
      <c r="D21" s="32" t="s">
        <v>13</v>
      </c>
      <c r="E21" s="23">
        <v>214.96</v>
      </c>
      <c r="F21" s="38">
        <v>7206</v>
      </c>
      <c r="G21" s="38">
        <f t="shared" si="0"/>
        <v>1549001.76</v>
      </c>
      <c r="H21" s="8">
        <v>250</v>
      </c>
      <c r="I21" s="9">
        <f t="shared" si="1"/>
        <v>1801500</v>
      </c>
      <c r="J21" s="8"/>
      <c r="K21" s="9">
        <f>+J21*F21</f>
        <v>0</v>
      </c>
      <c r="L21" s="10">
        <f>+H21+J21</f>
        <v>250</v>
      </c>
      <c r="M21" s="11">
        <f>+L21*F21</f>
        <v>1801500</v>
      </c>
    </row>
    <row r="22" spans="2:13" ht="30.75" customHeight="1" x14ac:dyDescent="0.25">
      <c r="B22" s="17">
        <v>6.2</v>
      </c>
      <c r="C22" s="35" t="s">
        <v>34</v>
      </c>
      <c r="D22" s="32" t="s">
        <v>13</v>
      </c>
      <c r="E22" s="23">
        <v>214.96</v>
      </c>
      <c r="F22" s="38">
        <v>17341</v>
      </c>
      <c r="G22" s="38">
        <f t="shared" si="0"/>
        <v>3727621.3600000003</v>
      </c>
      <c r="H22" s="8">
        <v>339</v>
      </c>
      <c r="I22" s="9">
        <f t="shared" si="1"/>
        <v>5878599</v>
      </c>
      <c r="J22" s="8"/>
      <c r="K22" s="9">
        <f>+J22*F22</f>
        <v>0</v>
      </c>
      <c r="L22" s="10">
        <f>+H22+J22</f>
        <v>339</v>
      </c>
      <c r="M22" s="11">
        <f>+L22*F22</f>
        <v>5878599</v>
      </c>
    </row>
    <row r="23" spans="2:13" x14ac:dyDescent="0.25">
      <c r="B23" s="50">
        <v>7</v>
      </c>
      <c r="C23" s="59" t="s">
        <v>35</v>
      </c>
      <c r="D23" s="62"/>
      <c r="E23" s="20"/>
      <c r="F23" s="65"/>
      <c r="G23" s="38">
        <f t="shared" si="0"/>
        <v>0</v>
      </c>
      <c r="H23" s="8"/>
      <c r="I23" s="9">
        <f t="shared" si="1"/>
        <v>0</v>
      </c>
      <c r="J23" s="8"/>
      <c r="K23" s="9">
        <f>+J23*F23</f>
        <v>0</v>
      </c>
      <c r="L23" s="10">
        <f>+H23+J23</f>
        <v>0</v>
      </c>
      <c r="M23" s="11">
        <f>+L23*F23</f>
        <v>0</v>
      </c>
    </row>
    <row r="24" spans="2:13" ht="25.5" customHeight="1" x14ac:dyDescent="0.25">
      <c r="B24" s="17">
        <v>7.1</v>
      </c>
      <c r="C24" s="35" t="s">
        <v>36</v>
      </c>
      <c r="D24" s="32" t="s">
        <v>16</v>
      </c>
      <c r="E24" s="20">
        <v>47.2</v>
      </c>
      <c r="F24" s="38">
        <v>35246</v>
      </c>
      <c r="G24" s="38">
        <f t="shared" si="0"/>
        <v>1663611.2000000002</v>
      </c>
      <c r="H24" s="8">
        <v>73.09</v>
      </c>
      <c r="I24" s="9">
        <f t="shared" si="1"/>
        <v>2576130.14</v>
      </c>
      <c r="J24" s="8">
        <v>42.31</v>
      </c>
      <c r="K24" s="9">
        <f>+J24*F24</f>
        <v>1491258.26</v>
      </c>
      <c r="L24" s="10">
        <f>+H24+J24</f>
        <v>115.4</v>
      </c>
      <c r="M24" s="11">
        <f>+L24*F24</f>
        <v>4067388.4000000004</v>
      </c>
    </row>
    <row r="25" spans="2:13" ht="14.45" customHeight="1" x14ac:dyDescent="0.25">
      <c r="B25" s="18">
        <v>8</v>
      </c>
      <c r="C25" s="34" t="s">
        <v>37</v>
      </c>
      <c r="D25" s="33"/>
      <c r="E25" s="20"/>
      <c r="F25" s="37"/>
      <c r="G25" s="38">
        <f t="shared" si="0"/>
        <v>0</v>
      </c>
      <c r="H25" s="8"/>
      <c r="I25" s="9">
        <f t="shared" si="1"/>
        <v>0</v>
      </c>
      <c r="J25" s="8"/>
      <c r="K25" s="9"/>
      <c r="L25" s="10"/>
      <c r="M25" s="11"/>
    </row>
    <row r="26" spans="2:13" ht="91.5" customHeight="1" x14ac:dyDescent="0.25">
      <c r="B26" s="17">
        <v>8.1</v>
      </c>
      <c r="C26" s="36" t="s">
        <v>38</v>
      </c>
      <c r="D26" s="32" t="s">
        <v>39</v>
      </c>
      <c r="E26" s="20">
        <v>63</v>
      </c>
      <c r="F26" s="38">
        <v>140643</v>
      </c>
      <c r="G26" s="38">
        <f t="shared" si="0"/>
        <v>8860509</v>
      </c>
      <c r="H26" s="8">
        <v>81</v>
      </c>
      <c r="I26" s="9">
        <f t="shared" si="1"/>
        <v>11392083</v>
      </c>
      <c r="J26" s="8">
        <v>69</v>
      </c>
      <c r="K26" s="9">
        <f t="shared" ref="K26:K45" si="5">+J26*F26</f>
        <v>9704367</v>
      </c>
      <c r="L26" s="10">
        <f t="shared" ref="L26:L45" si="6">+H26+J26</f>
        <v>150</v>
      </c>
      <c r="M26" s="11">
        <f t="shared" ref="M26:M45" si="7">+L26*F26</f>
        <v>21096450</v>
      </c>
    </row>
    <row r="27" spans="2:13" ht="105" customHeight="1" x14ac:dyDescent="0.25">
      <c r="B27" s="17">
        <v>8.1999999999999993</v>
      </c>
      <c r="C27" s="35" t="s">
        <v>40</v>
      </c>
      <c r="D27" s="32" t="s">
        <v>31</v>
      </c>
      <c r="E27" s="20">
        <v>63</v>
      </c>
      <c r="F27" s="38">
        <v>140542</v>
      </c>
      <c r="G27" s="38">
        <f t="shared" si="0"/>
        <v>8854146</v>
      </c>
      <c r="H27" s="8">
        <v>80</v>
      </c>
      <c r="I27" s="9">
        <f t="shared" si="1"/>
        <v>11243360</v>
      </c>
      <c r="J27" s="8">
        <v>67</v>
      </c>
      <c r="K27" s="9">
        <f t="shared" si="5"/>
        <v>9416314</v>
      </c>
      <c r="L27" s="10">
        <f t="shared" si="6"/>
        <v>147</v>
      </c>
      <c r="M27" s="11">
        <f t="shared" si="7"/>
        <v>20659674</v>
      </c>
    </row>
    <row r="28" spans="2:13" ht="171.75" customHeight="1" x14ac:dyDescent="0.25">
      <c r="B28" s="17">
        <v>8.3000000000000007</v>
      </c>
      <c r="C28" s="36" t="s">
        <v>41</v>
      </c>
      <c r="D28" s="32" t="s">
        <v>31</v>
      </c>
      <c r="E28" s="20">
        <v>19</v>
      </c>
      <c r="F28" s="38">
        <v>90403</v>
      </c>
      <c r="G28" s="38">
        <f t="shared" si="0"/>
        <v>1717657</v>
      </c>
      <c r="H28" s="8">
        <v>14</v>
      </c>
      <c r="I28" s="9">
        <f t="shared" si="1"/>
        <v>1265642</v>
      </c>
      <c r="J28" s="8">
        <v>13</v>
      </c>
      <c r="K28" s="9">
        <f t="shared" si="5"/>
        <v>1175239</v>
      </c>
      <c r="L28" s="10">
        <f t="shared" si="6"/>
        <v>27</v>
      </c>
      <c r="M28" s="11">
        <f t="shared" si="7"/>
        <v>2440881</v>
      </c>
    </row>
    <row r="29" spans="2:13" ht="104.25" customHeight="1" x14ac:dyDescent="0.25">
      <c r="B29" s="17">
        <v>8.4</v>
      </c>
      <c r="C29" s="60" t="s">
        <v>42</v>
      </c>
      <c r="D29" s="54" t="s">
        <v>31</v>
      </c>
      <c r="E29" s="20">
        <v>7</v>
      </c>
      <c r="F29" s="61">
        <v>270269</v>
      </c>
      <c r="G29" s="38">
        <f t="shared" si="0"/>
        <v>1891883</v>
      </c>
      <c r="H29" s="8">
        <v>6</v>
      </c>
      <c r="I29" s="9">
        <f t="shared" si="1"/>
        <v>1621614</v>
      </c>
      <c r="J29" s="8">
        <v>4</v>
      </c>
      <c r="K29" s="9">
        <f t="shared" si="5"/>
        <v>1081076</v>
      </c>
      <c r="L29" s="10">
        <f t="shared" si="6"/>
        <v>10</v>
      </c>
      <c r="M29" s="11">
        <f t="shared" si="7"/>
        <v>2702690</v>
      </c>
    </row>
    <row r="30" spans="2:13" x14ac:dyDescent="0.25">
      <c r="B30" s="79"/>
      <c r="C30" s="36"/>
      <c r="D30" s="33"/>
      <c r="E30" s="20"/>
      <c r="F30" s="37"/>
      <c r="G30" s="38">
        <f t="shared" si="0"/>
        <v>0</v>
      </c>
      <c r="H30" s="8"/>
      <c r="I30" s="9">
        <f t="shared" si="1"/>
        <v>0</v>
      </c>
      <c r="J30" s="8"/>
      <c r="K30" s="9">
        <f t="shared" si="5"/>
        <v>0</v>
      </c>
      <c r="L30" s="10">
        <f t="shared" si="6"/>
        <v>0</v>
      </c>
      <c r="M30" s="11">
        <f t="shared" si="7"/>
        <v>0</v>
      </c>
    </row>
    <row r="31" spans="2:13" ht="14.45" customHeight="1" x14ac:dyDescent="0.25">
      <c r="B31" s="79"/>
      <c r="C31" s="34" t="s">
        <v>43</v>
      </c>
      <c r="D31" s="33"/>
      <c r="E31" s="20"/>
      <c r="F31" s="37"/>
      <c r="G31" s="38">
        <f t="shared" si="0"/>
        <v>0</v>
      </c>
      <c r="H31" s="8"/>
      <c r="I31" s="9">
        <f t="shared" si="1"/>
        <v>0</v>
      </c>
      <c r="J31" s="8"/>
      <c r="K31" s="9">
        <f t="shared" si="5"/>
        <v>0</v>
      </c>
      <c r="L31" s="10">
        <f t="shared" si="6"/>
        <v>0</v>
      </c>
      <c r="M31" s="11">
        <f t="shared" si="7"/>
        <v>0</v>
      </c>
    </row>
    <row r="32" spans="2:13" ht="14.45" customHeight="1" x14ac:dyDescent="0.25">
      <c r="B32" s="21">
        <v>2</v>
      </c>
      <c r="C32" s="34" t="s">
        <v>14</v>
      </c>
      <c r="D32" s="33"/>
      <c r="E32" s="20"/>
      <c r="F32" s="37"/>
      <c r="G32" s="38">
        <f t="shared" si="0"/>
        <v>0</v>
      </c>
      <c r="H32" s="8"/>
      <c r="I32" s="9">
        <f t="shared" si="1"/>
        <v>0</v>
      </c>
      <c r="J32" s="8"/>
      <c r="K32" s="9">
        <f t="shared" si="5"/>
        <v>0</v>
      </c>
      <c r="L32" s="10">
        <f t="shared" si="6"/>
        <v>0</v>
      </c>
      <c r="M32" s="11">
        <f t="shared" si="7"/>
        <v>0</v>
      </c>
    </row>
    <row r="33" spans="2:13" ht="51.75" customHeight="1" x14ac:dyDescent="0.25">
      <c r="B33" s="22">
        <v>2.2999999999999998</v>
      </c>
      <c r="C33" s="35" t="s">
        <v>44</v>
      </c>
      <c r="D33" s="32" t="s">
        <v>19</v>
      </c>
      <c r="E33" s="23">
        <v>308.17</v>
      </c>
      <c r="F33" s="38">
        <v>15989</v>
      </c>
      <c r="G33" s="38">
        <f t="shared" si="0"/>
        <v>4927330.13</v>
      </c>
      <c r="H33" s="13">
        <v>301.44</v>
      </c>
      <c r="I33" s="9">
        <f t="shared" si="1"/>
        <v>4819724.16</v>
      </c>
      <c r="J33" s="8"/>
      <c r="K33" s="9">
        <f t="shared" si="5"/>
        <v>0</v>
      </c>
      <c r="L33" s="10">
        <f t="shared" si="6"/>
        <v>301.44</v>
      </c>
      <c r="M33" s="11">
        <f t="shared" si="7"/>
        <v>4819724.16</v>
      </c>
    </row>
    <row r="34" spans="2:13" ht="14.45" customHeight="1" x14ac:dyDescent="0.25">
      <c r="B34" s="18">
        <v>5</v>
      </c>
      <c r="C34" s="34" t="s">
        <v>24</v>
      </c>
      <c r="D34" s="33"/>
      <c r="E34" s="20"/>
      <c r="F34" s="37"/>
      <c r="G34" s="38">
        <f t="shared" si="0"/>
        <v>0</v>
      </c>
      <c r="H34" s="8"/>
      <c r="I34" s="9">
        <f t="shared" si="1"/>
        <v>0</v>
      </c>
      <c r="J34" s="8"/>
      <c r="K34" s="9">
        <f t="shared" si="5"/>
        <v>0</v>
      </c>
      <c r="L34" s="10">
        <f t="shared" si="6"/>
        <v>0</v>
      </c>
      <c r="M34" s="11">
        <f t="shared" si="7"/>
        <v>0</v>
      </c>
    </row>
    <row r="35" spans="2:13" ht="206.25" customHeight="1" x14ac:dyDescent="0.25">
      <c r="B35" s="17">
        <v>8.5</v>
      </c>
      <c r="C35" s="35" t="s">
        <v>45</v>
      </c>
      <c r="D35" s="32" t="s">
        <v>23</v>
      </c>
      <c r="E35" s="20">
        <v>240</v>
      </c>
      <c r="F35" s="38">
        <v>112361</v>
      </c>
      <c r="G35" s="38">
        <f t="shared" si="0"/>
        <v>26966640</v>
      </c>
      <c r="H35" s="12">
        <v>223.53184827817941</v>
      </c>
      <c r="I35" s="9">
        <f t="shared" si="1"/>
        <v>25116262.004384518</v>
      </c>
      <c r="J35" s="8"/>
      <c r="K35" s="9">
        <f t="shared" si="5"/>
        <v>0</v>
      </c>
      <c r="L35" s="10">
        <f t="shared" si="6"/>
        <v>223.53184827817941</v>
      </c>
      <c r="M35" s="11">
        <f t="shared" si="7"/>
        <v>25116262.004384518</v>
      </c>
    </row>
    <row r="36" spans="2:13" ht="41.25" customHeight="1" x14ac:dyDescent="0.25">
      <c r="B36" s="17">
        <v>5.4</v>
      </c>
      <c r="C36" s="35" t="s">
        <v>29</v>
      </c>
      <c r="D36" s="32" t="s">
        <v>27</v>
      </c>
      <c r="E36" s="23">
        <v>41.22</v>
      </c>
      <c r="F36" s="38">
        <v>149112</v>
      </c>
      <c r="G36" s="38">
        <f t="shared" si="0"/>
        <v>6146396.6399999997</v>
      </c>
      <c r="H36" s="13">
        <v>41.22</v>
      </c>
      <c r="I36" s="9">
        <f t="shared" si="1"/>
        <v>6146396.6399999997</v>
      </c>
      <c r="J36" s="8"/>
      <c r="K36" s="9">
        <f t="shared" si="5"/>
        <v>0</v>
      </c>
      <c r="L36" s="10">
        <f t="shared" si="6"/>
        <v>41.22</v>
      </c>
      <c r="M36" s="11">
        <f t="shared" si="7"/>
        <v>6146396.6399999997</v>
      </c>
    </row>
    <row r="37" spans="2:13" ht="51" customHeight="1" x14ac:dyDescent="0.25">
      <c r="B37" s="17">
        <v>5.5</v>
      </c>
      <c r="C37" s="35" t="s">
        <v>30</v>
      </c>
      <c r="D37" s="32" t="s">
        <v>31</v>
      </c>
      <c r="E37" s="20">
        <v>5</v>
      </c>
      <c r="F37" s="38">
        <v>102123</v>
      </c>
      <c r="G37" s="38">
        <f t="shared" si="0"/>
        <v>510615</v>
      </c>
      <c r="H37" s="12">
        <v>7</v>
      </c>
      <c r="I37" s="9">
        <f t="shared" si="1"/>
        <v>714861</v>
      </c>
      <c r="J37" s="8"/>
      <c r="K37" s="9">
        <f t="shared" si="5"/>
        <v>0</v>
      </c>
      <c r="L37" s="10">
        <f t="shared" si="6"/>
        <v>7</v>
      </c>
      <c r="M37" s="11">
        <f t="shared" si="7"/>
        <v>714861</v>
      </c>
    </row>
    <row r="38" spans="2:13" x14ac:dyDescent="0.25">
      <c r="B38" s="18">
        <v>7</v>
      </c>
      <c r="C38" s="34" t="s">
        <v>35</v>
      </c>
      <c r="D38" s="33"/>
      <c r="E38" s="20"/>
      <c r="F38" s="37"/>
      <c r="G38" s="38">
        <f t="shared" si="0"/>
        <v>0</v>
      </c>
      <c r="H38" s="8"/>
      <c r="I38" s="9">
        <f t="shared" si="1"/>
        <v>0</v>
      </c>
      <c r="J38" s="8"/>
      <c r="K38" s="9">
        <f t="shared" si="5"/>
        <v>0</v>
      </c>
      <c r="L38" s="10">
        <f t="shared" si="6"/>
        <v>0</v>
      </c>
      <c r="M38" s="11">
        <f t="shared" si="7"/>
        <v>0</v>
      </c>
    </row>
    <row r="39" spans="2:13" ht="55.5" customHeight="1" x14ac:dyDescent="0.25">
      <c r="B39" s="51">
        <v>7.1</v>
      </c>
      <c r="C39" s="56" t="s">
        <v>36</v>
      </c>
      <c r="D39" s="54" t="s">
        <v>16</v>
      </c>
      <c r="E39" s="20">
        <v>12</v>
      </c>
      <c r="F39" s="61">
        <v>35246</v>
      </c>
      <c r="G39" s="38">
        <f t="shared" si="0"/>
        <v>422952</v>
      </c>
      <c r="H39" s="10">
        <v>5</v>
      </c>
      <c r="I39" s="9">
        <f t="shared" si="1"/>
        <v>176230</v>
      </c>
      <c r="J39" s="8"/>
      <c r="K39" s="9">
        <f t="shared" si="5"/>
        <v>0</v>
      </c>
      <c r="L39" s="10">
        <f t="shared" si="6"/>
        <v>5</v>
      </c>
      <c r="M39" s="11">
        <f t="shared" si="7"/>
        <v>176230</v>
      </c>
    </row>
    <row r="40" spans="2:13" ht="14.45" customHeight="1" x14ac:dyDescent="0.25">
      <c r="B40" s="51"/>
      <c r="C40" s="59" t="s">
        <v>46</v>
      </c>
      <c r="D40" s="54"/>
      <c r="E40" s="20"/>
      <c r="F40" s="61"/>
      <c r="G40" s="38">
        <f t="shared" si="0"/>
        <v>0</v>
      </c>
      <c r="H40" s="8"/>
      <c r="I40" s="9">
        <f t="shared" si="1"/>
        <v>0</v>
      </c>
      <c r="J40" s="8"/>
      <c r="K40" s="9">
        <f t="shared" si="5"/>
        <v>0</v>
      </c>
      <c r="L40" s="10">
        <f t="shared" si="6"/>
        <v>0</v>
      </c>
      <c r="M40" s="11">
        <f t="shared" si="7"/>
        <v>0</v>
      </c>
    </row>
    <row r="41" spans="2:13" ht="27" customHeight="1" x14ac:dyDescent="0.25">
      <c r="B41" s="52" t="s">
        <v>47</v>
      </c>
      <c r="C41" s="56" t="s">
        <v>48</v>
      </c>
      <c r="D41" s="54" t="s">
        <v>49</v>
      </c>
      <c r="E41" s="20"/>
      <c r="F41" s="61">
        <v>24850</v>
      </c>
      <c r="G41" s="38">
        <f t="shared" si="0"/>
        <v>0</v>
      </c>
      <c r="H41" s="8">
        <v>310</v>
      </c>
      <c r="I41" s="9">
        <f t="shared" si="1"/>
        <v>7703500</v>
      </c>
      <c r="J41" s="8">
        <v>201</v>
      </c>
      <c r="K41" s="9">
        <f t="shared" si="5"/>
        <v>4994850</v>
      </c>
      <c r="L41" s="10">
        <f t="shared" si="6"/>
        <v>511</v>
      </c>
      <c r="M41" s="11">
        <f t="shared" si="7"/>
        <v>12698350</v>
      </c>
    </row>
    <row r="42" spans="2:13" ht="27" customHeight="1" x14ac:dyDescent="0.25">
      <c r="B42" s="52" t="s">
        <v>50</v>
      </c>
      <c r="C42" s="56" t="s">
        <v>51</v>
      </c>
      <c r="D42" s="54" t="s">
        <v>49</v>
      </c>
      <c r="E42" s="20"/>
      <c r="F42" s="61">
        <v>18350</v>
      </c>
      <c r="G42" s="38">
        <f t="shared" si="0"/>
        <v>0</v>
      </c>
      <c r="H42" s="8">
        <v>704.9</v>
      </c>
      <c r="I42" s="9">
        <f t="shared" si="1"/>
        <v>12934915</v>
      </c>
      <c r="J42" s="8">
        <v>756</v>
      </c>
      <c r="K42" s="9">
        <f t="shared" si="5"/>
        <v>13872600</v>
      </c>
      <c r="L42" s="10">
        <f t="shared" si="6"/>
        <v>1460.9</v>
      </c>
      <c r="M42" s="11">
        <f t="shared" si="7"/>
        <v>26807515</v>
      </c>
    </row>
    <row r="43" spans="2:13" ht="15" customHeight="1" x14ac:dyDescent="0.25">
      <c r="B43" s="52" t="s">
        <v>52</v>
      </c>
      <c r="C43" s="56" t="s">
        <v>53</v>
      </c>
      <c r="D43" s="54" t="s">
        <v>49</v>
      </c>
      <c r="E43" s="20"/>
      <c r="F43" s="61">
        <v>23600</v>
      </c>
      <c r="G43" s="38">
        <f t="shared" si="0"/>
        <v>0</v>
      </c>
      <c r="H43" s="8">
        <v>182</v>
      </c>
      <c r="I43" s="9">
        <f t="shared" si="1"/>
        <v>4295200</v>
      </c>
      <c r="J43" s="8">
        <v>100</v>
      </c>
      <c r="K43" s="9">
        <f t="shared" si="5"/>
        <v>2360000</v>
      </c>
      <c r="L43" s="10">
        <f t="shared" si="6"/>
        <v>282</v>
      </c>
      <c r="M43" s="11">
        <f t="shared" si="7"/>
        <v>6655200</v>
      </c>
    </row>
    <row r="44" spans="2:13" ht="26.25" customHeight="1" x14ac:dyDescent="0.25">
      <c r="B44" s="52" t="s">
        <v>54</v>
      </c>
      <c r="C44" s="57" t="s">
        <v>55</v>
      </c>
      <c r="D44" s="54" t="s">
        <v>56</v>
      </c>
      <c r="E44" s="20"/>
      <c r="F44" s="61">
        <v>488000</v>
      </c>
      <c r="G44" s="38">
        <f t="shared" si="0"/>
        <v>0</v>
      </c>
      <c r="H44" s="8">
        <v>17</v>
      </c>
      <c r="I44" s="9">
        <f t="shared" si="1"/>
        <v>8296000</v>
      </c>
      <c r="J44" s="8"/>
      <c r="K44" s="9">
        <f t="shared" si="5"/>
        <v>0</v>
      </c>
      <c r="L44" s="10">
        <f t="shared" si="6"/>
        <v>17</v>
      </c>
      <c r="M44" s="11">
        <f t="shared" si="7"/>
        <v>8296000</v>
      </c>
    </row>
    <row r="45" spans="2:13" ht="62.45" customHeight="1" x14ac:dyDescent="0.25">
      <c r="B45" s="53" t="s">
        <v>57</v>
      </c>
      <c r="C45" s="58" t="s">
        <v>58</v>
      </c>
      <c r="D45" s="55" t="s">
        <v>59</v>
      </c>
      <c r="E45" s="24"/>
      <c r="F45" s="61">
        <v>68250</v>
      </c>
      <c r="G45" s="38">
        <f t="shared" si="0"/>
        <v>0</v>
      </c>
      <c r="H45" s="8"/>
      <c r="I45" s="9">
        <f t="shared" si="1"/>
        <v>0</v>
      </c>
      <c r="J45" s="8">
        <v>115.5</v>
      </c>
      <c r="K45" s="9">
        <f t="shared" si="5"/>
        <v>7882875</v>
      </c>
      <c r="L45" s="10">
        <f t="shared" si="6"/>
        <v>115.5</v>
      </c>
      <c r="M45" s="11">
        <f t="shared" si="7"/>
        <v>7882875</v>
      </c>
    </row>
    <row r="46" spans="2:13" ht="14.45" customHeight="1" x14ac:dyDescent="0.25">
      <c r="B46" s="110" t="s">
        <v>60</v>
      </c>
      <c r="C46" s="111"/>
      <c r="D46" s="111"/>
      <c r="E46" s="112"/>
      <c r="F46" s="36"/>
      <c r="G46" s="39">
        <f>SUM(G6:G45)</f>
        <v>382359205.46999997</v>
      </c>
      <c r="H46" s="6"/>
      <c r="I46" s="14">
        <f>SUM(I6:I45)</f>
        <v>287970299.19238448</v>
      </c>
      <c r="J46" s="15"/>
      <c r="K46" s="14">
        <f>SUM(K6:K45)</f>
        <v>246934679.47599995</v>
      </c>
      <c r="L46" s="15"/>
      <c r="M46" s="78">
        <f>SUM(M6:M45)</f>
        <v>534904978.66838455</v>
      </c>
    </row>
    <row r="47" spans="2:13" ht="14.45" customHeight="1" x14ac:dyDescent="0.25">
      <c r="B47" s="101" t="s">
        <v>61</v>
      </c>
      <c r="C47" s="102"/>
      <c r="D47" s="103"/>
      <c r="E47" s="19" t="s">
        <v>62</v>
      </c>
      <c r="F47" s="36"/>
      <c r="G47" s="40">
        <f>+G46*E47</f>
        <v>107060577.5316</v>
      </c>
      <c r="H47" s="6"/>
      <c r="I47" s="14">
        <f>+I46*E47</f>
        <v>80631683.773867667</v>
      </c>
      <c r="J47" s="15"/>
      <c r="K47" s="14">
        <f>+K46*E47</f>
        <v>69141710.253279999</v>
      </c>
      <c r="L47" s="15"/>
      <c r="M47" s="16">
        <f>+M46*E47</f>
        <v>149773394.02714768</v>
      </c>
    </row>
    <row r="48" spans="2:13" ht="14.45" customHeight="1" x14ac:dyDescent="0.25">
      <c r="B48" s="101" t="s">
        <v>63</v>
      </c>
      <c r="C48" s="102"/>
      <c r="D48" s="103"/>
      <c r="E48" s="19" t="s">
        <v>64</v>
      </c>
      <c r="F48" s="36"/>
      <c r="G48" s="40">
        <f>+G46*E48</f>
        <v>7647184.1093999995</v>
      </c>
      <c r="H48" s="6"/>
      <c r="I48" s="14">
        <f>+I46*E48</f>
        <v>5759405.9838476898</v>
      </c>
      <c r="J48" s="15"/>
      <c r="K48" s="14">
        <f>+E48*K46</f>
        <v>4938693.589519999</v>
      </c>
      <c r="L48" s="15"/>
      <c r="M48" s="16">
        <f>+M46*E48</f>
        <v>10698099.573367691</v>
      </c>
    </row>
    <row r="49" spans="2:13" ht="14.45" customHeight="1" x14ac:dyDescent="0.25">
      <c r="B49" s="101" t="s">
        <v>65</v>
      </c>
      <c r="C49" s="102"/>
      <c r="D49" s="102"/>
      <c r="E49" s="103"/>
      <c r="F49" s="36"/>
      <c r="G49" s="39">
        <v>3224466</v>
      </c>
      <c r="H49" s="6"/>
      <c r="I49" s="14">
        <v>3224466</v>
      </c>
      <c r="J49" s="15"/>
      <c r="K49" s="14"/>
      <c r="L49" s="15"/>
      <c r="M49" s="16"/>
    </row>
    <row r="50" spans="2:13" s="45" customFormat="1" ht="15" customHeight="1" thickBot="1" x14ac:dyDescent="0.3">
      <c r="B50" s="107" t="s">
        <v>66</v>
      </c>
      <c r="C50" s="108"/>
      <c r="D50" s="108"/>
      <c r="E50" s="109"/>
      <c r="F50" s="63"/>
      <c r="G50" s="64">
        <f>+G49+G48+G47+G46</f>
        <v>500291433.11099994</v>
      </c>
      <c r="H50" s="41"/>
      <c r="I50" s="42">
        <f>+I49+I48+I47+I46</f>
        <v>377585854.95009983</v>
      </c>
      <c r="J50" s="43"/>
      <c r="K50" s="42">
        <f>+K48+K47+K46</f>
        <v>321015083.31879997</v>
      </c>
      <c r="L50" s="42"/>
      <c r="M50" s="44">
        <f>+M46+M47+M48</f>
        <v>695376472.26889992</v>
      </c>
    </row>
    <row r="51" spans="2:13" ht="15.75" customHeight="1" thickBot="1" x14ac:dyDescent="0.3">
      <c r="B51" s="104" t="s">
        <v>67</v>
      </c>
      <c r="C51" s="105"/>
      <c r="D51" s="106"/>
      <c r="E51" s="94">
        <v>0.06</v>
      </c>
      <c r="F51" s="95"/>
      <c r="G51" s="69">
        <f>G50*E51</f>
        <v>30017485.986659996</v>
      </c>
      <c r="L51" s="28"/>
      <c r="M51" s="77">
        <f>+G51</f>
        <v>30017485.986659996</v>
      </c>
    </row>
    <row r="52" spans="2:13" ht="15.75" customHeight="1" thickBot="1" x14ac:dyDescent="0.3">
      <c r="B52" s="101" t="s">
        <v>68</v>
      </c>
      <c r="C52" s="102"/>
      <c r="D52" s="103"/>
      <c r="E52" s="96">
        <v>0.04</v>
      </c>
      <c r="F52" s="97"/>
      <c r="G52" s="69">
        <f>G50*E52</f>
        <v>20011657.324439999</v>
      </c>
      <c r="I52" s="27"/>
      <c r="L52" s="28"/>
      <c r="M52" s="83">
        <f>+I61</f>
        <v>23926617.744439997</v>
      </c>
    </row>
    <row r="53" spans="2:13" ht="15" customHeight="1" thickBot="1" x14ac:dyDescent="0.3">
      <c r="B53" s="98" t="s">
        <v>66</v>
      </c>
      <c r="C53" s="99"/>
      <c r="D53" s="99"/>
      <c r="E53" s="99"/>
      <c r="F53" s="100"/>
      <c r="G53" s="70">
        <f>+G52+G51+G50</f>
        <v>550320576.42209995</v>
      </c>
      <c r="H53" s="29"/>
      <c r="I53" s="30"/>
      <c r="J53" s="29"/>
      <c r="K53" s="30"/>
      <c r="L53" s="29"/>
      <c r="M53" s="31">
        <f>+M52+M51+M50</f>
        <v>749320575.99999988</v>
      </c>
    </row>
    <row r="54" spans="2:13" x14ac:dyDescent="0.25">
      <c r="I54" s="27"/>
    </row>
    <row r="56" spans="2:13" x14ac:dyDescent="0.25">
      <c r="K56" s="27"/>
    </row>
    <row r="57" spans="2:13" x14ac:dyDescent="0.25">
      <c r="I57" s="27"/>
      <c r="J57" s="27"/>
      <c r="K57" s="27"/>
      <c r="M57" s="27"/>
    </row>
    <row r="58" spans="2:13" x14ac:dyDescent="0.25">
      <c r="I58" s="76"/>
      <c r="M58" s="80"/>
    </row>
    <row r="59" spans="2:13" x14ac:dyDescent="0.25">
      <c r="G59" s="84" t="s">
        <v>69</v>
      </c>
      <c r="H59" s="85">
        <v>0.04</v>
      </c>
      <c r="I59" s="86">
        <f>+H59*G50</f>
        <v>20011657.324439999</v>
      </c>
      <c r="J59" s="87" t="s">
        <v>70</v>
      </c>
    </row>
    <row r="60" spans="2:13" x14ac:dyDescent="0.25">
      <c r="G60" s="84"/>
      <c r="H60" s="85">
        <v>0.02</v>
      </c>
      <c r="I60" s="88">
        <f>195748021*H60</f>
        <v>3914960.42</v>
      </c>
      <c r="J60" s="87" t="s">
        <v>71</v>
      </c>
    </row>
    <row r="61" spans="2:13" x14ac:dyDescent="0.25">
      <c r="G61" s="84"/>
      <c r="H61" s="87"/>
      <c r="I61" s="88">
        <f>+I60+I59</f>
        <v>23926617.744439997</v>
      </c>
      <c r="J61" s="87"/>
    </row>
    <row r="62" spans="2:13" x14ac:dyDescent="0.25">
      <c r="B62" s="1"/>
      <c r="C62" s="81"/>
    </row>
    <row r="63" spans="2:13" x14ac:dyDescent="0.25">
      <c r="B63"/>
      <c r="C63" s="82"/>
    </row>
    <row r="64" spans="2:13" x14ac:dyDescent="0.25">
      <c r="G64" s="84" t="s">
        <v>69</v>
      </c>
      <c r="H64" s="85">
        <v>0.06</v>
      </c>
      <c r="I64" s="86">
        <f>+H64*G50</f>
        <v>30017485.986659996</v>
      </c>
      <c r="J64" s="87" t="s">
        <v>70</v>
      </c>
      <c r="K64" s="85">
        <v>0.06</v>
      </c>
      <c r="L64" s="86">
        <f>+K64*G46</f>
        <v>22941552.328199998</v>
      </c>
      <c r="M64" s="90" t="s">
        <v>72</v>
      </c>
    </row>
    <row r="65" spans="7:13" x14ac:dyDescent="0.25">
      <c r="G65" s="84"/>
      <c r="H65" s="85">
        <v>0</v>
      </c>
      <c r="I65" s="88">
        <f>195748021*H65</f>
        <v>0</v>
      </c>
      <c r="J65" s="87" t="s">
        <v>71</v>
      </c>
      <c r="K65" s="89">
        <v>4.6992620785334109E-2</v>
      </c>
      <c r="L65" s="88">
        <f>150575400*K65</f>
        <v>7075932.6717999978</v>
      </c>
      <c r="M65" s="90"/>
    </row>
    <row r="66" spans="7:13" x14ac:dyDescent="0.25">
      <c r="G66" s="84"/>
      <c r="H66" s="87"/>
      <c r="I66" s="88">
        <f>+I65+I64</f>
        <v>30017485.986659996</v>
      </c>
      <c r="J66" s="87"/>
      <c r="K66" s="87"/>
      <c r="L66" s="88">
        <f>+L65+L64</f>
        <v>30017484.999999996</v>
      </c>
      <c r="M66" s="90"/>
    </row>
  </sheetData>
  <mergeCells count="15">
    <mergeCell ref="M64:M66"/>
    <mergeCell ref="B3:G3"/>
    <mergeCell ref="E51:F51"/>
    <mergeCell ref="E52:F52"/>
    <mergeCell ref="B53:F53"/>
    <mergeCell ref="B52:D52"/>
    <mergeCell ref="B51:D51"/>
    <mergeCell ref="B50:E50"/>
    <mergeCell ref="B49:E49"/>
    <mergeCell ref="B48:D48"/>
    <mergeCell ref="B47:D47"/>
    <mergeCell ref="B46:E46"/>
    <mergeCell ref="H3:I3"/>
    <mergeCell ref="J3:K3"/>
    <mergeCell ref="L3:M3"/>
  </mergeCells>
  <conditionalFormatting sqref="M6:M45">
    <cfRule type="cellIs" dxfId="1" priority="1" operator="lessThan">
      <formula>-1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Transito02</dc:creator>
  <cp:lastModifiedBy>Mariluz Patiño Ríos</cp:lastModifiedBy>
  <dcterms:created xsi:type="dcterms:W3CDTF">2025-02-22T14:57:32Z</dcterms:created>
  <dcterms:modified xsi:type="dcterms:W3CDTF">2025-03-01T22:05:11Z</dcterms:modified>
</cp:coreProperties>
</file>