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ATOS\ANGELA\DISCO_D\Contratación\2025\Proceso Mto avenidas\"/>
    </mc:Choice>
  </mc:AlternateContent>
  <bookViews>
    <workbookView xWindow="0" yWindow="0" windowWidth="28800" windowHeight="11535"/>
  </bookViews>
  <sheets>
    <sheet name="PRESUPUESTO" sheetId="1" r:id="rId1"/>
    <sheet name="APU" sheetId="2" r:id="rId2"/>
    <sheet name="AIU" sheetId="3" r:id="rId3"/>
    <sheet name="PROPUESTA (PROPONENTE)" sheetId="4" r:id="rId4"/>
  </sheets>
  <externalReferences>
    <externalReference r:id="rId5"/>
  </externalReferences>
  <definedNames>
    <definedName name="_xlnm._FilterDatabase" localSheetId="1" hidden="1">APU!$A$5:$I$389</definedName>
    <definedName name="_xlnm.Print_Area" localSheetId="2">AIU!$A$1:$L$54</definedName>
    <definedName name="_xlnm.Print_Area" localSheetId="1">APU!$A$1:$K$379</definedName>
    <definedName name="_xlnm.Print_Area" localSheetId="0">PRESUPUESTO!$A$1:$I$99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3" l="1"/>
  <c r="H29" i="3"/>
  <c r="J29" i="3" s="1"/>
  <c r="H25" i="3"/>
  <c r="J25" i="3" s="1"/>
  <c r="H24" i="3"/>
  <c r="J24" i="3" s="1"/>
  <c r="H23" i="3"/>
  <c r="J23" i="3" s="1"/>
  <c r="H21" i="3"/>
  <c r="J21" i="3" s="1"/>
  <c r="H16" i="3"/>
  <c r="J16" i="3" s="1"/>
  <c r="H15" i="3"/>
  <c r="H14" i="3"/>
  <c r="J14" i="3" s="1"/>
  <c r="H13" i="3"/>
  <c r="J13" i="3" s="1"/>
  <c r="H12" i="3"/>
  <c r="J12" i="3" s="1"/>
  <c r="H22" i="3"/>
  <c r="J22" i="3" s="1"/>
  <c r="E77" i="1" l="1"/>
  <c r="E76" i="1"/>
  <c r="E75" i="1"/>
  <c r="E74" i="1"/>
  <c r="E22" i="1"/>
  <c r="E34" i="1"/>
  <c r="E17" i="1"/>
  <c r="H26" i="3" l="1"/>
  <c r="J26" i="3" s="1"/>
  <c r="H27" i="3"/>
  <c r="J27" i="3" s="1"/>
  <c r="H28" i="3"/>
  <c r="J28" i="3" s="1"/>
  <c r="G36" i="3"/>
  <c r="G37" i="3"/>
  <c r="E6" i="3"/>
  <c r="P140" i="2" l="1"/>
  <c r="T277" i="2" l="1"/>
  <c r="T278" i="2"/>
  <c r="F213" i="2" l="1"/>
  <c r="J53" i="3" l="1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H42" i="3" s="1"/>
  <c r="G40" i="3"/>
  <c r="F40" i="3"/>
  <c r="G39" i="3"/>
  <c r="F39" i="3"/>
  <c r="G38" i="3"/>
  <c r="F38" i="3"/>
  <c r="H38" i="3" s="1"/>
  <c r="F37" i="3"/>
  <c r="H37" i="3" s="1"/>
  <c r="F36" i="3"/>
  <c r="H36" i="3" s="1"/>
  <c r="G35" i="3"/>
  <c r="F35" i="3"/>
  <c r="G34" i="3"/>
  <c r="F34" i="3"/>
  <c r="H32" i="3"/>
  <c r="J32" i="3" s="1"/>
  <c r="H20" i="3"/>
  <c r="J20" i="3" s="1"/>
  <c r="H19" i="3"/>
  <c r="J19" i="3" s="1"/>
  <c r="H18" i="3"/>
  <c r="J18" i="3" s="1"/>
  <c r="H17" i="3"/>
  <c r="J17" i="3" s="1"/>
  <c r="H11" i="3"/>
  <c r="J11" i="3" s="1"/>
  <c r="D10" i="3"/>
  <c r="H10" i="3" s="1"/>
  <c r="I9" i="3" s="1"/>
  <c r="J9" i="3" s="1"/>
  <c r="H39" i="3" l="1"/>
  <c r="J39" i="3" s="1"/>
  <c r="H43" i="3"/>
  <c r="J43" i="3" s="1"/>
  <c r="H49" i="3"/>
  <c r="J49" i="3" s="1"/>
  <c r="J8" i="3"/>
  <c r="H45" i="3"/>
  <c r="J45" i="3" s="1"/>
  <c r="H47" i="3"/>
  <c r="J47" i="3" s="1"/>
  <c r="H48" i="3"/>
  <c r="J48" i="3" s="1"/>
  <c r="H46" i="3"/>
  <c r="J46" i="3" s="1"/>
  <c r="H44" i="3"/>
  <c r="J38" i="3"/>
  <c r="H34" i="3"/>
  <c r="I33" i="3" s="1"/>
  <c r="H35" i="3"/>
  <c r="J35" i="3" s="1"/>
  <c r="H40" i="3"/>
  <c r="J40" i="3" s="1"/>
  <c r="J36" i="3"/>
  <c r="J37" i="3"/>
  <c r="J42" i="3"/>
  <c r="J10" i="3"/>
  <c r="I31" i="3"/>
  <c r="J31" i="3" s="1"/>
  <c r="I41" i="3" l="1"/>
  <c r="J41" i="3"/>
  <c r="J44" i="3"/>
  <c r="J34" i="3"/>
  <c r="J33" i="3"/>
  <c r="J30" i="3" l="1"/>
  <c r="J50" i="3" s="1"/>
  <c r="J54" i="3" s="1"/>
  <c r="I50" i="3"/>
  <c r="E73" i="1"/>
  <c r="F72" i="1"/>
  <c r="E72" i="1"/>
  <c r="E71" i="1"/>
  <c r="F70" i="1"/>
  <c r="E70" i="1"/>
  <c r="E69" i="1"/>
  <c r="E68" i="1"/>
  <c r="E67" i="1"/>
  <c r="E64" i="1"/>
  <c r="E63" i="1"/>
  <c r="E60" i="1"/>
  <c r="E59" i="1"/>
  <c r="E58" i="1"/>
  <c r="E55" i="1"/>
  <c r="E54" i="1"/>
  <c r="E53" i="1"/>
  <c r="E52" i="1"/>
  <c r="E51" i="1"/>
  <c r="D51" i="1"/>
  <c r="E47" i="1"/>
  <c r="E48" i="1"/>
  <c r="F46" i="1"/>
  <c r="E46" i="1"/>
  <c r="D46" i="1"/>
  <c r="E45" i="1"/>
  <c r="D45" i="1"/>
  <c r="E44" i="1"/>
  <c r="D44" i="1"/>
  <c r="E43" i="1"/>
  <c r="D43" i="1"/>
  <c r="E42" i="1"/>
  <c r="D42" i="1"/>
  <c r="F41" i="1"/>
  <c r="E41" i="1"/>
  <c r="E40" i="1"/>
  <c r="E37" i="1" l="1"/>
  <c r="D37" i="1"/>
  <c r="E36" i="1"/>
  <c r="D36" i="1"/>
  <c r="E35" i="1"/>
  <c r="D35" i="1"/>
  <c r="E33" i="1"/>
  <c r="D33" i="1"/>
  <c r="F30" i="1"/>
  <c r="E30" i="1"/>
  <c r="F29" i="1"/>
  <c r="E29" i="1"/>
  <c r="E28" i="1"/>
  <c r="E27" i="1"/>
  <c r="E24" i="1"/>
  <c r="E26" i="1"/>
  <c r="E25" i="1"/>
  <c r="E23" i="1"/>
  <c r="E20" i="1"/>
  <c r="E19" i="1"/>
  <c r="E21" i="1"/>
  <c r="E18" i="1"/>
  <c r="F16" i="1"/>
  <c r="E16" i="1"/>
  <c r="F15" i="1"/>
  <c r="E15" i="1"/>
  <c r="D15" i="1"/>
  <c r="I88" i="1"/>
  <c r="I86" i="1" l="1"/>
  <c r="I89" i="1" s="1"/>
  <c r="J5" i="2"/>
  <c r="K5" i="2" s="1"/>
  <c r="L3" i="3"/>
  <c r="M3" i="3" s="1"/>
  <c r="J370" i="2" l="1"/>
  <c r="K370" i="2" s="1"/>
  <c r="H75" i="1" s="1"/>
  <c r="I75" i="1" s="1"/>
  <c r="J54" i="2"/>
  <c r="J376" i="2"/>
  <c r="K376" i="2" s="1"/>
  <c r="H77" i="1" s="1"/>
  <c r="I77" i="1" s="1"/>
  <c r="J367" i="2"/>
  <c r="K367" i="2" s="1"/>
  <c r="H74" i="1" s="1"/>
  <c r="I74" i="1" s="1"/>
  <c r="J373" i="2"/>
  <c r="K373" i="2" s="1"/>
  <c r="H76" i="1" s="1"/>
  <c r="I76" i="1" s="1"/>
  <c r="J300" i="2"/>
  <c r="K300" i="2" s="1"/>
  <c r="H59" i="1" s="1"/>
  <c r="I59" i="1" s="1"/>
  <c r="J119" i="2"/>
  <c r="J195" i="2"/>
  <c r="J128" i="2"/>
  <c r="K128" i="2" s="1"/>
  <c r="J231" i="2"/>
  <c r="J245" i="2"/>
  <c r="J47" i="2"/>
  <c r="J32" i="2"/>
  <c r="J17" i="2"/>
  <c r="J137" i="2"/>
  <c r="J349" i="2"/>
  <c r="K349" i="2" s="1"/>
  <c r="H69" i="1" s="1"/>
  <c r="I69" i="1" s="1"/>
  <c r="J361" i="2"/>
  <c r="K361" i="2" s="1"/>
  <c r="H72" i="1" s="1"/>
  <c r="I72" i="1" s="1"/>
  <c r="J264" i="2"/>
  <c r="J364" i="2"/>
  <c r="K364" i="2" s="1"/>
  <c r="H73" i="1" s="1"/>
  <c r="I73" i="1" s="1"/>
  <c r="J85" i="2"/>
  <c r="J255" i="2"/>
  <c r="J112" i="2"/>
  <c r="J40" i="2"/>
  <c r="J10" i="2"/>
  <c r="J222" i="2"/>
  <c r="J91" i="2"/>
  <c r="K91" i="2" s="1"/>
  <c r="J327" i="2"/>
  <c r="K327" i="2" s="1"/>
  <c r="H67" i="1" s="1"/>
  <c r="I67" i="1" s="1"/>
  <c r="J106" i="2"/>
  <c r="H15" i="1"/>
  <c r="I15" i="1" s="1"/>
  <c r="J25" i="2"/>
  <c r="J146" i="2"/>
  <c r="J73" i="2"/>
  <c r="J168" i="2"/>
  <c r="J311" i="2"/>
  <c r="K311" i="2" s="1"/>
  <c r="H63" i="1" s="1"/>
  <c r="I63" i="1" s="1"/>
  <c r="J182" i="2"/>
  <c r="J239" i="2"/>
  <c r="J201" i="2"/>
  <c r="J319" i="2"/>
  <c r="K319" i="2" s="1"/>
  <c r="H64" i="1" s="1"/>
  <c r="I64" i="1" s="1"/>
  <c r="J293" i="2"/>
  <c r="J342" i="2"/>
  <c r="K342" i="2" s="1"/>
  <c r="H68" i="1" s="1"/>
  <c r="I68" i="1" s="1"/>
  <c r="J100" i="2"/>
  <c r="J68" i="2"/>
  <c r="J276" i="2"/>
  <c r="J210" i="2"/>
  <c r="J282" i="2"/>
  <c r="J358" i="2"/>
  <c r="K358" i="2" s="1"/>
  <c r="H71" i="1" s="1"/>
  <c r="I71" i="1" s="1"/>
  <c r="J305" i="2"/>
  <c r="K305" i="2" s="1"/>
  <c r="H60" i="1" s="1"/>
  <c r="I60" i="1" s="1"/>
  <c r="J62" i="2"/>
  <c r="J354" i="2"/>
  <c r="K354" i="2" s="1"/>
  <c r="H70" i="1" s="1"/>
  <c r="I70" i="1" s="1"/>
  <c r="J79" i="2"/>
  <c r="J155" i="2"/>
  <c r="K155" i="2" s="1"/>
  <c r="L6" i="3"/>
  <c r="I65" i="1" l="1"/>
  <c r="K62" i="2"/>
  <c r="H23" i="1" s="1"/>
  <c r="I23" i="1" s="1"/>
  <c r="K68" i="2"/>
  <c r="H24" i="1" s="1"/>
  <c r="I24" i="1" s="1"/>
  <c r="K239" i="2"/>
  <c r="H47" i="1" s="1"/>
  <c r="I47" i="1" s="1"/>
  <c r="K25" i="2"/>
  <c r="H18" i="1" s="1"/>
  <c r="I18" i="1" s="1"/>
  <c r="K10" i="2"/>
  <c r="H16" i="1" s="1"/>
  <c r="I16" i="1" s="1"/>
  <c r="K264" i="2"/>
  <c r="H53" i="1" s="1"/>
  <c r="I53" i="1" s="1"/>
  <c r="K47" i="2"/>
  <c r="H21" i="1" s="1"/>
  <c r="I21" i="1" s="1"/>
  <c r="K182" i="2"/>
  <c r="H42" i="1" s="1"/>
  <c r="I42" i="1" s="1"/>
  <c r="K245" i="2"/>
  <c r="H51" i="1" s="1"/>
  <c r="I51" i="1" s="1"/>
  <c r="K201" i="2"/>
  <c r="H44" i="1" s="1"/>
  <c r="I44" i="1" s="1"/>
  <c r="K146" i="2"/>
  <c r="H37" i="1" s="1"/>
  <c r="I37" i="1" s="1"/>
  <c r="K222" i="2"/>
  <c r="H46" i="1" s="1"/>
  <c r="I46" i="1" s="1"/>
  <c r="K119" i="2"/>
  <c r="H34" i="1" s="1"/>
  <c r="I34" i="1" s="1"/>
  <c r="K106" i="2"/>
  <c r="H30" i="1" s="1"/>
  <c r="I30" i="1" s="1"/>
  <c r="K112" i="2"/>
  <c r="H33" i="1" s="1"/>
  <c r="I33" i="1" s="1"/>
  <c r="K231" i="2"/>
  <c r="H48" i="1" s="1"/>
  <c r="I48" i="1" s="1"/>
  <c r="K276" i="2"/>
  <c r="H54" i="1" s="1"/>
  <c r="I54" i="1" s="1"/>
  <c r="K100" i="2"/>
  <c r="H29" i="1" s="1"/>
  <c r="I29" i="1" s="1"/>
  <c r="I78" i="1"/>
  <c r="K255" i="2"/>
  <c r="H52" i="1" s="1"/>
  <c r="I52" i="1" s="1"/>
  <c r="K137" i="2"/>
  <c r="H36" i="1" s="1"/>
  <c r="I36" i="1" s="1"/>
  <c r="K32" i="2"/>
  <c r="H20" i="1" s="1"/>
  <c r="I20" i="1" s="1"/>
  <c r="K40" i="2"/>
  <c r="H19" i="1" s="1"/>
  <c r="I19" i="1" s="1"/>
  <c r="H40" i="1"/>
  <c r="I40" i="1" s="1"/>
  <c r="K282" i="2"/>
  <c r="H55" i="1" s="1"/>
  <c r="I55" i="1" s="1"/>
  <c r="K293" i="2"/>
  <c r="H58" i="1" s="1"/>
  <c r="I58" i="1" s="1"/>
  <c r="I61" i="1" s="1"/>
  <c r="K168" i="2"/>
  <c r="H41" i="1" s="1"/>
  <c r="I41" i="1" s="1"/>
  <c r="K79" i="2"/>
  <c r="H26" i="1" s="1"/>
  <c r="I26" i="1" s="1"/>
  <c r="K210" i="2"/>
  <c r="H45" i="1" s="1"/>
  <c r="I45" i="1" s="1"/>
  <c r="K73" i="2"/>
  <c r="H25" i="1" s="1"/>
  <c r="I25" i="1" s="1"/>
  <c r="H28" i="1"/>
  <c r="I28" i="1" s="1"/>
  <c r="K85" i="2"/>
  <c r="H27" i="1" s="1"/>
  <c r="I27" i="1" s="1"/>
  <c r="K17" i="2"/>
  <c r="H17" i="1" s="1"/>
  <c r="I17" i="1" s="1"/>
  <c r="K195" i="2"/>
  <c r="H43" i="1" s="1"/>
  <c r="I43" i="1" s="1"/>
  <c r="K54" i="2"/>
  <c r="H22" i="1" s="1"/>
  <c r="I22" i="1" s="1"/>
  <c r="H35" i="1"/>
  <c r="I35" i="1" s="1"/>
  <c r="I31" i="1" l="1"/>
  <c r="I56" i="1"/>
  <c r="I49" i="1"/>
  <c r="I38" i="1"/>
  <c r="I79" i="1" l="1"/>
  <c r="I81" i="1" s="1"/>
  <c r="I82" i="1" s="1"/>
</calcChain>
</file>

<file path=xl/sharedStrings.xml><?xml version="1.0" encoding="utf-8"?>
<sst xmlns="http://schemas.openxmlformats.org/spreadsheetml/2006/main" count="1896" uniqueCount="456">
  <si>
    <t>001.044</t>
  </si>
  <si>
    <t>-</t>
  </si>
  <si>
    <t xml:space="preserve">DESCAPOTE MANUAL e=0.20 m. </t>
  </si>
  <si>
    <t>Actividad</t>
  </si>
  <si>
    <t>M2</t>
  </si>
  <si>
    <t>C44</t>
  </si>
  <si>
    <t>CUADRILLA AA (2 AYUDANTES)</t>
  </si>
  <si>
    <t>Cuadrilla</t>
  </si>
  <si>
    <t>HR</t>
  </si>
  <si>
    <t>H2</t>
  </si>
  <si>
    <t>EQUIPO BASICO (HERRAMIENTA MENOR)</t>
  </si>
  <si>
    <t>Herramienta</t>
  </si>
  <si>
    <t>UND</t>
  </si>
  <si>
    <t>I1565</t>
  </si>
  <si>
    <t>ACARREO INTERNO</t>
  </si>
  <si>
    <t>Insumos</t>
  </si>
  <si>
    <t>C15</t>
  </si>
  <si>
    <t>CUADRILLA AA TIPO 3 (1 OFICIAL + 3 AYUDANTE) (Albañileria)</t>
  </si>
  <si>
    <t>E12</t>
  </si>
  <si>
    <t>EQUIPO DE TRANSPORTE</t>
  </si>
  <si>
    <t>Equipos</t>
  </si>
  <si>
    <t>DIA</t>
  </si>
  <si>
    <t>I455</t>
  </si>
  <si>
    <t>ESTRUCTURA EN GUADUA</t>
  </si>
  <si>
    <t>I456</t>
  </si>
  <si>
    <t>PLÁSTICO TRANSPARENTE CALIBRE 6</t>
  </si>
  <si>
    <t>001.085</t>
  </si>
  <si>
    <t>LOCALIZACION Y REPLANTEO DE VIAS incluye eje de via y laterales con andenes</t>
  </si>
  <si>
    <t>ML</t>
  </si>
  <si>
    <t>I1015</t>
  </si>
  <si>
    <t>PINTURA ACRILICA PARA TRAFICO TIPO PINTUCO (PINTUTRÁFICO) O SIMILAR - COLORES: BLANCO, AMARILLO O NEGRO SEGÚN DISEÑO.</t>
  </si>
  <si>
    <t>GAL</t>
  </si>
  <si>
    <t>I1562</t>
  </si>
  <si>
    <t>COMISION TOPOGRAFICA (INCLUYE TOPOGRAFO, CADENERO Y EQUIPO TOPOGRAFÍA (ESTACIÓN Y NIVEL)).</t>
  </si>
  <si>
    <t>I425</t>
  </si>
  <si>
    <t>PUNTILLA CON CABEZA 2"</t>
  </si>
  <si>
    <t>LB</t>
  </si>
  <si>
    <t>I998</t>
  </si>
  <si>
    <t>LATA DE GUADUA</t>
  </si>
  <si>
    <t>M3</t>
  </si>
  <si>
    <t>C43</t>
  </si>
  <si>
    <t>AYUDANTE AA (ALBAÑILERIA)</t>
  </si>
  <si>
    <t>E24</t>
  </si>
  <si>
    <t>VOLQUETA  6M3 (CARGUE A MANO) - INCLUYE DISPOSICION EN BOTADERO</t>
  </si>
  <si>
    <t>VJE</t>
  </si>
  <si>
    <t>029.013</t>
  </si>
  <si>
    <t>DEMOLICION MECANICA DE PAVIMENTO CONCRETO ASFALTICO. INCLUYE RETIRO Y DISPOSICION EN SITIO AUTORIZADO</t>
  </si>
  <si>
    <t>E139</t>
  </si>
  <si>
    <t>Minicargador (CAT -D236)(Bobcat S570) con PALA</t>
  </si>
  <si>
    <t>E140</t>
  </si>
  <si>
    <t>Minicargador (CAT -D236)(Bobcat S570) con MARTILLO</t>
  </si>
  <si>
    <t>029.014</t>
  </si>
  <si>
    <t>DEMOLICION MECANICA DE PAVIMENTO EN CONCRETO HIDRAULICO. INCLUYE RETIRO Y DISPOSICION EN SITIO AUTORIZADO</t>
  </si>
  <si>
    <t>029.007</t>
  </si>
  <si>
    <t>DEMOLICIÓN DE ANDENES Y SARDINELES EN CONCRETO HIDRÁULICO - INCLUYE CARGUE A MANO, RETIRO Y DISPOSICIÓN EN BOTADERO</t>
  </si>
  <si>
    <t>C1</t>
  </si>
  <si>
    <t>CUADRILLA AA TIPO 1 (1 OFICIAL + 1 AYUDANTE) (Albañileria)</t>
  </si>
  <si>
    <t>E7</t>
  </si>
  <si>
    <t>COMPRESOR 1 MARTILLO 1 OPERARIO</t>
  </si>
  <si>
    <t>002.001</t>
  </si>
  <si>
    <t>EXCAVACIÓN EN ZANJA - MATERIAL COMÚN - 0.0 A 2.0 M</t>
  </si>
  <si>
    <t>I282</t>
  </si>
  <si>
    <t>SUELO CEMENTO 10:1</t>
  </si>
  <si>
    <t>002.016</t>
  </si>
  <si>
    <t xml:space="preserve">EXCAVACIÓN A CIELO ABIERTO - MATERIAL COMÚN - 0.0 A 2.0 M                                                                            </t>
  </si>
  <si>
    <t>002.017</t>
  </si>
  <si>
    <t>EXCAVACIÓN A CIELO ABIERTO - CONGLOMERADO - 0.0 A 2.0 M</t>
  </si>
  <si>
    <t>M3-KM</t>
  </si>
  <si>
    <t>E131</t>
  </si>
  <si>
    <t>ALQUILER DE VOLQUETA SENCILLA</t>
  </si>
  <si>
    <t>E25</t>
  </si>
  <si>
    <t>VOLQUETA SENCILLA 8M3</t>
  </si>
  <si>
    <t>002.050</t>
  </si>
  <si>
    <t>RELLENO EN MATERIAL SELECCIONADO PROVENIENTE DE LA EXCAVACION (CANGURO)</t>
  </si>
  <si>
    <t>E48</t>
  </si>
  <si>
    <t>CANGURO</t>
  </si>
  <si>
    <t>033.098</t>
  </si>
  <si>
    <t>SUMINISTRO, TRANSPORTE E INSTALACION FILTRO DRENAJE (0.60 x 0.60 m) Tubo Drenaje Corrugado de 4" con filtro. Incluye relleno piedra filtro, Geotextil NT 3000</t>
  </si>
  <si>
    <t>C16</t>
  </si>
  <si>
    <t>CUADRILLA BB TIPO 3 (1 OFICIAL + 3 AYUDANTE) (Instalaciones)</t>
  </si>
  <si>
    <t>I48</t>
  </si>
  <si>
    <t>PIEDRA FILTRO</t>
  </si>
  <si>
    <t>I513</t>
  </si>
  <si>
    <t>GEOTEXTIL NO TEJIDO  3000 PAVCO O SIMILAR</t>
  </si>
  <si>
    <t>I731</t>
  </si>
  <si>
    <t>TUBO DRENAJE  CORRUGADA PVC 100 MM ( 4") SIN FILTRO. TRAMOS DE 5 M. CON UNIÓN.</t>
  </si>
  <si>
    <t>M</t>
  </si>
  <si>
    <t>023.008</t>
  </si>
  <si>
    <t xml:space="preserve">SUMINISTRO, TRANSPORTE E INSTALACION AFIRMADO PARA ANDENES </t>
  </si>
  <si>
    <t>E47</t>
  </si>
  <si>
    <t>VIBROCOMPACTADOR TIPO RANA</t>
  </si>
  <si>
    <t>I50</t>
  </si>
  <si>
    <t>AFIRMADO (Incluye transporte)</t>
  </si>
  <si>
    <t>023.010</t>
  </si>
  <si>
    <t>023.011</t>
  </si>
  <si>
    <t>SUMINISTRO, TRANSPORTE E INSTALACION SUB BASE COMPACTADA CON RANA</t>
  </si>
  <si>
    <t>I43</t>
  </si>
  <si>
    <t>023.012</t>
  </si>
  <si>
    <t>E49</t>
  </si>
  <si>
    <t>CILINDRO COMPACTADOR 6 TONELADAS</t>
  </si>
  <si>
    <t>C22</t>
  </si>
  <si>
    <t>CUADRILLA AA TIPO 4 (1 OFICIAL + 4 AYUDANTE) (Albañileria)</t>
  </si>
  <si>
    <t>E3</t>
  </si>
  <si>
    <t>CARROTANQUE DE AGUA 10.000 LTS.</t>
  </si>
  <si>
    <t>E50</t>
  </si>
  <si>
    <t>MOTONIVELADORA CAT-12 -F</t>
  </si>
  <si>
    <t>KG</t>
  </si>
  <si>
    <t>I49</t>
  </si>
  <si>
    <t>AGUA LITRO</t>
  </si>
  <si>
    <t>LT</t>
  </si>
  <si>
    <t>023.028</t>
  </si>
  <si>
    <t>SUMINISTRO, TRANSPORTE E INSTALACION PAVIMENTO EN CONCRETO MR 42 HECHO EN OBRA</t>
  </si>
  <si>
    <t>AB15</t>
  </si>
  <si>
    <t>CONCRETO MR 42 kg/cm2</t>
  </si>
  <si>
    <t>Analisis Basico</t>
  </si>
  <si>
    <t>E16</t>
  </si>
  <si>
    <t>REGLA VIBRATORIA 3 a 5M</t>
  </si>
  <si>
    <t>E21</t>
  </si>
  <si>
    <t>VIBRADOR A GASOLINA</t>
  </si>
  <si>
    <t>I424</t>
  </si>
  <si>
    <t>PUNTILLA CON CABEZA 1"</t>
  </si>
  <si>
    <t>I478</t>
  </si>
  <si>
    <t>ANTISOL BLANCO x 20 kg</t>
  </si>
  <si>
    <t>kG</t>
  </si>
  <si>
    <t>I990</t>
  </si>
  <si>
    <t>TABLA 1"X10"X3M</t>
  </si>
  <si>
    <t>I991</t>
  </si>
  <si>
    <t>CUARTON 2"X4"X3M</t>
  </si>
  <si>
    <t>023.037</t>
  </si>
  <si>
    <t>SUMINISTRO, TRANSPORTE E INSTALACIÓN DE ACELERANTE PARA CONCRETOS Y PAVIMENTOS RIGIDOS</t>
  </si>
  <si>
    <t>I498</t>
  </si>
  <si>
    <t>SIKA SET X 5KG</t>
  </si>
  <si>
    <t>023.045</t>
  </si>
  <si>
    <t>CANASTILLA DE SOPORTE DE DOVELAS EN HIERRO 3/8" Y 1/4"</t>
  </si>
  <si>
    <t>I2</t>
  </si>
  <si>
    <t>ACERO 60.000 PSI</t>
  </si>
  <si>
    <t>023.046</t>
  </si>
  <si>
    <t>DOVELAS DE ACERO LISO 60000 PSI PARA PAVIMENTOS</t>
  </si>
  <si>
    <t>I27</t>
  </si>
  <si>
    <t>HIERRO LISO (DOVELAS)</t>
  </si>
  <si>
    <t>I273</t>
  </si>
  <si>
    <t>GRASA ECON X 370 GRS</t>
  </si>
  <si>
    <t>023.034</t>
  </si>
  <si>
    <t>CORTE MECANIZADO DE PAVIMENTO A=5 mm profundidad un tercio del espesor</t>
  </si>
  <si>
    <t>E29</t>
  </si>
  <si>
    <t>CORTADORA DE CONCRETO PARA PAVIMENTO</t>
  </si>
  <si>
    <t>023.048</t>
  </si>
  <si>
    <t>023.049</t>
  </si>
  <si>
    <t>SUMINISTRO, TRANSPORTE E INSTALACION  DEMARCACION LINEAS CENTRALES CON PINTURA PLÁSTICA EN FRIO APLICADA CON VEHICULO (DE BORDE, DE CARRIL Y OTRAS (Ancho 12cms)</t>
  </si>
  <si>
    <t>I1031</t>
  </si>
  <si>
    <t>PINTUTRAFICO PINTURA PLASTICA EN FRIO</t>
  </si>
  <si>
    <t>C3</t>
  </si>
  <si>
    <t>CUADRILLA CC TIPO 1 (1 OFICIAL + 1 AYUDANTE) (Pintura)</t>
  </si>
  <si>
    <t>E142</t>
  </si>
  <si>
    <t>VEHICULO DELINEADOR PARA APLICACIÓN DE PINTURA CON MINIMO 2 BOQUILLAS</t>
  </si>
  <si>
    <t>023.002</t>
  </si>
  <si>
    <t>SUMINISTRO, TRANSPORTE E INSTALACION IMPRIMACION CON EMULSION ASFALTICA según norma INVIAS.</t>
  </si>
  <si>
    <t>C8</t>
  </si>
  <si>
    <t>CUADRILLA AA TIPO 2 (1 OFICIAL + 2 AYUDANTE) (Albañileria)</t>
  </si>
  <si>
    <t>E4</t>
  </si>
  <si>
    <t>CARROTANQUE IRRIGADOR DE ASFALTO</t>
  </si>
  <si>
    <t>E6</t>
  </si>
  <si>
    <t>COMPRESOR (BARRIDO Y/O SOPLADO DE LA SUPERFICIE PAVIMENTO)</t>
  </si>
  <si>
    <t>I367</t>
  </si>
  <si>
    <t>EMULSION ASFALTICA TIPO CRL-1</t>
  </si>
  <si>
    <t>023.004</t>
  </si>
  <si>
    <t>SUMINISTRO, TRANSPORTE E INSTALACION  MEZCLA ASFALTICA TIPO MDC-19  según norma INVIAS. Extendido y compactado</t>
  </si>
  <si>
    <t>C29</t>
  </si>
  <si>
    <t>CUADRILLA AA TIPO 5 (1 OFICIAL + 5 AYUDANTE) (Albañileria)</t>
  </si>
  <si>
    <t>E133</t>
  </si>
  <si>
    <t>TRANSPORTE DE MEZCLA ASLFALTICA</t>
  </si>
  <si>
    <t>E20</t>
  </si>
  <si>
    <t>TERMINADORA DE ASFALTO</t>
  </si>
  <si>
    <t>E22</t>
  </si>
  <si>
    <t>VIBROCOMPACTADOR DE 12 TON</t>
  </si>
  <si>
    <t>E5</t>
  </si>
  <si>
    <t>COMPACTADOR DE ASFALTO</t>
  </si>
  <si>
    <t>I369</t>
  </si>
  <si>
    <t>MEZCLA ASFALTICA TIPO MDC-19</t>
  </si>
  <si>
    <t>023.031</t>
  </si>
  <si>
    <t>SUMINISTRO, TRANSPORTE E INSTALACION  MEZCLA ASFALTICA TIPO MDC-19 PARA PARCHEO MANTENIMIENTO.</t>
  </si>
  <si>
    <t>M3-SUELTO</t>
  </si>
  <si>
    <t>C37</t>
  </si>
  <si>
    <t>CUADRILLA BB TIPO 6 (1 OFICIAL + 6 AYUDANTE) (Instalaciones)</t>
  </si>
  <si>
    <t>I479</t>
  </si>
  <si>
    <t>SELLO POLIURETANO AUTONIVELANTE SIKAFLEX 401 PAVEMENT O SIMILAR</t>
  </si>
  <si>
    <t>023.036</t>
  </si>
  <si>
    <t>SUMINISTRO, TRANSPORTE E INSTALACION SELLO DE JUNTA DE PAVIMENTO RIGIDO 5mm</t>
  </si>
  <si>
    <t>I2490</t>
  </si>
  <si>
    <t>YUMBOLON 3/8" O SIMILAR</t>
  </si>
  <si>
    <t>032.016</t>
  </si>
  <si>
    <t>SUMINISTRO, TRANSPORTE E INSTALACION ANDEN CONCRETO 3000 PSI  E= 0.10M.  ACABADO:  ESCOBIADO</t>
  </si>
  <si>
    <t>AB5</t>
  </si>
  <si>
    <t>CONCRETO 3000 psi - 21 Mpa</t>
  </si>
  <si>
    <t>E104</t>
  </si>
  <si>
    <t>FORMALETA SARDINEL DESDE 0.20 HASTA 0.60 M. DE ALTURA POR 2.00 M. DE LONGITUD</t>
  </si>
  <si>
    <t>I423</t>
  </si>
  <si>
    <t>POLIETILENO NO. 6</t>
  </si>
  <si>
    <t>I957</t>
  </si>
  <si>
    <t>LISTON 2 X 4</t>
  </si>
  <si>
    <t>021.016</t>
  </si>
  <si>
    <t>SUMINISTRO, TRANSPORTE E INSTALACION SARDINEL CHAFLANADO ANCHO = 20 CM H =  ENTRE  17 Y 24 CM  EN CONCRETO 3000 PSI</t>
  </si>
  <si>
    <t>021.034</t>
  </si>
  <si>
    <t>SUMINISTRO, TRANSPORTE E INSTALACION ESCALAS CONCRETO 3000 PSI E= 0.10M.  SOBRE TIERRA ACABADO ESCOBIADO</t>
  </si>
  <si>
    <t>AB20</t>
  </si>
  <si>
    <t>MORTERO 1:3</t>
  </si>
  <si>
    <t>024.112</t>
  </si>
  <si>
    <t>SUMINISTRO, TRANSPORTE E INSTALACION SUMIDERO DOBLE REJA TIPO SIFÓN EN CONCRETO CLASE II-TAPA ANTIRUIDO</t>
  </si>
  <si>
    <t>C23</t>
  </si>
  <si>
    <t>CUADRILLA BB TIPO 4 (1 OFICIAL + 4 AYUDANTE) (Instalaciones)</t>
  </si>
  <si>
    <t>E112</t>
  </si>
  <si>
    <t>FORMALETA METALICA PARA CAMARA CIRCULAR</t>
  </si>
  <si>
    <t>I1566</t>
  </si>
  <si>
    <t>CURADO DEL CONCRETO</t>
  </si>
  <si>
    <t>I23</t>
  </si>
  <si>
    <t>MARCO REJA DE VARILLA 1" A.R/ ANGULO/PLATINA</t>
  </si>
  <si>
    <t>I24</t>
  </si>
  <si>
    <t>ARO-TAPA HD DE 0,60 M SELLO ELASTICO- LLAVE-ANTIRUIDO</t>
  </si>
  <si>
    <t>I32</t>
  </si>
  <si>
    <t>ARENA DELGADA (Inc Transporte hasta 39 km)</t>
  </si>
  <si>
    <t>I34</t>
  </si>
  <si>
    <t>TRITURADO DE 3/4" (Inc. Transporte hasta 39 km)</t>
  </si>
  <si>
    <t>I45</t>
  </si>
  <si>
    <t>AGUA M3</t>
  </si>
  <si>
    <t>024.088</t>
  </si>
  <si>
    <t xml:space="preserve">SUMINISTRO, TRANSPORTE E INSTALACION ARO TAPA HF D=0.68 M. P/CÁMARA DE INSPECCIÓN                                                         </t>
  </si>
  <si>
    <t>I459</t>
  </si>
  <si>
    <t>ARO-TAPA HFDE 0.60X 100 KG</t>
  </si>
  <si>
    <t>024.089</t>
  </si>
  <si>
    <t xml:space="preserve">TRANSPORTE E INSTALACION ARO TAPA HF D=0.68 M. P/CÁMARA DE INSPECCIÓN                                                         </t>
  </si>
  <si>
    <t>001.083</t>
  </si>
  <si>
    <t>SOBREACARREO AL HOMBRO FUERTE PENDIENTE (después de 50m de acarreo libre)</t>
  </si>
  <si>
    <t>M3 - HM</t>
  </si>
  <si>
    <t>C36</t>
  </si>
  <si>
    <t>CUADRILLA AA TIPO 6 (1 OFICIAL + 6 AYUDANTE) (Albañileria)</t>
  </si>
  <si>
    <t>002.086</t>
  </si>
  <si>
    <t>RETIRO DE MATERIAL SOBRANTE EN VOLQUETA, CARGUE MECANICO, DISPOSICIÓN EN BOTADERO (HASTA 25 KM)</t>
  </si>
  <si>
    <t>M3-Suelto</t>
  </si>
  <si>
    <t>I2414</t>
  </si>
  <si>
    <t>DERECHO A BOTADERO - LA NUBIA</t>
  </si>
  <si>
    <t>E43</t>
  </si>
  <si>
    <t>RETROCARGADORA DE LLANTAS (PAJARITA)</t>
  </si>
  <si>
    <t>002.089</t>
  </si>
  <si>
    <t>RETIRO DE MATERIAL SOBRANTE EN VOLQUETA, CARGUE MANUAL, DISPOSICIÓN EN BOTADERO (HASTA 25 KM)</t>
  </si>
  <si>
    <t>AB1</t>
  </si>
  <si>
    <t>ACERO 60.000 PSI (INCLUYE ALAMBRE NEGRO Y FIGURACIÓN )</t>
  </si>
  <si>
    <t>I3</t>
  </si>
  <si>
    <t>ALAMBRE NEGRO NO. 18</t>
  </si>
  <si>
    <t>001.084</t>
  </si>
  <si>
    <t>TRANSPORTE POR DÍA LABORADO VEHÍCULO AUTOMOTOR TIPO CAMIONETA DE ESTACAS O SIMILAR. INCLUYE CONDUCTOR Y COMBUSTIBLE</t>
  </si>
  <si>
    <t>E84</t>
  </si>
  <si>
    <t>ALQUILER DE CAMIONETA ESTACAS (Inc. Conductor y combustible)</t>
  </si>
  <si>
    <t>030.002</t>
  </si>
  <si>
    <t>JORNAL AYUDANTE</t>
  </si>
  <si>
    <t>030.003</t>
  </si>
  <si>
    <t>REGULADOR DE TRANSITO</t>
  </si>
  <si>
    <t>P17</t>
  </si>
  <si>
    <t>REGULADOR DE TRANSITO (CON DOTACION Y EQUIPOS)</t>
  </si>
  <si>
    <t>Personal</t>
  </si>
  <si>
    <t>MES</t>
  </si>
  <si>
    <t>001.049</t>
  </si>
  <si>
    <t>SUMINISTRO, TRANSPORTE E INSTALACIÓN CERRAMIENTO EN YUTE H= 2 M</t>
  </si>
  <si>
    <t>I447</t>
  </si>
  <si>
    <t>FIBRA PARA CERRAMIENTO PROVISIONAL H=2,1M</t>
  </si>
  <si>
    <t>I986</t>
  </si>
  <si>
    <t>GUADUA CEPA DE 5 VARAS</t>
  </si>
  <si>
    <t>006.031</t>
  </si>
  <si>
    <t>SUMINISTRO, TRANSPORTE E INSTALACION ANCLAJE EPOXICO 3/8" L=15 CM (INCLUYE PERFORACIÓN Y ADHESIVO EPÓXICO)</t>
  </si>
  <si>
    <t>E19</t>
  </si>
  <si>
    <t>TALADRO ROTO PERCUTOR</t>
  </si>
  <si>
    <t>I14</t>
  </si>
  <si>
    <t xml:space="preserve">VARILLA LISA 3/8" </t>
  </si>
  <si>
    <t>I420</t>
  </si>
  <si>
    <t>PISTOLA INYECTOR PARA EPOXICO</t>
  </si>
  <si>
    <t>I428</t>
  </si>
  <si>
    <t>SIKADUR -42  ANCLAJE O SIMILAR.</t>
  </si>
  <si>
    <t>I500</t>
  </si>
  <si>
    <t>BROCA 1/2*21 HILTI</t>
  </si>
  <si>
    <t>Código</t>
  </si>
  <si>
    <t>CCE-EICP-FM-14</t>
  </si>
  <si>
    <t>Versión</t>
  </si>
  <si>
    <t>FORMULARIO 1</t>
  </si>
  <si>
    <t>PRESUPUESTO OFICIAL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</si>
  <si>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</si>
  <si>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</si>
  <si>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</si>
  <si>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</si>
  <si>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</si>
  <si>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</si>
  <si>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</si>
  <si>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PRELIMINARES</t>
  </si>
  <si>
    <t>Subtotal</t>
  </si>
  <si>
    <t>BASES</t>
  </si>
  <si>
    <t>CAPA DE RODADURA</t>
  </si>
  <si>
    <t>ANDENES Y SARDINELES</t>
  </si>
  <si>
    <t>032.015</t>
  </si>
  <si>
    <t>CORTE MECANIZADO DE ANDEN EN CONCRETO CON DISCO (3,5CM)</t>
  </si>
  <si>
    <t>ACERO</t>
  </si>
  <si>
    <t>VARIOS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</si>
  <si>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</si>
  <si>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</si>
  <si>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</si>
  <si>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</si>
  <si>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</si>
  <si>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</si>
  <si>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</si>
  <si>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</si>
  <si>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</si>
  <si>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</si>
  <si>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</si>
  <si>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</si>
  <si>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</si>
  <si>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r>
      <t>[La entidad puede utilizar este formulario de detalle del</t>
    </r>
    <r>
      <rPr>
        <b/>
        <u/>
        <sz val="12"/>
        <rFont val="Arial Narrow"/>
        <family val="2"/>
      </rPr>
      <t xml:space="preserve"> 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</si>
  <si>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</si>
  <si>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</t>
    </r>
    <r>
      <rPr>
        <sz val="12"/>
        <rFont val="Arial Narrow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</si>
  <si>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</si>
  <si>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Siguiendo las recomendaciones de la Guía de Colombia Compra Eficiente, presentar la oferta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</si>
  <si>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 Revisar el Formulario 1 de Presupuesto con sus decimales y tenerlos en cuenta para la presentación de la propuesta económica.</t>
    </r>
  </si>
  <si>
    <t>AIU</t>
  </si>
  <si>
    <t>001,049</t>
  </si>
  <si>
    <t>002.015</t>
  </si>
  <si>
    <t>EXCAVACIÓN MECANIZADA P/ESTRUCTURAS-MATER COMÚN/CONGLOM 0.0 A 6.0 M.</t>
  </si>
  <si>
    <t>023.001</t>
  </si>
  <si>
    <t>SUMINISTRO, TRANSPORTE E INSTALACION DE PAVIMENTO EN CONCRETO PREMEZCLADO FAST TRACK</t>
  </si>
  <si>
    <t>I2483</t>
  </si>
  <si>
    <t>CONCRETO PREMEZCLADO PARA PAVIMENTO FAST-TRACK</t>
  </si>
  <si>
    <t>033.117</t>
  </si>
  <si>
    <t>SUMINISTRO, TRANSPORTE E INSTALACION PAVIMENTO EN CONCRETO PREMEZCLADO MR 42</t>
  </si>
  <si>
    <t>I285</t>
  </si>
  <si>
    <t>CONCRETO PREMEZCLADO PARA PAVIMENTO MR 42 KG/CM2</t>
  </si>
  <si>
    <t>SUMINISTRO, TRANSPORTE E INSTALACION  DEMARCACION PASOS PEATONALES, LINEAS DE PARE, SIMBOLOS, TEXTOS Y OTRAS, CON PINTURA PLASTICO EN FRIO METODO LLANA</t>
  </si>
  <si>
    <t>C10</t>
  </si>
  <si>
    <t>CUADRILLA CC TIPO 2 (1 OFICIAL + 2 AYUDANTE) (Pintura)</t>
  </si>
  <si>
    <t>E143</t>
  </si>
  <si>
    <t>EQUPO DE PINTURA (COMPRESOR)</t>
  </si>
  <si>
    <t>023.009</t>
  </si>
  <si>
    <t>UN</t>
  </si>
  <si>
    <t>SEÑALIZACIÒN</t>
  </si>
  <si>
    <t>Adicionalmente, cuando el proceso de contratación es estructurado por precios unitarios, la Entidad debe aplicar las notas 1, 2, 3,4 Y 5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</si>
  <si>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ANALISIS DEL AIU</t>
  </si>
  <si>
    <t>Valor estimado de la Obra (Costo Directo).</t>
  </si>
  <si>
    <t>Valor</t>
  </si>
  <si>
    <t>Plazo estimado de ejecución.</t>
  </si>
  <si>
    <t>Meses</t>
  </si>
  <si>
    <t>Contratista Persona Natural (SI o NO)</t>
  </si>
  <si>
    <t>no</t>
  </si>
  <si>
    <t>CAPITULO</t>
  </si>
  <si>
    <t>TIPO DE GASTO</t>
  </si>
  <si>
    <t>CANTIDAD.</t>
  </si>
  <si>
    <t>DEDICACION</t>
  </si>
  <si>
    <t>VLOR UNITARIO (mes)</t>
  </si>
  <si>
    <t>FACTOR PRESTACIONAL O FACTOR AIU (PARA INDIRECTOS)</t>
  </si>
  <si>
    <t>SUMA</t>
  </si>
  <si>
    <t>GASTOS GENERALES.</t>
  </si>
  <si>
    <t>MANO DE OBRA Y GASTOS DE OFICINA</t>
  </si>
  <si>
    <r>
      <t xml:space="preserve">Contratista </t>
    </r>
    <r>
      <rPr>
        <sz val="10"/>
        <color indexed="10"/>
        <rFont val="Arial"/>
        <family val="2"/>
      </rPr>
      <t>(solo aplica para personas naturales)</t>
    </r>
  </si>
  <si>
    <t>Un</t>
  </si>
  <si>
    <t xml:space="preserve">Ingeniero Director </t>
  </si>
  <si>
    <t>un</t>
  </si>
  <si>
    <t xml:space="preserve">Ingeniero Residente </t>
  </si>
  <si>
    <t xml:space="preserve">Maestro de Obra </t>
  </si>
  <si>
    <t>Residente de Salud Ocupacional</t>
  </si>
  <si>
    <t>Trabajador social</t>
  </si>
  <si>
    <t xml:space="preserve">Almacenista </t>
  </si>
  <si>
    <t>Celador  con prestaciones</t>
  </si>
  <si>
    <t>Secretaria con prestaciones</t>
  </si>
  <si>
    <t>Contador</t>
  </si>
  <si>
    <t>Mes</t>
  </si>
  <si>
    <t>Elaboracion de PMTs</t>
  </si>
  <si>
    <t>GL</t>
  </si>
  <si>
    <t>Sistema de gestion ambiental</t>
  </si>
  <si>
    <t>Sistema de gestion de calidad</t>
  </si>
  <si>
    <t>Costos financiero</t>
  </si>
  <si>
    <t>GASTOS INDIRECTOS.</t>
  </si>
  <si>
    <t>LEGALIZACION.</t>
  </si>
  <si>
    <t>AIU ITERACION</t>
  </si>
  <si>
    <t>POLIZAS</t>
  </si>
  <si>
    <t>Seriedad de la Propuesta.</t>
  </si>
  <si>
    <t>%</t>
  </si>
  <si>
    <t>Anticipo</t>
  </si>
  <si>
    <t>Cumplimiento</t>
  </si>
  <si>
    <t>Estabilidad</t>
  </si>
  <si>
    <t>Prestaciones Sociales</t>
  </si>
  <si>
    <t>Responsabilidad Civil</t>
  </si>
  <si>
    <t>Todo riesgo</t>
  </si>
  <si>
    <t>IMPUESTOS Y CONTRIBUCIONES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</si>
  <si>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</si>
  <si>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</si>
  <si>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</si>
  <si>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</si>
  <si>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</si>
  <si>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</si>
  <si>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</si>
  <si>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</si>
  <si>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</si>
  <si>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</si>
  <si>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</si>
  <si>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</si>
  <si>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</si>
  <si>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</si>
  <si>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</si>
  <si>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Porcentaje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</si>
  <si>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</si>
  <si>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</si>
  <si>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</si>
  <si>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</si>
  <si>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</si>
  <si>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</si>
  <si>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</si>
  <si>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</si>
  <si>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>Director de obra</t>
  </si>
  <si>
    <t>Profesional ambiental</t>
  </si>
  <si>
    <t xml:space="preserve">Señalizacion de obra </t>
  </si>
  <si>
    <t>Vallas (18 m2)</t>
  </si>
  <si>
    <t>001.060</t>
  </si>
  <si>
    <t>SUMINISTRO, TRANSPORTE E INSTALACION TECHADO MOVIBLE EN GUADUA Y PLÁSTICO</t>
  </si>
  <si>
    <t>Ensayos de laboratorio</t>
  </si>
  <si>
    <t>SUMINISTRO, TRANSPORTE E INSTALACION BASE COMPACTADA CON CILINDRO</t>
  </si>
  <si>
    <t>I39</t>
  </si>
  <si>
    <t>BASE GRANULAR (Incluye transporte hasta 39 Km)</t>
  </si>
  <si>
    <t>SUMINISTRO, TRANSPORTE E INSTALACION BASE COMPACTADA CON RANA</t>
  </si>
  <si>
    <t>SUB BASE GRANULAR (Incluye transporte hasta 39 km)</t>
  </si>
  <si>
    <t>SUMINISTRO, TRANSPORTE E INSTALACION SUB BASE COMPACTADA CON CILINDRO</t>
  </si>
  <si>
    <t>FRESADO PAVIMENTO ASFÁLTICO, INCLUYE CARGUE MECÁNICO Y RETIRO HASTA 15KM</t>
  </si>
  <si>
    <t>FRESADORA DE PAVIMENTO</t>
  </si>
  <si>
    <t>032.389</t>
  </si>
  <si>
    <t>E144</t>
  </si>
  <si>
    <t>032.390</t>
  </si>
  <si>
    <t>RECARGO DE OFICIAL EN DIA DOMNIICAL Y FESTIVO</t>
  </si>
  <si>
    <t>P1</t>
  </si>
  <si>
    <t>OFICIAL AA (ALBAÑILERIA)</t>
  </si>
  <si>
    <t>032.391</t>
  </si>
  <si>
    <t>RECARGO DE AYUDANTE EN DIA DOMNIICAL Y FESTIVO</t>
  </si>
  <si>
    <t>P8</t>
  </si>
  <si>
    <t>032.392</t>
  </si>
  <si>
    <t>RECARGO DE OFICIAL EN JORNADA NOCTURNA</t>
  </si>
  <si>
    <t>032.393</t>
  </si>
  <si>
    <t>Oficina y/o campamento (Incluye Equipo de Oficina, Escritorio, pc, impresora, sillas, papeleria, consumo servicios publicos etc)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</si>
  <si>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</si>
  <si>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</si>
  <si>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</si>
  <si>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ESPECIFICACIONES </t>
  </si>
  <si>
    <t>GENERAL</t>
  </si>
  <si>
    <t>PARTICULAR</t>
  </si>
  <si>
    <t>[Ofrecimiento del Proponente]</t>
  </si>
  <si>
    <t xml:space="preserve">	Firma del Proponente o de su Representante Legal</t>
  </si>
  <si>
    <t>ANGELA MARCELA PARRA ALZATE</t>
  </si>
  <si>
    <t>PROFESIONAL UNIVERSITARIA</t>
  </si>
  <si>
    <t>SECRETARIA DE INFRAESTRUCTURA</t>
  </si>
  <si>
    <t>FERNANDO GOMEZ ECHEVERRY</t>
  </si>
  <si>
    <t xml:space="preserve">CONTRATISTA </t>
  </si>
  <si>
    <t>MANTENIMIENTO Y REHABILITACIÓN DE LA INFRAESTRUCTURA VIAL URBANA, MEDIANTE LA REPARACIÓN Y CONSTRUCCION DE PAVIMENTOS Y PEATONALES, SOBRE LAS AVENIDAS Y VÍAS DE MAYOR CIRCULACIÓN DE LA CIUDAD DE MANIZALES POR EL SISTEMA DE MONTO AGOTABLE</t>
  </si>
  <si>
    <t>Formulario 1 - Propuesta económica  - Documento tipo de licitación de obra pública de infraestructura de transporte - versión 4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</si>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</sst>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8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"/>
    <numFmt numFmtId="165" formatCode="&quot;$&quot;\ #,##0"/>
    <numFmt numFmtId="166" formatCode="0.0000"/>
    <numFmt numFmtId="167" formatCode="_-&quot;$&quot;\ * #,##0_-;\-&quot;$&quot;\ * #,##0_-;_-&quot;$&quot;\ * &quot;-&quot;??_-;_-@_-"/>
    <numFmt numFmtId="168" formatCode="_ &quot;$&quot;\ * #,##0_ ;_ &quot;$&quot;\ * \-#,##0_ ;_ &quot;$&quot;\ * &quot;-&quot;_ ;_ 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([$$-240A]\ * #,##0_);_([$$-240A]\ * \(#,##0\);_([$$-240A]\ * &quot;-&quot;??_);_(@_)"/>
    <numFmt numFmtId="172" formatCode="_ [$$-240A]\ * #,##0.00_ ;_ [$$-240A]\ * \-#,##0.00_ ;_ [$$-240A]\ * &quot;-&quot;??_ ;_ @_ "/>
    <numFmt numFmtId="173" formatCode="_ * #,##0_ ;_ * \-#,##0_ ;_ * &quot;-&quot;??_ ;_ @_ "/>
    <numFmt numFmtId="174" formatCode="&quot;$&quot;#,##0"/>
    <numFmt numFmtId="175" formatCode="#,##0.00000"/>
    <numFmt numFmtId="176" formatCode="#,##0.000"/>
    <numFmt numFmtId="177" formatCode="_(&quot;$&quot;\ * #,##0.00_);_(&quot;$&quot;\ * \(#,##0.00\);_(&quot;$&quot;\ * &quot;-&quot;??_);_(@_)"/>
    <numFmt numFmtId="178" formatCode="_-* #,##0\ _€_-;\-* #,##0\ _€_-;_-* &quot;-&quot;\ _€_-;_-@_-"/>
    <numFmt numFmtId="179" formatCode="_-* #,##0.00\ &quot;€&quot;_-;\-* #,##0.00\ &quot;€&quot;_-;_-* &quot;-&quot;??\ &quot;€&quot;_-;_-@_-"/>
    <numFmt numFmtId="180" formatCode="_-* #,##0.00\ _€_-;\-* #,##0.00\ _€_-;_-* &quot;-&quot;??\ _€_-;_-@_-"/>
    <numFmt numFmtId="181" formatCode="_-&quot;$&quot;* #,##0.00_-;\-&quot;$&quot;* #,##0.00_-;_-&quot;$&quot;* &quot;-&quot;??_-;_-@_-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_ * #,##0.00_ ;_ * \-#,##0.00_ ;_ * &quot;-&quot;??_ ;_ @_ "/>
    <numFmt numFmtId="185" formatCode="#,##0.0"/>
    <numFmt numFmtId="186" formatCode="#,##0.0000"/>
    <numFmt numFmtId="187" formatCode="_-* #,##0.00\ [$€]_-;\-* #,##0.00\ [$€]_-;_-* &quot;-&quot;??\ [$€]_-;_-@_-"/>
    <numFmt numFmtId="188" formatCode="##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-* #,##0_-;\-* #,##0_-;_-* &quot;-&quot;??_-;_-@_-"/>
    <numFmt numFmtId="203" formatCode="&quot;$&quot;\ #,##0.00_);\(&quot;$&quot;\ #,##0.00\)"/>
    <numFmt numFmtId="204" formatCode="&quot;$&quot;\ #,##0.00"/>
    <numFmt numFmtId="205" formatCode="_-[$$-240A]* #,##0.00_-;\-[$$-240A]* #,##0.00_-;_-[$$-240A]* &quot;-&quot;??_-;_-@_-"/>
    <numFmt numFmtId="206" formatCode="_-[$$-240A]\ * #,##0.00_ ;_-[$$-240A]\ * \-#,##0.00\ ;_-[$$-240A]\ * &quot;-&quot;??_ ;_-@_ "/>
    <numFmt numFmtId="207" formatCode="0.0%"/>
    <numFmt numFmtId="208" formatCode="0#.00\ \L\t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u/>
      <sz val="12"/>
      <name val="Arial Narrow"/>
      <family val="2"/>
    </font>
    <font>
      <sz val="10"/>
      <color indexed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1"/>
      <name val="Arial Narrow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8"/>
      <name val="Arial Narrow"/>
      <family val="2"/>
    </font>
    <font>
      <b/>
      <sz val="11"/>
      <color rgb="FFFF0000"/>
      <name val="Arial"/>
      <family val="2"/>
    </font>
    <font>
      <b/>
      <sz val="11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8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9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0" fillId="0" borderId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79" fontId="3" fillId="0" borderId="0" applyFont="0" applyFill="0" applyBorder="0" applyAlignment="0" applyProtection="0"/>
    <xf numFmtId="0" fontId="3" fillId="0" borderId="0"/>
    <xf numFmtId="180" fontId="3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13" borderId="0" applyNumberFormat="0" applyBorder="0" applyAlignment="0" applyProtection="0"/>
    <xf numFmtId="0" fontId="16" fillId="25" borderId="62" applyNumberFormat="0" applyAlignment="0" applyProtection="0"/>
    <xf numFmtId="0" fontId="17" fillId="26" borderId="63" applyNumberFormat="0" applyAlignment="0" applyProtection="0"/>
    <xf numFmtId="0" fontId="18" fillId="0" borderId="64" applyNumberFormat="0" applyFill="0" applyAlignment="0" applyProtection="0"/>
    <xf numFmtId="0" fontId="19" fillId="0" borderId="0" applyNumberFormat="0" applyFill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30" borderId="0" applyNumberFormat="0" applyBorder="0" applyAlignment="0" applyProtection="0"/>
    <xf numFmtId="0" fontId="20" fillId="16" borderId="62" applyNumberFormat="0" applyAlignment="0" applyProtection="0"/>
    <xf numFmtId="0" fontId="30" fillId="0" borderId="0">
      <alignment vertical="top"/>
    </xf>
    <xf numFmtId="187" fontId="3" fillId="0" borderId="0" applyFont="0" applyFill="0" applyBorder="0" applyAlignment="0" applyProtection="0"/>
    <xf numFmtId="0" fontId="21" fillId="12" borderId="0" applyNumberFormat="0" applyBorder="0" applyAlignment="0" applyProtection="0"/>
    <xf numFmtId="184" fontId="3" fillId="0" borderId="0" applyFont="0" applyFill="0" applyBorder="0" applyAlignment="0" applyProtection="0"/>
    <xf numFmtId="2" fontId="9" fillId="0" borderId="65" applyFont="0" applyBorder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" fillId="0" borderId="0"/>
    <xf numFmtId="0" fontId="3" fillId="0" borderId="0"/>
    <xf numFmtId="0" fontId="3" fillId="0" borderId="0"/>
    <xf numFmtId="0" fontId="3" fillId="32" borderId="66" applyNumberFormat="0" applyFont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3" fillId="25" borderId="6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68" applyNumberFormat="0" applyFill="0" applyAlignment="0" applyProtection="0"/>
    <xf numFmtId="0" fontId="28" fillId="0" borderId="69" applyNumberFormat="0" applyFill="0" applyAlignment="0" applyProtection="0"/>
    <xf numFmtId="0" fontId="19" fillId="0" borderId="70" applyNumberFormat="0" applyFill="0" applyAlignment="0" applyProtection="0"/>
    <xf numFmtId="0" fontId="26" fillId="0" borderId="0" applyNumberFormat="0" applyFill="0" applyBorder="0" applyAlignment="0" applyProtection="0"/>
    <xf numFmtId="0" fontId="29" fillId="0" borderId="71" applyNumberFormat="0" applyFill="0" applyAlignment="0" applyProtection="0"/>
    <xf numFmtId="0" fontId="29" fillId="0" borderId="71" applyNumberFormat="0" applyFill="0" applyAlignment="0" applyProtection="0"/>
    <xf numFmtId="18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13" borderId="0" applyNumberFormat="0" applyBorder="0" applyAlignment="0" applyProtection="0"/>
    <xf numFmtId="0" fontId="16" fillId="25" borderId="62" applyNumberFormat="0" applyAlignment="0" applyProtection="0"/>
    <xf numFmtId="0" fontId="3" fillId="0" borderId="0"/>
    <xf numFmtId="0" fontId="17" fillId="26" borderId="63" applyNumberFormat="0" applyAlignment="0" applyProtection="0"/>
    <xf numFmtId="0" fontId="18" fillId="0" borderId="64" applyNumberFormat="0" applyFill="0" applyAlignment="0" applyProtection="0"/>
    <xf numFmtId="188" fontId="9" fillId="0" borderId="61">
      <alignment horizontal="right"/>
    </xf>
    <xf numFmtId="188" fontId="9" fillId="0" borderId="61">
      <alignment horizontal="right"/>
    </xf>
    <xf numFmtId="2" fontId="9" fillId="0" borderId="0"/>
    <xf numFmtId="2" fontId="9" fillId="0" borderId="0"/>
    <xf numFmtId="2" fontId="9" fillId="0" borderId="0"/>
    <xf numFmtId="164" fontId="9" fillId="0" borderId="0"/>
    <xf numFmtId="164" fontId="9" fillId="0" borderId="0"/>
    <xf numFmtId="164" fontId="9" fillId="0" borderId="0"/>
    <xf numFmtId="166" fontId="13" fillId="0" borderId="0"/>
    <xf numFmtId="166" fontId="13" fillId="0" borderId="0"/>
    <xf numFmtId="166" fontId="13" fillId="0" borderId="0"/>
    <xf numFmtId="188" fontId="9" fillId="0" borderId="61">
      <alignment horizontal="right"/>
    </xf>
    <xf numFmtId="189" fontId="3" fillId="0" borderId="0">
      <protection locked="0"/>
    </xf>
    <xf numFmtId="3" fontId="32" fillId="0" borderId="0" applyFont="0" applyFill="0" applyBorder="0" applyAlignment="0" applyProtection="0"/>
    <xf numFmtId="190" fontId="3" fillId="0" borderId="0">
      <protection locked="0"/>
    </xf>
    <xf numFmtId="191" fontId="32" fillId="0" borderId="0" applyFont="0" applyFill="0" applyBorder="0" applyAlignment="0" applyProtection="0"/>
    <xf numFmtId="192" fontId="3" fillId="0" borderId="0">
      <protection locked="0"/>
    </xf>
    <xf numFmtId="0" fontId="19" fillId="0" borderId="0" applyNumberFormat="0" applyFill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30" borderId="0" applyNumberFormat="0" applyBorder="0" applyAlignment="0" applyProtection="0"/>
    <xf numFmtId="0" fontId="20" fillId="16" borderId="62" applyNumberFormat="0" applyAlignment="0" applyProtection="0"/>
    <xf numFmtId="193" fontId="33" fillId="0" borderId="0">
      <protection locked="0"/>
    </xf>
    <xf numFmtId="193" fontId="33" fillId="0" borderId="0">
      <protection locked="0"/>
    </xf>
    <xf numFmtId="193" fontId="33" fillId="0" borderId="0">
      <protection locked="0"/>
    </xf>
    <xf numFmtId="193" fontId="33" fillId="0" borderId="0">
      <protection locked="0"/>
    </xf>
    <xf numFmtId="193" fontId="33" fillId="0" borderId="0">
      <protection locked="0"/>
    </xf>
    <xf numFmtId="193" fontId="33" fillId="0" borderId="0">
      <protection locked="0"/>
    </xf>
    <xf numFmtId="193" fontId="33" fillId="0" borderId="0">
      <protection locked="0"/>
    </xf>
    <xf numFmtId="194" fontId="3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5" fontId="3" fillId="0" borderId="0">
      <protection locked="0"/>
    </xf>
    <xf numFmtId="195" fontId="3" fillId="0" borderId="0">
      <protection locked="0"/>
    </xf>
    <xf numFmtId="0" fontId="21" fillId="12" borderId="0" applyNumberFormat="0" applyBorder="0" applyAlignment="0" applyProtection="0"/>
    <xf numFmtId="196" fontId="9" fillId="0" borderId="0">
      <alignment horizontal="right"/>
    </xf>
    <xf numFmtId="196" fontId="9" fillId="0" borderId="0">
      <alignment horizontal="right"/>
    </xf>
    <xf numFmtId="196" fontId="9" fillId="0" borderId="0">
      <alignment horizontal="right"/>
    </xf>
    <xf numFmtId="197" fontId="9" fillId="0" borderId="0" applyFont="0" applyFill="0" applyBorder="0" applyAlignment="0">
      <alignment horizontal="center"/>
    </xf>
    <xf numFmtId="197" fontId="9" fillId="0" borderId="0" applyFont="0" applyFill="0" applyBorder="0" applyAlignment="0">
      <alignment horizontal="center"/>
    </xf>
    <xf numFmtId="2" fontId="9" fillId="0" borderId="65" applyFont="0" applyBorder="0"/>
    <xf numFmtId="43" fontId="12" fillId="0" borderId="0" applyFont="0" applyFill="0" applyBorder="0" applyAlignment="0" applyProtection="0"/>
    <xf numFmtId="18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98" fontId="9" fillId="0" borderId="0">
      <alignment horizontal="right"/>
    </xf>
    <xf numFmtId="198" fontId="9" fillId="0" borderId="0">
      <alignment horizontal="right"/>
    </xf>
    <xf numFmtId="198" fontId="9" fillId="0" borderId="0">
      <alignment horizontal="right"/>
    </xf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77" fontId="12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22" fillId="31" borderId="0" applyNumberFormat="0" applyBorder="0" applyAlignment="0" applyProtection="0"/>
    <xf numFmtId="200" fontId="9" fillId="0" borderId="0" applyFont="0" applyFill="0" applyBorder="0" applyAlignment="0">
      <alignment horizontal="center"/>
    </xf>
    <xf numFmtId="200" fontId="9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36" fillId="0" borderId="0"/>
    <xf numFmtId="0" fontId="1" fillId="0" borderId="0"/>
    <xf numFmtId="0" fontId="36" fillId="0" borderId="0"/>
    <xf numFmtId="0" fontId="3" fillId="0" borderId="0"/>
    <xf numFmtId="0" fontId="11" fillId="0" borderId="0"/>
    <xf numFmtId="0" fontId="3" fillId="0" borderId="0"/>
    <xf numFmtId="0" fontId="3" fillId="32" borderId="66" applyNumberFormat="0" applyFont="0" applyAlignment="0" applyProtection="0"/>
    <xf numFmtId="201" fontId="3" fillId="0" borderId="0">
      <protection locked="0"/>
    </xf>
    <xf numFmtId="0" fontId="10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7" fillId="0" borderId="0">
      <alignment vertical="top"/>
    </xf>
    <xf numFmtId="0" fontId="23" fillId="25" borderId="6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68" applyNumberFormat="0" applyFill="0" applyAlignment="0" applyProtection="0"/>
    <xf numFmtId="0" fontId="28" fillId="0" borderId="69" applyNumberFormat="0" applyFill="0" applyAlignment="0" applyProtection="0"/>
    <xf numFmtId="0" fontId="19" fillId="0" borderId="70" applyNumberFormat="0" applyFill="0" applyAlignment="0" applyProtection="0"/>
    <xf numFmtId="0" fontId="26" fillId="0" borderId="0" applyNumberFormat="0" applyFill="0" applyBorder="0" applyAlignment="0" applyProtection="0"/>
    <xf numFmtId="195" fontId="3" fillId="0" borderId="72">
      <protection locked="0"/>
    </xf>
    <xf numFmtId="44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8" fontId="3" fillId="0" borderId="0" applyFont="0" applyFill="0" applyBorder="0" applyAlignment="0" applyProtection="0"/>
  </cellStyleXfs>
  <cellXfs count="426">
    <xf numFmtId="0" fontId="0" fillId="0" borderId="0" xfId="0"/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65" fontId="2" fillId="2" borderId="0" xfId="0" applyNumberFormat="1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4" applyFont="1" applyAlignment="1">
      <alignment horizontal="center" vertical="center"/>
    </xf>
    <xf numFmtId="167" fontId="4" fillId="0" borderId="0" xfId="2" applyNumberFormat="1" applyFont="1" applyAlignment="1">
      <alignment vertical="center"/>
    </xf>
    <xf numFmtId="0" fontId="4" fillId="0" borderId="1" xfId="4" applyFont="1" applyBorder="1" applyAlignment="1">
      <alignment vertical="center"/>
    </xf>
    <xf numFmtId="0" fontId="4" fillId="0" borderId="2" xfId="4" applyFont="1" applyBorder="1" applyAlignment="1">
      <alignment vertical="center"/>
    </xf>
    <xf numFmtId="0" fontId="4" fillId="0" borderId="2" xfId="4" applyFont="1" applyBorder="1" applyAlignment="1">
      <alignment horizontal="center" vertical="center"/>
    </xf>
    <xf numFmtId="167" fontId="4" fillId="0" borderId="2" xfId="2" applyNumberFormat="1" applyFont="1" applyBorder="1" applyAlignment="1">
      <alignment vertical="center"/>
    </xf>
    <xf numFmtId="0" fontId="4" fillId="0" borderId="3" xfId="4" applyFont="1" applyBorder="1" applyAlignment="1">
      <alignment vertical="center"/>
    </xf>
    <xf numFmtId="0" fontId="4" fillId="0" borderId="4" xfId="4" applyFont="1" applyBorder="1" applyAlignment="1">
      <alignment vertical="center"/>
    </xf>
    <xf numFmtId="0" fontId="4" fillId="0" borderId="6" xfId="4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4" borderId="0" xfId="4" applyFont="1" applyFill="1" applyAlignment="1">
      <alignment vertical="center"/>
    </xf>
    <xf numFmtId="0" fontId="4" fillId="4" borderId="9" xfId="4" applyFont="1" applyFill="1" applyBorder="1" applyAlignment="1">
      <alignment vertical="center"/>
    </xf>
    <xf numFmtId="0" fontId="4" fillId="4" borderId="6" xfId="4" applyFont="1" applyFill="1" applyBorder="1" applyAlignment="1">
      <alignment vertical="center"/>
    </xf>
    <xf numFmtId="0" fontId="4" fillId="0" borderId="9" xfId="4" applyFont="1" applyBorder="1" applyAlignment="1">
      <alignment vertical="center"/>
    </xf>
    <xf numFmtId="0" fontId="5" fillId="6" borderId="27" xfId="6" applyFont="1" applyFill="1" applyBorder="1" applyAlignment="1">
      <alignment vertical="center"/>
    </xf>
    <xf numFmtId="0" fontId="5" fillId="6" borderId="28" xfId="6" applyFont="1" applyFill="1" applyBorder="1" applyAlignment="1">
      <alignment vertical="center"/>
    </xf>
    <xf numFmtId="0" fontId="5" fillId="6" borderId="28" xfId="6" applyFont="1" applyFill="1" applyBorder="1" applyAlignment="1">
      <alignment horizontal="center" vertical="center"/>
    </xf>
    <xf numFmtId="167" fontId="5" fillId="6" borderId="28" xfId="2" applyNumberFormat="1" applyFont="1" applyFill="1" applyBorder="1" applyAlignment="1">
      <alignment vertical="center"/>
    </xf>
    <xf numFmtId="167" fontId="5" fillId="6" borderId="29" xfId="2" applyNumberFormat="1" applyFont="1" applyFill="1" applyBorder="1" applyAlignment="1">
      <alignment vertical="center"/>
    </xf>
    <xf numFmtId="0" fontId="4" fillId="0" borderId="13" xfId="6" applyFont="1" applyBorder="1" applyAlignment="1">
      <alignment vertical="center"/>
    </xf>
    <xf numFmtId="49" fontId="4" fillId="0" borderId="14" xfId="7" applyNumberFormat="1" applyFont="1" applyBorder="1" applyAlignment="1">
      <alignment vertical="center"/>
    </xf>
    <xf numFmtId="0" fontId="4" fillId="0" borderId="14" xfId="7" applyFont="1" applyBorder="1" applyAlignment="1">
      <alignment vertical="center" wrapText="1"/>
    </xf>
    <xf numFmtId="0" fontId="4" fillId="0" borderId="14" xfId="7" applyFont="1" applyBorder="1" applyAlignment="1">
      <alignment horizontal="center" vertical="center"/>
    </xf>
    <xf numFmtId="4" fontId="4" fillId="0" borderId="14" xfId="8" applyNumberFormat="1" applyFont="1" applyBorder="1" applyAlignment="1">
      <alignment vertical="center" wrapText="1"/>
    </xf>
    <xf numFmtId="167" fontId="4" fillId="0" borderId="14" xfId="2" applyNumberFormat="1" applyFont="1" applyBorder="1" applyAlignment="1">
      <alignment vertical="center" wrapText="1"/>
    </xf>
    <xf numFmtId="167" fontId="4" fillId="0" borderId="15" xfId="2" applyNumberFormat="1" applyFont="1" applyBorder="1" applyAlignment="1">
      <alignment vertical="center" wrapText="1"/>
    </xf>
    <xf numFmtId="0" fontId="4" fillId="0" borderId="19" xfId="6" applyFont="1" applyBorder="1" applyAlignment="1">
      <alignment vertical="center"/>
    </xf>
    <xf numFmtId="0" fontId="4" fillId="0" borderId="8" xfId="7" applyFont="1" applyBorder="1" applyAlignment="1">
      <alignment vertical="center"/>
    </xf>
    <xf numFmtId="0" fontId="4" fillId="0" borderId="8" xfId="7" applyFont="1" applyBorder="1" applyAlignment="1">
      <alignment vertical="center" wrapText="1"/>
    </xf>
    <xf numFmtId="0" fontId="4" fillId="0" borderId="8" xfId="7" applyFont="1" applyBorder="1" applyAlignment="1">
      <alignment horizontal="center" vertical="center"/>
    </xf>
    <xf numFmtId="4" fontId="4" fillId="0" borderId="30" xfId="8" applyNumberFormat="1" applyFont="1" applyBorder="1" applyAlignment="1">
      <alignment vertical="center" wrapText="1"/>
    </xf>
    <xf numFmtId="167" fontId="4" fillId="0" borderId="31" xfId="2" applyNumberFormat="1" applyFont="1" applyBorder="1" applyAlignment="1">
      <alignment vertical="center" wrapText="1"/>
    </xf>
    <xf numFmtId="167" fontId="5" fillId="0" borderId="32" xfId="2" applyNumberFormat="1" applyFont="1" applyBorder="1" applyAlignment="1">
      <alignment vertical="center"/>
    </xf>
    <xf numFmtId="0" fontId="5" fillId="6" borderId="33" xfId="6" applyFont="1" applyFill="1" applyBorder="1" applyAlignment="1">
      <alignment vertical="center"/>
    </xf>
    <xf numFmtId="0" fontId="5" fillId="6" borderId="34" xfId="6" applyFont="1" applyFill="1" applyBorder="1" applyAlignment="1">
      <alignment vertical="center"/>
    </xf>
    <xf numFmtId="0" fontId="5" fillId="6" borderId="34" xfId="6" applyFont="1" applyFill="1" applyBorder="1" applyAlignment="1">
      <alignment horizontal="center" vertical="center"/>
    </xf>
    <xf numFmtId="167" fontId="5" fillId="6" borderId="34" xfId="2" applyNumberFormat="1" applyFont="1" applyFill="1" applyBorder="1" applyAlignment="1">
      <alignment vertical="center"/>
    </xf>
    <xf numFmtId="167" fontId="5" fillId="6" borderId="35" xfId="2" applyNumberFormat="1" applyFont="1" applyFill="1" applyBorder="1" applyAlignment="1">
      <alignment vertical="center"/>
    </xf>
    <xf numFmtId="0" fontId="4" fillId="0" borderId="10" xfId="6" applyFont="1" applyBorder="1" applyAlignment="1">
      <alignment vertical="center"/>
    </xf>
    <xf numFmtId="0" fontId="4" fillId="0" borderId="8" xfId="4" applyFont="1" applyBorder="1" applyAlignment="1">
      <alignment vertical="center"/>
    </xf>
    <xf numFmtId="0" fontId="4" fillId="0" borderId="8" xfId="4" applyFont="1" applyBorder="1" applyAlignment="1">
      <alignment horizontal="center" vertical="center"/>
    </xf>
    <xf numFmtId="167" fontId="4" fillId="0" borderId="8" xfId="2" applyNumberFormat="1" applyFont="1" applyBorder="1" applyAlignment="1">
      <alignment vertical="center"/>
    </xf>
    <xf numFmtId="0" fontId="4" fillId="0" borderId="14" xfId="6" applyFont="1" applyBorder="1" applyAlignment="1">
      <alignment vertical="center" wrapText="1"/>
    </xf>
    <xf numFmtId="0" fontId="4" fillId="0" borderId="14" xfId="6" applyFont="1" applyBorder="1" applyAlignment="1">
      <alignment horizontal="center" vertical="center"/>
    </xf>
    <xf numFmtId="0" fontId="4" fillId="0" borderId="36" xfId="6" applyFont="1" applyBorder="1" applyAlignment="1">
      <alignment vertical="center"/>
    </xf>
    <xf numFmtId="0" fontId="4" fillId="0" borderId="0" xfId="6" applyFont="1" applyAlignment="1">
      <alignment vertical="center"/>
    </xf>
    <xf numFmtId="0" fontId="4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/>
    </xf>
    <xf numFmtId="167" fontId="4" fillId="0" borderId="25" xfId="2" applyNumberFormat="1" applyFont="1" applyBorder="1" applyAlignment="1">
      <alignment vertical="center" wrapText="1"/>
    </xf>
    <xf numFmtId="167" fontId="5" fillId="0" borderId="37" xfId="2" applyNumberFormat="1" applyFont="1" applyBorder="1" applyAlignment="1">
      <alignment vertical="center"/>
    </xf>
    <xf numFmtId="2" fontId="4" fillId="0" borderId="8" xfId="6" applyNumberFormat="1" applyFont="1" applyBorder="1" applyAlignment="1">
      <alignment vertical="center"/>
    </xf>
    <xf numFmtId="0" fontId="4" fillId="0" borderId="8" xfId="6" applyFont="1" applyBorder="1" applyAlignment="1">
      <alignment vertical="center"/>
    </xf>
    <xf numFmtId="0" fontId="4" fillId="0" borderId="8" xfId="6" applyFont="1" applyBorder="1" applyAlignment="1">
      <alignment horizontal="center" vertical="center"/>
    </xf>
    <xf numFmtId="0" fontId="4" fillId="0" borderId="0" xfId="9" applyFont="1" applyAlignment="1">
      <alignment vertical="center"/>
    </xf>
    <xf numFmtId="0" fontId="4" fillId="0" borderId="4" xfId="9" applyFont="1" applyBorder="1" applyAlignment="1">
      <alignment vertical="center"/>
    </xf>
    <xf numFmtId="0" fontId="4" fillId="0" borderId="6" xfId="9" applyFont="1" applyBorder="1" applyAlignment="1">
      <alignment vertical="center"/>
    </xf>
    <xf numFmtId="49" fontId="5" fillId="0" borderId="0" xfId="10" applyNumberFormat="1" applyFont="1" applyAlignment="1">
      <alignment vertical="center"/>
    </xf>
    <xf numFmtId="49" fontId="5" fillId="0" borderId="0" xfId="10" applyNumberFormat="1" applyFont="1" applyAlignment="1">
      <alignment horizontal="center" vertical="center"/>
    </xf>
    <xf numFmtId="167" fontId="5" fillId="0" borderId="0" xfId="2" applyNumberFormat="1" applyFont="1" applyAlignment="1">
      <alignment vertical="center"/>
    </xf>
    <xf numFmtId="0" fontId="4" fillId="0" borderId="0" xfId="11" applyFont="1" applyAlignment="1">
      <alignment vertical="center"/>
    </xf>
    <xf numFmtId="0" fontId="4" fillId="0" borderId="0" xfId="7" applyFont="1" applyAlignment="1">
      <alignment vertical="center"/>
    </xf>
    <xf numFmtId="0" fontId="5" fillId="0" borderId="39" xfId="11" applyFont="1" applyBorder="1" applyAlignment="1">
      <alignment vertical="center"/>
    </xf>
    <xf numFmtId="9" fontId="4" fillId="0" borderId="40" xfId="12" applyNumberFormat="1" applyFont="1" applyBorder="1" applyAlignment="1">
      <alignment horizontal="center" vertical="center"/>
    </xf>
    <xf numFmtId="170" fontId="4" fillId="0" borderId="40" xfId="12" applyNumberFormat="1" applyFont="1" applyBorder="1" applyAlignment="1">
      <alignment vertical="center"/>
    </xf>
    <xf numFmtId="167" fontId="4" fillId="0" borderId="40" xfId="2" applyNumberFormat="1" applyFont="1" applyBorder="1" applyAlignment="1">
      <alignment vertical="center"/>
    </xf>
    <xf numFmtId="167" fontId="5" fillId="0" borderId="29" xfId="2" applyNumberFormat="1" applyFont="1" applyBorder="1" applyAlignment="1">
      <alignment vertical="center"/>
    </xf>
    <xf numFmtId="0" fontId="5" fillId="0" borderId="41" xfId="11" applyFont="1" applyBorder="1" applyAlignment="1">
      <alignment vertical="center"/>
    </xf>
    <xf numFmtId="9" fontId="4" fillId="0" borderId="42" xfId="12" applyNumberFormat="1" applyFont="1" applyBorder="1" applyAlignment="1">
      <alignment horizontal="center" vertical="center"/>
    </xf>
    <xf numFmtId="170" fontId="5" fillId="0" borderId="42" xfId="12" applyNumberFormat="1" applyFont="1" applyBorder="1" applyAlignment="1">
      <alignment vertical="center"/>
    </xf>
    <xf numFmtId="167" fontId="4" fillId="0" borderId="42" xfId="2" applyNumberFormat="1" applyFont="1" applyBorder="1" applyAlignment="1">
      <alignment vertical="center"/>
    </xf>
    <xf numFmtId="167" fontId="5" fillId="6" borderId="43" xfId="2" applyNumberFormat="1" applyFont="1" applyFill="1" applyBorder="1" applyAlignment="1">
      <alignment vertical="center"/>
    </xf>
    <xf numFmtId="0" fontId="4" fillId="0" borderId="0" xfId="11" applyFont="1" applyAlignment="1">
      <alignment horizontal="center" vertical="center"/>
    </xf>
    <xf numFmtId="2" fontId="4" fillId="0" borderId="0" xfId="11" applyNumberFormat="1" applyFont="1" applyAlignment="1">
      <alignment vertical="center"/>
    </xf>
    <xf numFmtId="0" fontId="5" fillId="0" borderId="39" xfId="13" applyFont="1" applyBorder="1" applyAlignment="1">
      <alignment vertical="center"/>
    </xf>
    <xf numFmtId="171" fontId="4" fillId="0" borderId="6" xfId="9" applyNumberFormat="1" applyFont="1" applyBorder="1" applyAlignment="1">
      <alignment vertical="center"/>
    </xf>
    <xf numFmtId="167" fontId="5" fillId="3" borderId="12" xfId="2" applyNumberFormat="1" applyFont="1" applyFill="1" applyBorder="1" applyAlignment="1">
      <alignment horizontal="center" vertical="center"/>
    </xf>
    <xf numFmtId="172" fontId="4" fillId="0" borderId="6" xfId="9" applyNumberFormat="1" applyFont="1" applyBorder="1" applyAlignment="1">
      <alignment vertical="center"/>
    </xf>
    <xf numFmtId="167" fontId="5" fillId="3" borderId="14" xfId="2" applyNumberFormat="1" applyFont="1" applyFill="1" applyBorder="1" applyAlignment="1">
      <alignment horizontal="center" vertical="center"/>
    </xf>
    <xf numFmtId="10" fontId="4" fillId="5" borderId="15" xfId="3" applyNumberFormat="1" applyFont="1" applyFill="1" applyBorder="1" applyAlignment="1">
      <alignment vertical="center"/>
    </xf>
    <xf numFmtId="0" fontId="4" fillId="0" borderId="1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45" xfId="9" applyFont="1" applyBorder="1" applyAlignment="1">
      <alignment vertical="center"/>
    </xf>
    <xf numFmtId="0" fontId="4" fillId="0" borderId="46" xfId="4" applyFont="1" applyBorder="1" applyAlignment="1">
      <alignment vertical="center"/>
    </xf>
    <xf numFmtId="173" fontId="4" fillId="0" borderId="46" xfId="1" applyNumberFormat="1" applyFont="1" applyBorder="1" applyAlignment="1">
      <alignment vertical="center"/>
    </xf>
    <xf numFmtId="0" fontId="4" fillId="0" borderId="46" xfId="4" applyFont="1" applyBorder="1" applyAlignment="1">
      <alignment horizontal="center" vertical="center"/>
    </xf>
    <xf numFmtId="167" fontId="4" fillId="0" borderId="46" xfId="2" applyNumberFormat="1" applyFont="1" applyBorder="1" applyAlignment="1">
      <alignment vertical="center"/>
    </xf>
    <xf numFmtId="0" fontId="4" fillId="0" borderId="47" xfId="4" applyFont="1" applyBorder="1" applyAlignment="1">
      <alignment vertical="center"/>
    </xf>
    <xf numFmtId="4" fontId="4" fillId="0" borderId="14" xfId="8" applyNumberFormat="1" applyFont="1" applyFill="1" applyBorder="1" applyAlignment="1">
      <alignment vertical="center" wrapText="1"/>
    </xf>
    <xf numFmtId="167" fontId="4" fillId="0" borderId="14" xfId="2" applyNumberFormat="1" applyFont="1" applyFill="1" applyBorder="1" applyAlignment="1">
      <alignment vertical="center" wrapText="1"/>
    </xf>
    <xf numFmtId="167" fontId="4" fillId="0" borderId="15" xfId="2" applyNumberFormat="1" applyFont="1" applyFill="1" applyBorder="1" applyAlignment="1">
      <alignment vertical="center" wrapText="1"/>
    </xf>
    <xf numFmtId="49" fontId="4" fillId="0" borderId="14" xfId="6" applyNumberFormat="1" applyFont="1" applyBorder="1" applyAlignment="1">
      <alignment vertical="center"/>
    </xf>
    <xf numFmtId="43" fontId="0" fillId="0" borderId="0" xfId="1" applyFont="1"/>
    <xf numFmtId="167" fontId="4" fillId="0" borderId="22" xfId="2" applyNumberFormat="1" applyFont="1" applyBorder="1" applyAlignment="1">
      <alignment vertical="center"/>
    </xf>
    <xf numFmtId="167" fontId="4" fillId="0" borderId="14" xfId="2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43" fontId="0" fillId="0" borderId="0" xfId="1" applyFont="1" applyFill="1"/>
    <xf numFmtId="0" fontId="3" fillId="0" borderId="0" xfId="14" applyAlignment="1">
      <alignment horizontal="left"/>
    </xf>
    <xf numFmtId="0" fontId="3" fillId="0" borderId="0" xfId="14"/>
    <xf numFmtId="4" fontId="3" fillId="0" borderId="0" xfId="14" applyNumberFormat="1" applyAlignment="1">
      <alignment horizontal="center"/>
    </xf>
    <xf numFmtId="0" fontId="3" fillId="0" borderId="0" xfId="14" applyAlignment="1">
      <alignment horizontal="center"/>
    </xf>
    <xf numFmtId="4" fontId="3" fillId="0" borderId="0" xfId="14" applyNumberFormat="1"/>
    <xf numFmtId="3" fontId="3" fillId="0" borderId="0" xfId="14" applyNumberFormat="1"/>
    <xf numFmtId="17" fontId="3" fillId="0" borderId="0" xfId="14" applyNumberFormat="1"/>
    <xf numFmtId="4" fontId="3" fillId="0" borderId="27" xfId="14" applyNumberFormat="1" applyBorder="1" applyAlignment="1">
      <alignment horizontal="left"/>
    </xf>
    <xf numFmtId="0" fontId="3" fillId="0" borderId="28" xfId="14" applyBorder="1"/>
    <xf numFmtId="0" fontId="3" fillId="0" borderId="28" xfId="14" applyBorder="1" applyAlignment="1">
      <alignment horizontal="center"/>
    </xf>
    <xf numFmtId="4" fontId="3" fillId="0" borderId="28" xfId="14" applyNumberFormat="1" applyBorder="1"/>
    <xf numFmtId="174" fontId="2" fillId="8" borderId="51" xfId="14" applyNumberFormat="1" applyFont="1" applyFill="1" applyBorder="1"/>
    <xf numFmtId="10" fontId="3" fillId="0" borderId="0" xfId="14" applyNumberFormat="1"/>
    <xf numFmtId="175" fontId="3" fillId="0" borderId="0" xfId="14" applyNumberFormat="1"/>
    <xf numFmtId="4" fontId="3" fillId="0" borderId="0" xfId="14" applyNumberFormat="1" applyAlignment="1">
      <alignment horizontal="left"/>
    </xf>
    <xf numFmtId="4" fontId="2" fillId="8" borderId="52" xfId="14" applyNumberFormat="1" applyFont="1" applyFill="1" applyBorder="1"/>
    <xf numFmtId="4" fontId="3" fillId="0" borderId="19" xfId="14" applyNumberFormat="1" applyBorder="1" applyAlignment="1">
      <alignment horizontal="left"/>
    </xf>
    <xf numFmtId="0" fontId="3" fillId="0" borderId="8" xfId="14" applyBorder="1"/>
    <xf numFmtId="0" fontId="3" fillId="0" borderId="8" xfId="14" applyBorder="1" applyAlignment="1">
      <alignment horizontal="center"/>
    </xf>
    <xf numFmtId="4" fontId="3" fillId="0" borderId="8" xfId="14" applyNumberFormat="1" applyBorder="1"/>
    <xf numFmtId="4" fontId="2" fillId="8" borderId="53" xfId="14" applyNumberFormat="1" applyFont="1" applyFill="1" applyBorder="1" applyAlignment="1">
      <alignment horizontal="right"/>
    </xf>
    <xf numFmtId="4" fontId="2" fillId="0" borderId="43" xfId="14" applyNumberFormat="1" applyFont="1" applyBorder="1" applyAlignment="1">
      <alignment horizontal="center" vertical="center" wrapText="1"/>
    </xf>
    <xf numFmtId="0" fontId="2" fillId="0" borderId="43" xfId="14" applyFont="1" applyBorder="1" applyAlignment="1">
      <alignment horizontal="center" vertical="center" wrapText="1"/>
    </xf>
    <xf numFmtId="3" fontId="2" fillId="0" borderId="43" xfId="14" applyNumberFormat="1" applyFont="1" applyBorder="1" applyAlignment="1">
      <alignment horizontal="center" vertical="center" wrapText="1"/>
    </xf>
    <xf numFmtId="10" fontId="2" fillId="0" borderId="43" xfId="14" applyNumberFormat="1" applyFont="1" applyBorder="1" applyAlignment="1">
      <alignment horizontal="center" vertical="center" wrapText="1"/>
    </xf>
    <xf numFmtId="0" fontId="2" fillId="0" borderId="0" xfId="14" applyFont="1" applyAlignment="1">
      <alignment horizontal="left" vertical="center" wrapText="1"/>
    </xf>
    <xf numFmtId="0" fontId="2" fillId="0" borderId="0" xfId="14" applyFont="1" applyAlignment="1">
      <alignment horizontal="center" vertical="center" wrapText="1"/>
    </xf>
    <xf numFmtId="4" fontId="2" fillId="0" borderId="21" xfId="14" applyNumberFormat="1" applyFont="1" applyBorder="1" applyAlignment="1">
      <alignment horizontal="center"/>
    </xf>
    <xf numFmtId="0" fontId="2" fillId="8" borderId="22" xfId="14" applyFont="1" applyFill="1" applyBorder="1" applyAlignment="1">
      <alignment horizontal="center" vertical="center" wrapText="1"/>
    </xf>
    <xf numFmtId="0" fontId="3" fillId="0" borderId="22" xfId="14" applyBorder="1" applyAlignment="1">
      <alignment horizontal="center"/>
    </xf>
    <xf numFmtId="4" fontId="3" fillId="0" borderId="22" xfId="14" applyNumberFormat="1" applyBorder="1"/>
    <xf numFmtId="3" fontId="3" fillId="0" borderId="22" xfId="14" applyNumberFormat="1" applyBorder="1"/>
    <xf numFmtId="0" fontId="3" fillId="0" borderId="22" xfId="14" applyBorder="1"/>
    <xf numFmtId="10" fontId="2" fillId="8" borderId="23" xfId="14" applyNumberFormat="1" applyFont="1" applyFill="1" applyBorder="1"/>
    <xf numFmtId="4" fontId="2" fillId="0" borderId="13" xfId="14" applyNumberFormat="1" applyFont="1" applyBorder="1" applyAlignment="1">
      <alignment horizontal="center"/>
    </xf>
    <xf numFmtId="0" fontId="2" fillId="0" borderId="14" xfId="14" applyFont="1" applyBorder="1" applyAlignment="1">
      <alignment horizontal="center"/>
    </xf>
    <xf numFmtId="0" fontId="3" fillId="0" borderId="14" xfId="14" applyBorder="1" applyAlignment="1">
      <alignment horizontal="center"/>
    </xf>
    <xf numFmtId="4" fontId="3" fillId="0" borderId="14" xfId="14" applyNumberFormat="1" applyBorder="1"/>
    <xf numFmtId="3" fontId="3" fillId="0" borderId="14" xfId="14" applyNumberFormat="1" applyBorder="1"/>
    <xf numFmtId="0" fontId="3" fillId="0" borderId="14" xfId="14" applyBorder="1"/>
    <xf numFmtId="3" fontId="2" fillId="0" borderId="14" xfId="14" applyNumberFormat="1" applyFont="1" applyBorder="1"/>
    <xf numFmtId="10" fontId="2" fillId="0" borderId="15" xfId="14" applyNumberFormat="1" applyFont="1" applyBorder="1"/>
    <xf numFmtId="10" fontId="3" fillId="0" borderId="0" xfId="14" applyNumberFormat="1" applyAlignment="1">
      <alignment horizontal="left"/>
    </xf>
    <xf numFmtId="9" fontId="3" fillId="0" borderId="14" xfId="3" applyFont="1" applyBorder="1"/>
    <xf numFmtId="10" fontId="3" fillId="0" borderId="14" xfId="14" applyNumberFormat="1" applyBorder="1"/>
    <xf numFmtId="10" fontId="3" fillId="0" borderId="15" xfId="14" applyNumberFormat="1" applyBorder="1"/>
    <xf numFmtId="0" fontId="2" fillId="8" borderId="14" xfId="14" applyFont="1" applyFill="1" applyBorder="1" applyAlignment="1">
      <alignment horizontal="center"/>
    </xf>
    <xf numFmtId="10" fontId="2" fillId="8" borderId="15" xfId="14" applyNumberFormat="1" applyFont="1" applyFill="1" applyBorder="1"/>
    <xf numFmtId="176" fontId="3" fillId="0" borderId="14" xfId="14" applyNumberFormat="1" applyBorder="1"/>
    <xf numFmtId="166" fontId="8" fillId="9" borderId="14" xfId="14" applyNumberFormat="1" applyFont="1" applyFill="1" applyBorder="1"/>
    <xf numFmtId="166" fontId="3" fillId="0" borderId="14" xfId="14" applyNumberFormat="1" applyBorder="1"/>
    <xf numFmtId="0" fontId="9" fillId="0" borderId="54" xfId="15" applyFont="1" applyBorder="1" applyAlignment="1">
      <alignment vertical="center"/>
    </xf>
    <xf numFmtId="4" fontId="3" fillId="0" borderId="13" xfId="14" applyNumberFormat="1" applyBorder="1" applyAlignment="1">
      <alignment horizontal="center"/>
    </xf>
    <xf numFmtId="4" fontId="3" fillId="5" borderId="55" xfId="14" applyNumberFormat="1" applyFill="1" applyBorder="1" applyAlignment="1">
      <alignment horizontal="center"/>
    </xf>
    <xf numFmtId="0" fontId="2" fillId="5" borderId="56" xfId="14" applyFont="1" applyFill="1" applyBorder="1"/>
    <xf numFmtId="0" fontId="3" fillId="5" borderId="56" xfId="14" applyFill="1" applyBorder="1" applyAlignment="1">
      <alignment horizontal="center"/>
    </xf>
    <xf numFmtId="4" fontId="3" fillId="5" borderId="56" xfId="14" applyNumberFormat="1" applyFill="1" applyBorder="1"/>
    <xf numFmtId="3" fontId="3" fillId="5" borderId="56" xfId="14" applyNumberFormat="1" applyFill="1" applyBorder="1"/>
    <xf numFmtId="0" fontId="3" fillId="5" borderId="56" xfId="14" applyFill="1" applyBorder="1"/>
    <xf numFmtId="3" fontId="3" fillId="5" borderId="57" xfId="14" applyNumberFormat="1" applyFill="1" applyBorder="1"/>
    <xf numFmtId="174" fontId="2" fillId="5" borderId="43" xfId="14" applyNumberFormat="1" applyFont="1" applyFill="1" applyBorder="1"/>
    <xf numFmtId="10" fontId="2" fillId="5" borderId="43" xfId="14" applyNumberFormat="1" applyFont="1" applyFill="1" applyBorder="1"/>
    <xf numFmtId="4" fontId="3" fillId="0" borderId="21" xfId="14" applyNumberFormat="1" applyBorder="1" applyAlignment="1">
      <alignment horizontal="center"/>
    </xf>
    <xf numFmtId="0" fontId="2" fillId="0" borderId="22" xfId="14" applyFont="1" applyBorder="1"/>
    <xf numFmtId="10" fontId="3" fillId="0" borderId="23" xfId="14" applyNumberFormat="1" applyBorder="1"/>
    <xf numFmtId="0" fontId="2" fillId="0" borderId="14" xfId="14" applyFont="1" applyBorder="1"/>
    <xf numFmtId="10" fontId="2" fillId="0" borderId="14" xfId="14" applyNumberFormat="1" applyFont="1" applyBorder="1"/>
    <xf numFmtId="0" fontId="3" fillId="0" borderId="0" xfId="16" applyFont="1"/>
    <xf numFmtId="4" fontId="2" fillId="0" borderId="0" xfId="14" applyNumberFormat="1" applyFont="1" applyAlignment="1">
      <alignment horizontal="center" vertical="center" wrapText="1"/>
    </xf>
    <xf numFmtId="3" fontId="2" fillId="0" borderId="0" xfId="14" applyNumberFormat="1" applyFont="1" applyAlignment="1">
      <alignment horizontal="center" vertical="center" wrapText="1"/>
    </xf>
    <xf numFmtId="10" fontId="2" fillId="0" borderId="0" xfId="14" applyNumberFormat="1" applyFont="1" applyAlignment="1">
      <alignment horizontal="center" vertical="center" wrapText="1"/>
    </xf>
    <xf numFmtId="0" fontId="3" fillId="0" borderId="58" xfId="14" applyBorder="1"/>
    <xf numFmtId="0" fontId="3" fillId="0" borderId="58" xfId="14" applyBorder="1" applyAlignment="1">
      <alignment horizontal="center"/>
    </xf>
    <xf numFmtId="174" fontId="3" fillId="0" borderId="58" xfId="14" applyNumberFormat="1" applyBorder="1"/>
    <xf numFmtId="10" fontId="3" fillId="0" borderId="58" xfId="14" applyNumberFormat="1" applyBorder="1"/>
    <xf numFmtId="0" fontId="3" fillId="0" borderId="59" xfId="14" applyBorder="1"/>
    <xf numFmtId="0" fontId="3" fillId="0" borderId="59" xfId="14" applyBorder="1" applyAlignment="1">
      <alignment horizontal="center"/>
    </xf>
    <xf numFmtId="174" fontId="3" fillId="0" borderId="59" xfId="14" applyNumberFormat="1" applyBorder="1"/>
    <xf numFmtId="10" fontId="3" fillId="0" borderId="59" xfId="14" applyNumberFormat="1" applyBorder="1"/>
    <xf numFmtId="10" fontId="3" fillId="10" borderId="59" xfId="14" applyNumberFormat="1" applyFill="1" applyBorder="1"/>
    <xf numFmtId="0" fontId="3" fillId="0" borderId="60" xfId="14" applyBorder="1"/>
    <xf numFmtId="0" fontId="3" fillId="0" borderId="60" xfId="14" applyBorder="1" applyAlignment="1">
      <alignment horizontal="center"/>
    </xf>
    <xf numFmtId="174" fontId="3" fillId="0" borderId="60" xfId="14" applyNumberFormat="1" applyBorder="1"/>
    <xf numFmtId="10" fontId="3" fillId="0" borderId="60" xfId="14" applyNumberFormat="1" applyBorder="1"/>
    <xf numFmtId="43" fontId="3" fillId="0" borderId="0" xfId="1" applyFont="1"/>
    <xf numFmtId="10" fontId="0" fillId="3" borderId="0" xfId="0" applyNumberFormat="1" applyFill="1"/>
    <xf numFmtId="10" fontId="0" fillId="0" borderId="0" xfId="3" applyNumberFormat="1" applyFont="1"/>
    <xf numFmtId="49" fontId="2" fillId="5" borderId="0" xfId="0" applyNumberFormat="1" applyFont="1" applyFill="1" applyAlignment="1">
      <alignment vertical="center"/>
    </xf>
    <xf numFmtId="44" fontId="0" fillId="0" borderId="0" xfId="2" applyFont="1"/>
    <xf numFmtId="8" fontId="0" fillId="0" borderId="0" xfId="0" applyNumberFormat="1"/>
    <xf numFmtId="0" fontId="10" fillId="0" borderId="0" xfId="17" applyAlignment="1">
      <alignment vertical="center"/>
    </xf>
    <xf numFmtId="0" fontId="10" fillId="0" borderId="0" xfId="17" applyAlignment="1">
      <alignment horizontal="center" vertical="center"/>
    </xf>
    <xf numFmtId="165" fontId="10" fillId="0" borderId="0" xfId="17" applyNumberFormat="1" applyAlignment="1">
      <alignment vertical="center"/>
    </xf>
    <xf numFmtId="0" fontId="2" fillId="2" borderId="0" xfId="17" applyFont="1" applyFill="1" applyAlignment="1">
      <alignment vertical="center"/>
    </xf>
    <xf numFmtId="165" fontId="2" fillId="2" borderId="0" xfId="17" applyNumberFormat="1" applyFont="1" applyFill="1" applyAlignment="1">
      <alignment vertical="center"/>
    </xf>
    <xf numFmtId="49" fontId="10" fillId="0" borderId="0" xfId="17" applyNumberFormat="1" applyAlignment="1">
      <alignment vertical="center"/>
    </xf>
    <xf numFmtId="49" fontId="2" fillId="2" borderId="0" xfId="17" applyNumberFormat="1" applyFont="1" applyFill="1" applyAlignment="1">
      <alignment vertical="center"/>
    </xf>
    <xf numFmtId="0" fontId="2" fillId="2" borderId="0" xfId="17" applyFont="1" applyFill="1" applyAlignment="1">
      <alignment horizontal="center" vertical="center"/>
    </xf>
    <xf numFmtId="164" fontId="10" fillId="0" borderId="0" xfId="17" applyNumberFormat="1" applyAlignment="1">
      <alignment vertical="center"/>
    </xf>
    <xf numFmtId="164" fontId="2" fillId="2" borderId="0" xfId="17" applyNumberFormat="1" applyFont="1" applyFill="1" applyAlignment="1">
      <alignment vertical="center"/>
    </xf>
    <xf numFmtId="0" fontId="2" fillId="2" borderId="0" xfId="17" applyFont="1" applyFill="1" applyAlignment="1">
      <alignment horizontal="justify" vertical="center" wrapText="1"/>
    </xf>
    <xf numFmtId="0" fontId="10" fillId="0" borderId="0" xfId="17" applyAlignment="1">
      <alignment horizontal="justify" vertical="center" wrapText="1"/>
    </xf>
    <xf numFmtId="0" fontId="0" fillId="0" borderId="14" xfId="0" applyBorder="1"/>
    <xf numFmtId="202" fontId="0" fillId="0" borderId="14" xfId="0" applyNumberFormat="1" applyBorder="1"/>
    <xf numFmtId="0" fontId="0" fillId="0" borderId="14" xfId="0" applyBorder="1" applyAlignment="1">
      <alignment horizontal="center"/>
    </xf>
    <xf numFmtId="0" fontId="4" fillId="0" borderId="14" xfId="6" applyFont="1" applyBorder="1" applyAlignment="1">
      <alignment vertical="center"/>
    </xf>
    <xf numFmtId="3" fontId="31" fillId="0" borderId="54" xfId="289" applyNumberFormat="1" applyFont="1" applyBorder="1" applyAlignment="1">
      <alignment horizontal="right" vertical="center"/>
    </xf>
    <xf numFmtId="0" fontId="3" fillId="0" borderId="14" xfId="14" applyBorder="1" applyAlignment="1">
      <alignment wrapText="1"/>
    </xf>
    <xf numFmtId="0" fontId="4" fillId="0" borderId="0" xfId="4" applyFont="1"/>
    <xf numFmtId="0" fontId="4" fillId="0" borderId="0" xfId="4" applyFont="1" applyAlignment="1">
      <alignment horizontal="center"/>
    </xf>
    <xf numFmtId="0" fontId="38" fillId="0" borderId="0" xfId="4" applyFont="1"/>
    <xf numFmtId="0" fontId="4" fillId="0" borderId="1" xfId="4" applyFont="1" applyBorder="1"/>
    <xf numFmtId="0" fontId="4" fillId="0" borderId="73" xfId="4" applyFont="1" applyBorder="1"/>
    <xf numFmtId="0" fontId="4" fillId="0" borderId="4" xfId="4" applyFont="1" applyBorder="1"/>
    <xf numFmtId="0" fontId="4" fillId="0" borderId="6" xfId="4" applyFont="1" applyBorder="1"/>
    <xf numFmtId="0" fontId="13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4" fillId="4" borderId="0" xfId="4" applyFont="1" applyFill="1"/>
    <xf numFmtId="0" fontId="4" fillId="4" borderId="9" xfId="4" applyFont="1" applyFill="1" applyBorder="1"/>
    <xf numFmtId="0" fontId="4" fillId="4" borderId="6" xfId="4" applyFont="1" applyFill="1" applyBorder="1"/>
    <xf numFmtId="0" fontId="38" fillId="4" borderId="0" xfId="4" applyFont="1" applyFill="1"/>
    <xf numFmtId="0" fontId="4" fillId="0" borderId="9" xfId="4" applyFont="1" applyBorder="1"/>
    <xf numFmtId="0" fontId="40" fillId="0" borderId="25" xfId="7" applyFont="1" applyBorder="1" applyAlignment="1">
      <alignment horizontal="center" vertical="center" wrapText="1"/>
    </xf>
    <xf numFmtId="0" fontId="40" fillId="6" borderId="33" xfId="6" applyFont="1" applyFill="1" applyBorder="1" applyAlignment="1">
      <alignment vertical="center"/>
    </xf>
    <xf numFmtId="0" fontId="40" fillId="6" borderId="34" xfId="6" applyFont="1" applyFill="1" applyBorder="1" applyAlignment="1">
      <alignment vertical="center"/>
    </xf>
    <xf numFmtId="0" fontId="40" fillId="6" borderId="35" xfId="6" applyFont="1" applyFill="1" applyBorder="1" applyAlignment="1">
      <alignment vertical="center"/>
    </xf>
    <xf numFmtId="0" fontId="41" fillId="0" borderId="10" xfId="6" applyFont="1" applyBorder="1" applyAlignment="1">
      <alignment horizontal="center" vertical="center"/>
    </xf>
    <xf numFmtId="0" fontId="41" fillId="0" borderId="14" xfId="109" applyFont="1" applyBorder="1" applyAlignment="1">
      <alignment horizontal="center" vertical="center"/>
    </xf>
    <xf numFmtId="0" fontId="41" fillId="0" borderId="14" xfId="109" applyFont="1" applyBorder="1" applyAlignment="1">
      <alignment horizontal="left" vertical="center" wrapText="1"/>
    </xf>
    <xf numFmtId="4" fontId="41" fillId="0" borderId="14" xfId="8" applyNumberFormat="1" applyFont="1" applyBorder="1" applyAlignment="1">
      <alignment vertical="center" wrapText="1"/>
    </xf>
    <xf numFmtId="203" fontId="41" fillId="0" borderId="14" xfId="99" applyNumberFormat="1" applyFont="1" applyBorder="1" applyAlignment="1">
      <alignment horizontal="right" vertical="center" wrapText="1"/>
    </xf>
    <xf numFmtId="203" fontId="41" fillId="0" borderId="12" xfId="99" applyNumberFormat="1" applyFont="1" applyBorder="1" applyAlignment="1">
      <alignment horizontal="right" vertical="center" wrapText="1"/>
    </xf>
    <xf numFmtId="0" fontId="41" fillId="0" borderId="19" xfId="6" applyFont="1" applyBorder="1" applyAlignment="1">
      <alignment horizontal="left" vertical="center"/>
    </xf>
    <xf numFmtId="0" fontId="41" fillId="0" borderId="8" xfId="109" applyFont="1" applyBorder="1" applyAlignment="1">
      <alignment horizontal="center" vertical="center"/>
    </xf>
    <xf numFmtId="0" fontId="41" fillId="0" borderId="8" xfId="109" applyFont="1" applyBorder="1" applyAlignment="1">
      <alignment horizontal="left" vertical="center" wrapText="1"/>
    </xf>
    <xf numFmtId="203" fontId="41" fillId="0" borderId="31" xfId="99" applyNumberFormat="1" applyFont="1" applyBorder="1" applyAlignment="1">
      <alignment horizontal="right" vertical="center" wrapText="1"/>
    </xf>
    <xf numFmtId="204" fontId="40" fillId="0" borderId="32" xfId="8" applyNumberFormat="1" applyFont="1" applyBorder="1" applyAlignment="1">
      <alignment horizontal="right" vertical="center"/>
    </xf>
    <xf numFmtId="0" fontId="41" fillId="0" borderId="14" xfId="109" applyFont="1" applyBorder="1" applyAlignment="1">
      <alignment horizontal="left" vertical="center"/>
    </xf>
    <xf numFmtId="203" fontId="41" fillId="0" borderId="15" xfId="99" applyNumberFormat="1" applyFont="1" applyBorder="1" applyAlignment="1">
      <alignment horizontal="right" vertical="center" wrapText="1"/>
    </xf>
    <xf numFmtId="0" fontId="41" fillId="0" borderId="14" xfId="161" applyFont="1" applyBorder="1" applyAlignment="1">
      <alignment horizontal="center" vertical="center"/>
    </xf>
    <xf numFmtId="0" fontId="41" fillId="0" borderId="14" xfId="161" applyFont="1" applyBorder="1" applyAlignment="1">
      <alignment horizontal="left" vertical="center"/>
    </xf>
    <xf numFmtId="0" fontId="38" fillId="0" borderId="4" xfId="4" applyFont="1" applyBorder="1"/>
    <xf numFmtId="0" fontId="38" fillId="0" borderId="6" xfId="4" applyFont="1" applyBorder="1"/>
    <xf numFmtId="0" fontId="41" fillId="0" borderId="8" xfId="4" applyFont="1" applyBorder="1"/>
    <xf numFmtId="0" fontId="41" fillId="0" borderId="8" xfId="4" applyFont="1" applyBorder="1" applyAlignment="1">
      <alignment horizontal="center"/>
    </xf>
    <xf numFmtId="0" fontId="41" fillId="0" borderId="14" xfId="6" applyFont="1" applyBorder="1" applyAlignment="1">
      <alignment horizontal="center" vertical="center"/>
    </xf>
    <xf numFmtId="0" fontId="41" fillId="0" borderId="14" xfId="6" applyFont="1" applyBorder="1" applyAlignment="1">
      <alignment horizontal="left" vertical="center" wrapText="1"/>
    </xf>
    <xf numFmtId="0" fontId="41" fillId="0" borderId="14" xfId="7" applyFont="1" applyBorder="1" applyAlignment="1">
      <alignment horizontal="center" vertical="center"/>
    </xf>
    <xf numFmtId="0" fontId="41" fillId="0" borderId="14" xfId="161" applyFont="1" applyBorder="1" applyAlignment="1">
      <alignment horizontal="left" vertical="center" wrapText="1"/>
    </xf>
    <xf numFmtId="203" fontId="41" fillId="0" borderId="14" xfId="99" quotePrefix="1" applyNumberFormat="1" applyFont="1" applyBorder="1" applyAlignment="1">
      <alignment horizontal="right" vertical="center" wrapText="1"/>
    </xf>
    <xf numFmtId="0" fontId="41" fillId="0" borderId="10" xfId="161" applyFont="1" applyBorder="1" applyAlignment="1">
      <alignment horizontal="center" vertical="center"/>
    </xf>
    <xf numFmtId="0" fontId="41" fillId="0" borderId="14" xfId="6" applyFont="1" applyBorder="1" applyAlignment="1">
      <alignment horizontal="center" vertical="center" wrapText="1"/>
    </xf>
    <xf numFmtId="0" fontId="41" fillId="0" borderId="36" xfId="6" applyFont="1" applyBorder="1" applyAlignment="1">
      <alignment horizontal="left" vertical="center"/>
    </xf>
    <xf numFmtId="0" fontId="41" fillId="0" borderId="0" xfId="6" applyFont="1" applyAlignment="1">
      <alignment horizontal="center" vertical="center"/>
    </xf>
    <xf numFmtId="0" fontId="41" fillId="0" borderId="0" xfId="6" applyFont="1" applyAlignment="1">
      <alignment horizontal="left" vertical="center" wrapText="1"/>
    </xf>
    <xf numFmtId="203" fontId="41" fillId="0" borderId="77" xfId="99" applyNumberFormat="1" applyFont="1" applyBorder="1" applyAlignment="1">
      <alignment horizontal="right" vertical="center" wrapText="1"/>
    </xf>
    <xf numFmtId="204" fontId="40" fillId="0" borderId="37" xfId="8" applyNumberFormat="1" applyFont="1" applyBorder="1" applyAlignment="1">
      <alignment horizontal="right" vertical="center"/>
    </xf>
    <xf numFmtId="0" fontId="41" fillId="0" borderId="13" xfId="6" applyFont="1" applyBorder="1" applyAlignment="1">
      <alignment horizontal="center" vertical="center"/>
    </xf>
    <xf numFmtId="2" fontId="41" fillId="0" borderId="8" xfId="6" applyNumberFormat="1" applyFont="1" applyBorder="1" applyAlignment="1">
      <alignment horizontal="center" vertical="center"/>
    </xf>
    <xf numFmtId="0" fontId="41" fillId="0" borderId="8" xfId="6" applyFont="1" applyBorder="1" applyAlignment="1">
      <alignment horizontal="left" vertical="center"/>
    </xf>
    <xf numFmtId="0" fontId="41" fillId="0" borderId="8" xfId="6" applyFont="1" applyBorder="1" applyAlignment="1">
      <alignment horizontal="center" vertical="center"/>
    </xf>
    <xf numFmtId="0" fontId="41" fillId="0" borderId="8" xfId="6" applyFont="1" applyBorder="1" applyAlignment="1">
      <alignment horizontal="left" vertical="center" wrapText="1"/>
    </xf>
    <xf numFmtId="0" fontId="4" fillId="0" borderId="0" xfId="9" applyFont="1"/>
    <xf numFmtId="0" fontId="4" fillId="0" borderId="4" xfId="9" applyFont="1" applyBorder="1"/>
    <xf numFmtId="205" fontId="40" fillId="6" borderId="35" xfId="6" applyNumberFormat="1" applyFont="1" applyFill="1" applyBorder="1" applyAlignment="1">
      <alignment vertical="center"/>
    </xf>
    <xf numFmtId="0" fontId="4" fillId="0" borderId="6" xfId="9" applyFont="1" applyBorder="1"/>
    <xf numFmtId="0" fontId="43" fillId="0" borderId="0" xfId="9" applyFont="1"/>
    <xf numFmtId="49" fontId="40" fillId="0" borderId="0" xfId="10" applyNumberFormat="1" applyFont="1" applyAlignment="1">
      <alignment horizontal="right" vertical="center"/>
    </xf>
    <xf numFmtId="206" fontId="40" fillId="0" borderId="0" xfId="10" applyNumberFormat="1" applyFont="1" applyAlignment="1">
      <alignment vertical="center"/>
    </xf>
    <xf numFmtId="0" fontId="41" fillId="0" borderId="0" xfId="11" applyFont="1"/>
    <xf numFmtId="0" fontId="41" fillId="0" borderId="0" xfId="11" applyFont="1" applyAlignment="1">
      <alignment horizontal="center"/>
    </xf>
    <xf numFmtId="0" fontId="44" fillId="0" borderId="78" xfId="11" applyFont="1" applyBorder="1" applyAlignment="1">
      <alignment horizontal="right" vertical="center"/>
    </xf>
    <xf numFmtId="170" fontId="41" fillId="0" borderId="23" xfId="12" applyNumberFormat="1" applyFont="1" applyBorder="1" applyAlignment="1">
      <alignment vertical="center"/>
    </xf>
    <xf numFmtId="0" fontId="41" fillId="0" borderId="16" xfId="11" applyFont="1" applyBorder="1" applyAlignment="1">
      <alignment horizontal="left" vertical="center"/>
    </xf>
    <xf numFmtId="207" fontId="41" fillId="0" borderId="17" xfId="12" applyNumberFormat="1" applyFont="1" applyBorder="1" applyAlignment="1">
      <alignment horizontal="center" vertical="center"/>
    </xf>
    <xf numFmtId="0" fontId="40" fillId="0" borderId="17" xfId="11" applyFont="1" applyBorder="1" applyAlignment="1">
      <alignment vertical="center"/>
    </xf>
    <xf numFmtId="0" fontId="40" fillId="0" borderId="79" xfId="11" applyFont="1" applyBorder="1" applyAlignment="1">
      <alignment horizontal="right" vertical="center"/>
    </xf>
    <xf numFmtId="170" fontId="41" fillId="0" borderId="15" xfId="12" applyNumberFormat="1" applyFont="1" applyBorder="1" applyAlignment="1">
      <alignment vertical="center"/>
    </xf>
    <xf numFmtId="0" fontId="41" fillId="0" borderId="0" xfId="7" applyFont="1" applyAlignment="1">
      <alignment horizontal="center" vertical="center"/>
    </xf>
    <xf numFmtId="9" fontId="41" fillId="0" borderId="17" xfId="12" applyNumberFormat="1" applyFont="1" applyBorder="1" applyAlignment="1">
      <alignment horizontal="center" vertical="center"/>
    </xf>
    <xf numFmtId="170" fontId="41" fillId="0" borderId="17" xfId="12" applyNumberFormat="1" applyFont="1" applyBorder="1" applyAlignment="1">
      <alignment vertical="center"/>
    </xf>
    <xf numFmtId="0" fontId="41" fillId="0" borderId="79" xfId="11" applyFont="1" applyBorder="1" applyAlignment="1">
      <alignment vertical="center"/>
    </xf>
    <xf numFmtId="0" fontId="40" fillId="0" borderId="16" xfId="11" applyFont="1" applyBorder="1" applyAlignment="1">
      <alignment horizontal="left" vertical="center"/>
    </xf>
    <xf numFmtId="170" fontId="40" fillId="0" borderId="15" xfId="12" applyNumberFormat="1" applyFont="1" applyBorder="1" applyAlignment="1">
      <alignment vertical="center"/>
    </xf>
    <xf numFmtId="0" fontId="41" fillId="0" borderId="16" xfId="11" applyFont="1" applyBorder="1" applyAlignment="1">
      <alignment horizontal="left" vertical="center" wrapText="1"/>
    </xf>
    <xf numFmtId="0" fontId="41" fillId="0" borderId="79" xfId="11" applyFont="1" applyBorder="1" applyAlignment="1">
      <alignment horizontal="right" vertical="center"/>
    </xf>
    <xf numFmtId="0" fontId="40" fillId="0" borderId="16" xfId="11" applyFont="1" applyBorder="1" applyAlignment="1">
      <alignment horizontal="left" vertical="center" wrapText="1"/>
    </xf>
    <xf numFmtId="0" fontId="40" fillId="0" borderId="41" xfId="11" applyFont="1" applyBorder="1" applyAlignment="1">
      <alignment horizontal="left" vertical="center"/>
    </xf>
    <xf numFmtId="9" fontId="41" fillId="0" borderId="42" xfId="12" applyNumberFormat="1" applyFont="1" applyBorder="1" applyAlignment="1">
      <alignment horizontal="center" vertical="center"/>
    </xf>
    <xf numFmtId="170" fontId="40" fillId="0" borderId="42" xfId="12" applyNumberFormat="1" applyFont="1" applyBorder="1" applyAlignment="1">
      <alignment vertical="center"/>
    </xf>
    <xf numFmtId="0" fontId="41" fillId="0" borderId="80" xfId="11" applyFont="1" applyBorder="1" applyAlignment="1">
      <alignment vertical="center"/>
    </xf>
    <xf numFmtId="2" fontId="41" fillId="0" borderId="0" xfId="11" applyNumberFormat="1" applyFont="1"/>
    <xf numFmtId="170" fontId="41" fillId="0" borderId="0" xfId="12" applyNumberFormat="1" applyFont="1"/>
    <xf numFmtId="39" fontId="40" fillId="0" borderId="0" xfId="12" applyNumberFormat="1" applyFont="1" applyAlignment="1">
      <alignment vertical="center"/>
    </xf>
    <xf numFmtId="0" fontId="40" fillId="0" borderId="39" xfId="13" applyFont="1" applyBorder="1" applyAlignment="1">
      <alignment vertical="center"/>
    </xf>
    <xf numFmtId="171" fontId="4" fillId="0" borderId="6" xfId="9" applyNumberFormat="1" applyFont="1" applyBorder="1"/>
    <xf numFmtId="206" fontId="40" fillId="3" borderId="12" xfId="295" applyNumberFormat="1" applyFont="1" applyFill="1" applyBorder="1" applyAlignment="1">
      <alignment horizontal="center" vertical="center"/>
    </xf>
    <xf numFmtId="172" fontId="4" fillId="0" borderId="6" xfId="9" applyNumberFormat="1" applyFont="1" applyBorder="1"/>
    <xf numFmtId="206" fontId="40" fillId="3" borderId="14" xfId="295" applyNumberFormat="1" applyFont="1" applyFill="1" applyBorder="1" applyAlignment="1">
      <alignment horizontal="center" vertical="center"/>
    </xf>
    <xf numFmtId="9" fontId="41" fillId="5" borderId="15" xfId="35" applyFont="1" applyFill="1" applyBorder="1" applyAlignment="1">
      <alignment horizontal="center" vertical="center"/>
    </xf>
    <xf numFmtId="172" fontId="4" fillId="0" borderId="81" xfId="9" applyNumberFormat="1" applyFont="1" applyBorder="1"/>
    <xf numFmtId="0" fontId="41" fillId="0" borderId="83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8" xfId="0" applyFont="1" applyBorder="1" applyAlignment="1">
      <alignment vertical="center" wrapText="1"/>
    </xf>
    <xf numFmtId="0" fontId="41" fillId="0" borderId="31" xfId="0" applyFont="1" applyBorder="1" applyAlignment="1">
      <alignment vertical="center" wrapText="1"/>
    </xf>
    <xf numFmtId="0" fontId="41" fillId="4" borderId="28" xfId="5" applyFont="1" applyFill="1" applyBorder="1" applyAlignment="1">
      <alignment horizontal="center" vertical="center" wrapText="1"/>
    </xf>
    <xf numFmtId="0" fontId="41" fillId="4" borderId="0" xfId="5" applyFont="1" applyFill="1" applyAlignment="1">
      <alignment horizontal="center" vertical="center" wrapText="1"/>
    </xf>
    <xf numFmtId="0" fontId="40" fillId="4" borderId="49" xfId="5" applyFont="1" applyFill="1" applyBorder="1" applyAlignment="1">
      <alignment horizontal="center" vertical="center" wrapText="1"/>
    </xf>
    <xf numFmtId="0" fontId="4" fillId="0" borderId="86" xfId="9" applyFont="1" applyBorder="1"/>
    <xf numFmtId="0" fontId="4" fillId="0" borderId="87" xfId="4" applyFont="1" applyBorder="1"/>
    <xf numFmtId="0" fontId="38" fillId="0" borderId="0" xfId="4" applyFont="1" applyAlignment="1">
      <alignment horizontal="center"/>
    </xf>
    <xf numFmtId="0" fontId="45" fillId="0" borderId="0" xfId="4" applyFont="1"/>
    <xf numFmtId="0" fontId="5" fillId="7" borderId="19" xfId="6" applyFont="1" applyFill="1" applyBorder="1" applyAlignment="1">
      <alignment vertical="center"/>
    </xf>
    <xf numFmtId="0" fontId="5" fillId="7" borderId="8" xfId="6" applyFont="1" applyFill="1" applyBorder="1" applyAlignment="1">
      <alignment vertical="center"/>
    </xf>
    <xf numFmtId="0" fontId="5" fillId="7" borderId="20" xfId="6" applyFont="1" applyFill="1" applyBorder="1" applyAlignment="1">
      <alignment vertical="center"/>
    </xf>
    <xf numFmtId="0" fontId="5" fillId="5" borderId="48" xfId="4" applyFont="1" applyFill="1" applyBorder="1" applyAlignment="1">
      <alignment horizontal="center" vertical="center" wrapText="1"/>
    </xf>
    <xf numFmtId="0" fontId="5" fillId="5" borderId="49" xfId="4" applyFont="1" applyFill="1" applyBorder="1" applyAlignment="1">
      <alignment horizontal="center" vertical="center" wrapText="1"/>
    </xf>
    <xf numFmtId="0" fontId="5" fillId="5" borderId="50" xfId="4" applyFont="1" applyFill="1" applyBorder="1" applyAlignment="1">
      <alignment horizontal="center" vertical="center" wrapText="1"/>
    </xf>
    <xf numFmtId="0" fontId="4" fillId="0" borderId="5" xfId="4" applyFont="1" applyBorder="1" applyAlignment="1">
      <alignment vertical="center" wrapText="1"/>
    </xf>
    <xf numFmtId="0" fontId="5" fillId="0" borderId="0" xfId="5" applyFont="1" applyAlignment="1">
      <alignment horizontal="center" vertical="center"/>
    </xf>
    <xf numFmtId="0" fontId="5" fillId="0" borderId="8" xfId="5" applyFont="1" applyBorder="1" applyAlignment="1">
      <alignment horizontal="center" vertical="center"/>
    </xf>
    <xf numFmtId="0" fontId="4" fillId="5" borderId="10" xfId="4" applyFont="1" applyFill="1" applyBorder="1" applyAlignment="1">
      <alignment vertical="center" wrapText="1"/>
    </xf>
    <xf numFmtId="0" fontId="4" fillId="5" borderId="11" xfId="4" applyFont="1" applyFill="1" applyBorder="1" applyAlignment="1">
      <alignment vertical="center" wrapText="1"/>
    </xf>
    <xf numFmtId="0" fontId="4" fillId="5" borderId="12" xfId="4" applyFont="1" applyFill="1" applyBorder="1" applyAlignment="1">
      <alignment vertical="center" wrapText="1"/>
    </xf>
    <xf numFmtId="0" fontId="4" fillId="5" borderId="13" xfId="4" applyFont="1" applyFill="1" applyBorder="1" applyAlignment="1">
      <alignment vertical="center" wrapText="1"/>
    </xf>
    <xf numFmtId="0" fontId="4" fillId="5" borderId="14" xfId="4" applyFont="1" applyFill="1" applyBorder="1" applyAlignment="1">
      <alignment vertical="center" wrapText="1"/>
    </xf>
    <xf numFmtId="0" fontId="4" fillId="5" borderId="15" xfId="4" applyFont="1" applyFill="1" applyBorder="1" applyAlignment="1">
      <alignment vertical="center" wrapText="1"/>
    </xf>
    <xf numFmtId="0" fontId="4" fillId="3" borderId="16" xfId="4" applyFont="1" applyFill="1" applyBorder="1" applyAlignment="1">
      <alignment vertical="center" wrapText="1"/>
    </xf>
    <xf numFmtId="0" fontId="4" fillId="3" borderId="17" xfId="4" applyFont="1" applyFill="1" applyBorder="1" applyAlignment="1">
      <alignment vertical="center" wrapText="1"/>
    </xf>
    <xf numFmtId="0" fontId="4" fillId="3" borderId="18" xfId="4" applyFont="1" applyFill="1" applyBorder="1" applyAlignment="1">
      <alignment vertical="center" wrapText="1"/>
    </xf>
    <xf numFmtId="0" fontId="4" fillId="3" borderId="13" xfId="5" applyFont="1" applyFill="1" applyBorder="1" applyAlignment="1">
      <alignment vertical="center" wrapText="1"/>
    </xf>
    <xf numFmtId="0" fontId="4" fillId="3" borderId="14" xfId="5" applyFont="1" applyFill="1" applyBorder="1" applyAlignment="1">
      <alignment vertical="center" wrapText="1"/>
    </xf>
    <xf numFmtId="3" fontId="5" fillId="3" borderId="14" xfId="5" applyNumberFormat="1" applyFont="1" applyFill="1" applyBorder="1" applyAlignment="1">
      <alignment horizontal="center" vertical="center"/>
    </xf>
    <xf numFmtId="0" fontId="5" fillId="4" borderId="21" xfId="6" applyFont="1" applyFill="1" applyBorder="1" applyAlignment="1">
      <alignment horizontal="center" vertical="center" wrapText="1"/>
    </xf>
    <xf numFmtId="0" fontId="5" fillId="4" borderId="24" xfId="6" applyFont="1" applyFill="1" applyBorder="1" applyAlignment="1">
      <alignment horizontal="center" vertical="center" wrapText="1"/>
    </xf>
    <xf numFmtId="0" fontId="5" fillId="4" borderId="22" xfId="6" applyFont="1" applyFill="1" applyBorder="1" applyAlignment="1">
      <alignment horizontal="center" vertical="center" wrapText="1"/>
    </xf>
    <xf numFmtId="0" fontId="5" fillId="4" borderId="25" xfId="6" applyFont="1" applyFill="1" applyBorder="1" applyAlignment="1">
      <alignment horizontal="center" vertical="center" wrapText="1"/>
    </xf>
    <xf numFmtId="167" fontId="5" fillId="4" borderId="23" xfId="2" applyNumberFormat="1" applyFont="1" applyFill="1" applyBorder="1" applyAlignment="1">
      <alignment horizontal="center" vertical="center" wrapText="1"/>
    </xf>
    <xf numFmtId="167" fontId="5" fillId="4" borderId="26" xfId="2" applyNumberFormat="1" applyFont="1" applyFill="1" applyBorder="1" applyAlignment="1">
      <alignment horizontal="center" vertical="center" wrapText="1"/>
    </xf>
    <xf numFmtId="0" fontId="5" fillId="6" borderId="33" xfId="6" applyFont="1" applyFill="1" applyBorder="1" applyAlignment="1">
      <alignment vertical="center"/>
    </xf>
    <xf numFmtId="0" fontId="5" fillId="6" borderId="34" xfId="6" applyFont="1" applyFill="1" applyBorder="1" applyAlignment="1">
      <alignment vertical="center"/>
    </xf>
    <xf numFmtId="0" fontId="5" fillId="6" borderId="38" xfId="6" applyFont="1" applyFill="1" applyBorder="1" applyAlignment="1">
      <alignment vertical="center"/>
    </xf>
    <xf numFmtId="0" fontId="4" fillId="0" borderId="40" xfId="13" applyFont="1" applyBorder="1" applyAlignment="1">
      <alignment vertical="center"/>
    </xf>
    <xf numFmtId="0" fontId="4" fillId="0" borderId="44" xfId="13" applyFont="1" applyBorder="1" applyAlignment="1">
      <alignment vertical="center"/>
    </xf>
    <xf numFmtId="3" fontId="5" fillId="3" borderId="11" xfId="5" applyNumberFormat="1" applyFont="1" applyFill="1" applyBorder="1" applyAlignment="1">
      <alignment horizontal="center" vertical="center" wrapText="1"/>
    </xf>
    <xf numFmtId="167" fontId="5" fillId="4" borderId="22" xfId="2" applyNumberFormat="1" applyFont="1" applyFill="1" applyBorder="1" applyAlignment="1">
      <alignment horizontal="center" vertical="center" wrapText="1"/>
    </xf>
    <xf numFmtId="167" fontId="5" fillId="4" borderId="25" xfId="2" applyNumberFormat="1" applyFont="1" applyFill="1" applyBorder="1" applyAlignment="1">
      <alignment horizontal="center" vertical="center" wrapText="1"/>
    </xf>
    <xf numFmtId="0" fontId="4" fillId="4" borderId="25" xfId="5" applyFont="1" applyFill="1" applyBorder="1" applyAlignment="1">
      <alignment vertical="center" wrapText="1"/>
    </xf>
    <xf numFmtId="0" fontId="4" fillId="4" borderId="26" xfId="5" applyFont="1" applyFill="1" applyBorder="1" applyAlignment="1">
      <alignment vertical="center" wrapText="1"/>
    </xf>
    <xf numFmtId="0" fontId="5" fillId="3" borderId="14" xfId="5" applyFont="1" applyFill="1" applyBorder="1" applyAlignment="1">
      <alignment horizontal="center" vertical="center" wrapText="1"/>
    </xf>
    <xf numFmtId="0" fontId="5" fillId="3" borderId="14" xfId="5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3" fontId="5" fillId="3" borderId="14" xfId="5" applyNumberFormat="1" applyFont="1" applyFill="1" applyBorder="1" applyAlignment="1">
      <alignment horizontal="center" vertical="center" wrapText="1"/>
    </xf>
    <xf numFmtId="4" fontId="2" fillId="0" borderId="14" xfId="14" applyNumberFormat="1" applyFont="1" applyBorder="1" applyAlignment="1">
      <alignment horizontal="center"/>
    </xf>
    <xf numFmtId="0" fontId="40" fillId="6" borderId="8" xfId="6" applyFont="1" applyFill="1" applyBorder="1" applyAlignment="1">
      <alignment horizontal="left" vertical="center"/>
    </xf>
    <xf numFmtId="0" fontId="40" fillId="6" borderId="20" xfId="6" applyFont="1" applyFill="1" applyBorder="1" applyAlignment="1">
      <alignment horizontal="left" vertical="center"/>
    </xf>
    <xf numFmtId="0" fontId="39" fillId="0" borderId="5" xfId="4" applyFont="1" applyBorder="1" applyAlignment="1">
      <alignment horizontal="center" wrapText="1"/>
    </xf>
    <xf numFmtId="0" fontId="40" fillId="0" borderId="0" xfId="5" applyFont="1" applyAlignment="1">
      <alignment horizontal="center" vertical="center"/>
    </xf>
    <xf numFmtId="0" fontId="40" fillId="0" borderId="8" xfId="5" applyFont="1" applyBorder="1" applyAlignment="1">
      <alignment horizontal="center"/>
    </xf>
    <xf numFmtId="0" fontId="41" fillId="5" borderId="21" xfId="4" applyFont="1" applyFill="1" applyBorder="1" applyAlignment="1">
      <alignment horizontal="left" wrapText="1"/>
    </xf>
    <xf numFmtId="0" fontId="41" fillId="5" borderId="22" xfId="4" applyFont="1" applyFill="1" applyBorder="1" applyAlignment="1">
      <alignment horizontal="left" wrapText="1"/>
    </xf>
    <xf numFmtId="0" fontId="41" fillId="5" borderId="23" xfId="4" applyFont="1" applyFill="1" applyBorder="1" applyAlignment="1">
      <alignment horizontal="left" wrapText="1"/>
    </xf>
    <xf numFmtId="0" fontId="41" fillId="5" borderId="24" xfId="4" applyFont="1" applyFill="1" applyBorder="1" applyAlignment="1">
      <alignment horizontal="left" wrapText="1"/>
    </xf>
    <xf numFmtId="0" fontId="41" fillId="5" borderId="25" xfId="4" applyFont="1" applyFill="1" applyBorder="1" applyAlignment="1">
      <alignment horizontal="left" wrapText="1"/>
    </xf>
    <xf numFmtId="0" fontId="41" fillId="5" borderId="26" xfId="4" applyFont="1" applyFill="1" applyBorder="1" applyAlignment="1">
      <alignment horizontal="left" wrapText="1"/>
    </xf>
    <xf numFmtId="0" fontId="41" fillId="3" borderId="74" xfId="4" applyFont="1" applyFill="1" applyBorder="1" applyAlignment="1">
      <alignment horizontal="center" wrapText="1"/>
    </xf>
    <xf numFmtId="0" fontId="41" fillId="3" borderId="75" xfId="4" applyFont="1" applyFill="1" applyBorder="1" applyAlignment="1">
      <alignment horizontal="center" wrapText="1"/>
    </xf>
    <xf numFmtId="0" fontId="41" fillId="3" borderId="76" xfId="4" applyFont="1" applyFill="1" applyBorder="1" applyAlignment="1">
      <alignment horizontal="center" wrapText="1"/>
    </xf>
    <xf numFmtId="4" fontId="40" fillId="4" borderId="23" xfId="6" applyNumberFormat="1" applyFont="1" applyFill="1" applyBorder="1" applyAlignment="1">
      <alignment horizontal="center" vertical="center" wrapText="1"/>
    </xf>
    <xf numFmtId="4" fontId="40" fillId="4" borderId="26" xfId="6" applyNumberFormat="1" applyFont="1" applyFill="1" applyBorder="1" applyAlignment="1">
      <alignment horizontal="center" vertical="center" wrapText="1"/>
    </xf>
    <xf numFmtId="0" fontId="40" fillId="6" borderId="33" xfId="6" applyFont="1" applyFill="1" applyBorder="1" applyAlignment="1">
      <alignment horizontal="right" vertical="center"/>
    </xf>
    <xf numFmtId="0" fontId="40" fillId="6" borderId="34" xfId="6" applyFont="1" applyFill="1" applyBorder="1" applyAlignment="1">
      <alignment horizontal="right" vertical="center"/>
    </xf>
    <xf numFmtId="0" fontId="40" fillId="6" borderId="38" xfId="6" applyFont="1" applyFill="1" applyBorder="1" applyAlignment="1">
      <alignment horizontal="right" vertical="center"/>
    </xf>
    <xf numFmtId="0" fontId="41" fillId="0" borderId="39" xfId="11" applyFont="1" applyBorder="1" applyAlignment="1">
      <alignment horizontal="left" vertical="center" wrapText="1"/>
    </xf>
    <xf numFmtId="0" fontId="41" fillId="0" borderId="40" xfId="11" applyFont="1" applyBorder="1" applyAlignment="1">
      <alignment horizontal="left" vertical="center" wrapText="1"/>
    </xf>
    <xf numFmtId="0" fontId="41" fillId="0" borderId="78" xfId="11" applyFont="1" applyBorder="1" applyAlignment="1">
      <alignment horizontal="left" vertical="center" wrapText="1"/>
    </xf>
    <xf numFmtId="0" fontId="41" fillId="0" borderId="40" xfId="13" applyFont="1" applyBorder="1" applyAlignment="1">
      <alignment horizontal="center" vertical="center"/>
    </xf>
    <xf numFmtId="0" fontId="41" fillId="0" borderId="44" xfId="13" applyFont="1" applyBorder="1" applyAlignment="1">
      <alignment horizontal="center" vertical="center"/>
    </xf>
    <xf numFmtId="0" fontId="41" fillId="3" borderId="14" xfId="5" applyFont="1" applyFill="1" applyBorder="1" applyAlignment="1">
      <alignment vertical="center" wrapText="1"/>
    </xf>
    <xf numFmtId="3" fontId="40" fillId="3" borderId="11" xfId="5" applyNumberFormat="1" applyFont="1" applyFill="1" applyBorder="1" applyAlignment="1">
      <alignment horizontal="center" vertical="center" wrapText="1"/>
    </xf>
    <xf numFmtId="0" fontId="40" fillId="4" borderId="21" xfId="6" applyFont="1" applyFill="1" applyBorder="1" applyAlignment="1">
      <alignment horizontal="center" vertical="center" wrapText="1"/>
    </xf>
    <xf numFmtId="0" fontId="40" fillId="4" borderId="24" xfId="6" applyFont="1" applyFill="1" applyBorder="1" applyAlignment="1">
      <alignment horizontal="center" vertical="center" wrapText="1"/>
    </xf>
    <xf numFmtId="0" fontId="40" fillId="4" borderId="22" xfId="6" applyFont="1" applyFill="1" applyBorder="1" applyAlignment="1">
      <alignment horizontal="center" vertical="center" wrapText="1"/>
    </xf>
    <xf numFmtId="0" fontId="40" fillId="4" borderId="25" xfId="6" applyFont="1" applyFill="1" applyBorder="1" applyAlignment="1">
      <alignment horizontal="center" vertical="center" wrapText="1"/>
    </xf>
    <xf numFmtId="0" fontId="40" fillId="0" borderId="22" xfId="7" applyFont="1" applyBorder="1" applyAlignment="1">
      <alignment horizontal="center" vertical="center" wrapText="1"/>
    </xf>
    <xf numFmtId="4" fontId="40" fillId="4" borderId="22" xfId="6" applyNumberFormat="1" applyFont="1" applyFill="1" applyBorder="1" applyAlignment="1">
      <alignment horizontal="center" vertical="center" wrapText="1"/>
    </xf>
    <xf numFmtId="4" fontId="40" fillId="4" borderId="25" xfId="6" applyNumberFormat="1" applyFont="1" applyFill="1" applyBorder="1" applyAlignment="1">
      <alignment horizontal="center" vertical="center" wrapText="1"/>
    </xf>
    <xf numFmtId="0" fontId="41" fillId="4" borderId="84" xfId="5" applyFont="1" applyFill="1" applyBorder="1" applyAlignment="1">
      <alignment horizontal="center" vertical="center" wrapText="1"/>
    </xf>
    <xf numFmtId="0" fontId="41" fillId="4" borderId="85" xfId="5" applyFont="1" applyFill="1" applyBorder="1" applyAlignment="1">
      <alignment horizontal="center" vertical="center" wrapText="1"/>
    </xf>
    <xf numFmtId="3" fontId="40" fillId="3" borderId="14" xfId="5" applyNumberFormat="1" applyFont="1" applyFill="1" applyBorder="1" applyAlignment="1">
      <alignment horizontal="center" vertical="center"/>
    </xf>
    <xf numFmtId="0" fontId="40" fillId="3" borderId="14" xfId="5" applyFont="1" applyFill="1" applyBorder="1" applyAlignment="1">
      <alignment horizontal="center" vertical="center" wrapText="1"/>
    </xf>
    <xf numFmtId="0" fontId="40" fillId="3" borderId="14" xfId="5" applyFont="1" applyFill="1" applyBorder="1" applyAlignment="1">
      <alignment horizontal="center" vertical="center"/>
    </xf>
    <xf numFmtId="0" fontId="4" fillId="0" borderId="2" xfId="4" applyFont="1" applyBorder="1"/>
    <xf numFmtId="0" fontId="4" fillId="0" borderId="2" xfId="4" applyFont="1" applyBorder="1" applyAlignment="1">
      <alignment horizontal="center"/>
    </xf>
    <xf numFmtId="0" fontId="41" fillId="3" borderId="13" xfId="5" applyFont="1" applyFill="1" applyBorder="1" applyAlignment="1">
      <alignment vertical="center" wrapText="1"/>
    </xf>
    <xf numFmtId="0" fontId="41" fillId="0" borderId="48" xfId="0" applyFont="1" applyBorder="1" applyAlignment="1">
      <alignment vertical="center" wrapText="1"/>
    </xf>
    <xf numFmtId="0" fontId="41" fillId="0" borderId="49" xfId="0" applyFont="1" applyBorder="1" applyAlignment="1">
      <alignment vertical="center" wrapText="1"/>
    </xf>
    <xf numFmtId="0" fontId="41" fillId="0" borderId="82" xfId="0" applyFont="1" applyBorder="1" applyAlignment="1">
      <alignment vertical="center" wrapText="1"/>
    </xf>
    <xf numFmtId="3" fontId="40" fillId="3" borderId="14" xfId="5" applyNumberFormat="1" applyFont="1" applyFill="1" applyBorder="1" applyAlignment="1">
      <alignment horizontal="center" vertical="center" wrapText="1"/>
    </xf>
    <xf numFmtId="0" fontId="31" fillId="0" borderId="0" xfId="9" applyFont="1"/>
    <xf numFmtId="0" fontId="41" fillId="0" borderId="77" xfId="0" applyFont="1" applyBorder="1" applyAlignment="1">
      <alignment vertical="center" wrapText="1"/>
    </xf>
    <xf numFmtId="0" fontId="4" fillId="0" borderId="46" xfId="4" applyFont="1" applyBorder="1"/>
    <xf numFmtId="0" fontId="4" fillId="0" borderId="46" xfId="4" applyFont="1" applyBorder="1" applyAlignment="1">
      <alignment horizontal="center"/>
    </xf>
    <xf numFmtId="173" fontId="4" fillId="0" borderId="46" xfId="75" applyNumberFormat="1" applyFont="1" applyBorder="1"/>
  </cellXfs>
  <cellStyles count="296">
    <cellStyle name="20% - Énfasis1 2" xfId="40"/>
    <cellStyle name="20% - Énfasis1 3" xfId="162"/>
    <cellStyle name="20% - Énfasis2 2" xfId="41"/>
    <cellStyle name="20% - Énfasis2 3" xfId="163"/>
    <cellStyle name="20% - Énfasis3 2" xfId="42"/>
    <cellStyle name="20% - Énfasis3 3" xfId="164"/>
    <cellStyle name="20% - Énfasis4 2" xfId="43"/>
    <cellStyle name="20% - Énfasis4 3" xfId="165"/>
    <cellStyle name="20% - Énfasis5 2" xfId="44"/>
    <cellStyle name="20% - Énfasis5 3" xfId="166"/>
    <cellStyle name="20% - Énfasis6 2" xfId="45"/>
    <cellStyle name="20% - Énfasis6 3" xfId="167"/>
    <cellStyle name="40% - Énfasis1 2" xfId="46"/>
    <cellStyle name="40% - Énfasis1 3" xfId="168"/>
    <cellStyle name="40% - Énfasis2 2" xfId="47"/>
    <cellStyle name="40% - Énfasis2 3" xfId="169"/>
    <cellStyle name="40% - Énfasis3 2" xfId="48"/>
    <cellStyle name="40% - Énfasis3 3" xfId="170"/>
    <cellStyle name="40% - Énfasis4 2" xfId="49"/>
    <cellStyle name="40% - Énfasis4 3" xfId="171"/>
    <cellStyle name="40% - Énfasis5 2" xfId="50"/>
    <cellStyle name="40% - Énfasis5 3" xfId="172"/>
    <cellStyle name="40% - Énfasis6 2" xfId="51"/>
    <cellStyle name="40% - Énfasis6 3" xfId="173"/>
    <cellStyle name="60% - Énfasis1 2" xfId="52"/>
    <cellStyle name="60% - Énfasis1 3" xfId="174"/>
    <cellStyle name="60% - Énfasis2 2" xfId="53"/>
    <cellStyle name="60% - Énfasis2 3" xfId="175"/>
    <cellStyle name="60% - Énfasis3 2" xfId="54"/>
    <cellStyle name="60% - Énfasis3 3" xfId="176"/>
    <cellStyle name="60% - Énfasis4 2" xfId="55"/>
    <cellStyle name="60% - Énfasis4 3" xfId="177"/>
    <cellStyle name="60% - Énfasis5 2" xfId="56"/>
    <cellStyle name="60% - Énfasis5 3" xfId="178"/>
    <cellStyle name="60% - Énfasis6 2" xfId="57"/>
    <cellStyle name="60% - Énfasis6 3" xfId="179"/>
    <cellStyle name="Buena 2" xfId="58"/>
    <cellStyle name="Buena 3" xfId="180"/>
    <cellStyle name="Cálculo 2" xfId="59"/>
    <cellStyle name="Cálculo 3" xfId="181"/>
    <cellStyle name="Cancel" xfId="182"/>
    <cellStyle name="Celda de comprobación 2" xfId="60"/>
    <cellStyle name="Celda de comprobación 3" xfId="183"/>
    <cellStyle name="Celda vinculada 2" xfId="61"/>
    <cellStyle name="Celda vinculada 3" xfId="184"/>
    <cellStyle name="CIENTOS" xfId="185"/>
    <cellStyle name="CIENTOS 2" xfId="186"/>
    <cellStyle name="CIENTOS 2D" xfId="187"/>
    <cellStyle name="CIENTOS 2D 2" xfId="188"/>
    <cellStyle name="CIENTOS 2D_PRESUPUESTO FASE III ABR-2015 Rev3" xfId="189"/>
    <cellStyle name="CIENTOS 3D" xfId="190"/>
    <cellStyle name="CIENTOS 3D 2" xfId="191"/>
    <cellStyle name="CIENTOS 3D_PRESUPUESTO FASE III ABR-2015 Rev3" xfId="192"/>
    <cellStyle name="CIENTOS 4D" xfId="193"/>
    <cellStyle name="CIENTOS 4D 2" xfId="194"/>
    <cellStyle name="CIENTOS 4D_PRESUPUESTO FASE III ABR-2015 Rev3" xfId="195"/>
    <cellStyle name="CIENTOS_CantidadesGirardota" xfId="196"/>
    <cellStyle name="Comma" xfId="197"/>
    <cellStyle name="Comma0" xfId="198"/>
    <cellStyle name="Currency" xfId="199"/>
    <cellStyle name="Currency0" xfId="200"/>
    <cellStyle name="Date" xfId="201"/>
    <cellStyle name="Encabezado 4 2" xfId="62"/>
    <cellStyle name="Encabezado 4 3" xfId="202"/>
    <cellStyle name="Énfasis1 2" xfId="63"/>
    <cellStyle name="Énfasis1 3" xfId="203"/>
    <cellStyle name="Énfasis2 2" xfId="64"/>
    <cellStyle name="Énfasis2 3" xfId="204"/>
    <cellStyle name="Énfasis3 2" xfId="65"/>
    <cellStyle name="Énfasis3 3" xfId="205"/>
    <cellStyle name="Énfasis4 2" xfId="66"/>
    <cellStyle name="Énfasis4 3" xfId="206"/>
    <cellStyle name="Énfasis5 2" xfId="67"/>
    <cellStyle name="Énfasis5 3" xfId="207"/>
    <cellStyle name="Énfasis6 2" xfId="68"/>
    <cellStyle name="Énfasis6 3" xfId="208"/>
    <cellStyle name="Entrada 2" xfId="69"/>
    <cellStyle name="Entrada 3" xfId="209"/>
    <cellStyle name="Estilo 1" xfId="70"/>
    <cellStyle name="Euro" xfId="18"/>
    <cellStyle name="Euro 2" xfId="19"/>
    <cellStyle name="Euro 3" xfId="20"/>
    <cellStyle name="Euro 4" xfId="71"/>
    <cellStyle name="F2" xfId="210"/>
    <cellStyle name="F3" xfId="211"/>
    <cellStyle name="F4" xfId="212"/>
    <cellStyle name="F5" xfId="213"/>
    <cellStyle name="F6" xfId="214"/>
    <cellStyle name="F7" xfId="215"/>
    <cellStyle name="F8" xfId="216"/>
    <cellStyle name="Fixed" xfId="217"/>
    <cellStyle name="Heading 1" xfId="218"/>
    <cellStyle name="Heading 2" xfId="219"/>
    <cellStyle name="Heading1" xfId="220"/>
    <cellStyle name="Heading2" xfId="221"/>
    <cellStyle name="Incorrecto 2" xfId="72"/>
    <cellStyle name="Incorrecto 3" xfId="222"/>
    <cellStyle name="MILE DE MILLONES" xfId="223"/>
    <cellStyle name="MILE DE MILLONES 2" xfId="224"/>
    <cellStyle name="MILE DE MILLONES_PRESUPUESTO FASE III ABR-2015 Rev3" xfId="225"/>
    <cellStyle name="MILES" xfId="226"/>
    <cellStyle name="MILES 2" xfId="227"/>
    <cellStyle name="Millares" xfId="1" builtinId="3"/>
    <cellStyle name="Millares [0] 2" xfId="22"/>
    <cellStyle name="Millares [2]" xfId="74"/>
    <cellStyle name="Millares [2] 2" xfId="228"/>
    <cellStyle name="Millares 10" xfId="75"/>
    <cellStyle name="Millares 10 2" xfId="76"/>
    <cellStyle name="Millares 11" xfId="77"/>
    <cellStyle name="Millares 11 2" xfId="229"/>
    <cellStyle name="Millares 12" xfId="156"/>
    <cellStyle name="Millares 13" xfId="160"/>
    <cellStyle name="Millares 14" xfId="73"/>
    <cellStyle name="Millares 15" xfId="291"/>
    <cellStyle name="Millares 16" xfId="292"/>
    <cellStyle name="Millares 2" xfId="8"/>
    <cellStyle name="Millares 2 2" xfId="23"/>
    <cellStyle name="Millares 2 2 2" xfId="78"/>
    <cellStyle name="Millares 2 3" xfId="79"/>
    <cellStyle name="Millares 2 4" xfId="230"/>
    <cellStyle name="Millares 2 5" xfId="80"/>
    <cellStyle name="Millares 2_APU´S_NO_PREVISTOS (1)" xfId="231"/>
    <cellStyle name="Millares 3" xfId="24"/>
    <cellStyle name="Millares 3 2" xfId="82"/>
    <cellStyle name="Millares 3 3" xfId="83"/>
    <cellStyle name="Millares 3 4" xfId="84"/>
    <cellStyle name="Millares 3 5" xfId="85"/>
    <cellStyle name="Millares 3 6" xfId="81"/>
    <cellStyle name="Millares 4" xfId="21"/>
    <cellStyle name="Millares 4 2" xfId="87"/>
    <cellStyle name="Millares 4 3" xfId="232"/>
    <cellStyle name="Millares 4 4" xfId="86"/>
    <cellStyle name="Millares 4_APU´S_NO_PREVISTOS (1)" xfId="233"/>
    <cellStyle name="Millares 5" xfId="39"/>
    <cellStyle name="Millares 5 2" xfId="234"/>
    <cellStyle name="Millares 5 3" xfId="88"/>
    <cellStyle name="Millares 6" xfId="89"/>
    <cellStyle name="Millares 6 2" xfId="90"/>
    <cellStyle name="Millares 7" xfId="91"/>
    <cellStyle name="Millares 7 2" xfId="92"/>
    <cellStyle name="Millares 7 2 2" xfId="93"/>
    <cellStyle name="Millares 8" xfId="94"/>
    <cellStyle name="Millares 8 2" xfId="95"/>
    <cellStyle name="Millares 9" xfId="96"/>
    <cellStyle name="Millares 9 2" xfId="97"/>
    <cellStyle name="Millares_FORMULARIO 4 - M-OFERENTE PPTA ECONOMICA" xfId="295"/>
    <cellStyle name="MILLONES" xfId="235"/>
    <cellStyle name="MILLONES 2" xfId="236"/>
    <cellStyle name="MILLONES_PRESUPUESTO FASE III ABR-2015 Rev3" xfId="237"/>
    <cellStyle name="Moneda" xfId="2" builtinId="4"/>
    <cellStyle name="Moneda 10" xfId="293"/>
    <cellStyle name="Moneda 10 2" xfId="98"/>
    <cellStyle name="Moneda 2" xfId="37"/>
    <cellStyle name="Moneda 2 10" xfId="238"/>
    <cellStyle name="Moneda 2 11" xfId="239"/>
    <cellStyle name="Moneda 2 12" xfId="240"/>
    <cellStyle name="Moneda 2 13" xfId="99"/>
    <cellStyle name="Moneda 2 2" xfId="25"/>
    <cellStyle name="Moneda 2 2 2" xfId="100"/>
    <cellStyle name="Moneda 2 2 2 2" xfId="101"/>
    <cellStyle name="Moneda 2 2 2 2 2" xfId="12"/>
    <cellStyle name="Moneda 2 2 3" xfId="102"/>
    <cellStyle name="Moneda 2 2 4" xfId="103"/>
    <cellStyle name="Moneda 2 2 5" xfId="104"/>
    <cellStyle name="Moneda 2 2_APU´S_NO_PREVISTOS (1)" xfId="241"/>
    <cellStyle name="Moneda 2 3" xfId="105"/>
    <cellStyle name="Moneda 2 4" xfId="242"/>
    <cellStyle name="Moneda 2 5" xfId="243"/>
    <cellStyle name="Moneda 2 6" xfId="244"/>
    <cellStyle name="Moneda 2 7" xfId="245"/>
    <cellStyle name="Moneda 2 8" xfId="246"/>
    <cellStyle name="Moneda 2 9" xfId="247"/>
    <cellStyle name="Moneda 2_APU´S_NO_PREVISTOS (1)" xfId="248"/>
    <cellStyle name="Moneda 3" xfId="26"/>
    <cellStyle name="Moneda 3 2" xfId="106"/>
    <cellStyle name="Moneda 4" xfId="249"/>
    <cellStyle name="Moneda 5" xfId="280"/>
    <cellStyle name="Moneda 6" xfId="285"/>
    <cellStyle name="Moneda 7" xfId="290"/>
    <cellStyle name="Moneda 8" xfId="278"/>
    <cellStyle name="Moneda 9" xfId="294"/>
    <cellStyle name="Monetario0" xfId="250"/>
    <cellStyle name="Neutral 2" xfId="108"/>
    <cellStyle name="Neutral 3" xfId="251"/>
    <cellStyle name="Neutral 4" xfId="107"/>
    <cellStyle name="No. punto" xfId="252"/>
    <cellStyle name="No. punto 2" xfId="253"/>
    <cellStyle name="Normal" xfId="0" builtinId="0"/>
    <cellStyle name="Normal 10" xfId="279"/>
    <cellStyle name="Normal 11" xfId="284"/>
    <cellStyle name="Normal 11 2" xfId="16"/>
    <cellStyle name="Normal 12" xfId="15"/>
    <cellStyle name="Normal 12 2" xfId="283"/>
    <cellStyle name="Normal 12 2 2" xfId="287"/>
    <cellStyle name="Normal 12 2 3" xfId="289"/>
    <cellStyle name="Normal 13" xfId="264"/>
    <cellStyle name="Normal 2" xfId="6"/>
    <cellStyle name="Normal 2 10" xfId="109"/>
    <cellStyle name="Normal 2 10 2" xfId="110"/>
    <cellStyle name="Normal 2 10 2 2" xfId="161"/>
    <cellStyle name="Normal 2 10 3" xfId="7"/>
    <cellStyle name="Normal 2 11" xfId="111"/>
    <cellStyle name="Normal 2 12" xfId="112"/>
    <cellStyle name="Normal 2 13" xfId="113"/>
    <cellStyle name="Normal 2 2" xfId="13"/>
    <cellStyle name="Normal 2 2 2" xfId="28"/>
    <cellStyle name="Normal 2 2 2 2" xfId="254"/>
    <cellStyle name="Normal 2 2 3" xfId="255"/>
    <cellStyle name="Normal 2 3" xfId="27"/>
    <cellStyle name="Normal 2 3 2" xfId="256"/>
    <cellStyle name="Normal 2 3 3" xfId="114"/>
    <cellStyle name="Normal 2 4" xfId="115"/>
    <cellStyle name="Normal 2 5" xfId="116"/>
    <cellStyle name="Normal 2 5 2" xfId="281"/>
    <cellStyle name="Normal 2 5 2 2" xfId="286"/>
    <cellStyle name="Normal 2 5 2 3" xfId="288"/>
    <cellStyle name="Normal 2 6" xfId="117"/>
    <cellStyle name="Normal 2 7" xfId="118"/>
    <cellStyle name="Normal 2 8" xfId="119"/>
    <cellStyle name="Normal 2 9" xfId="120"/>
    <cellStyle name="Normal 2_APU NO PREVISTOS MTTO" xfId="121"/>
    <cellStyle name="Normal 23" xfId="14"/>
    <cellStyle name="Normal 29" xfId="122"/>
    <cellStyle name="Normal 3" xfId="4"/>
    <cellStyle name="Normal 3 11" xfId="5"/>
    <cellStyle name="Normal 3 2" xfId="9"/>
    <cellStyle name="Normal 3 2 2" xfId="11"/>
    <cellStyle name="Normal 3 3" xfId="257"/>
    <cellStyle name="Normal 3_APU´S_NO_PREVISTOS (1)" xfId="258"/>
    <cellStyle name="Normal 4" xfId="29"/>
    <cellStyle name="Normal 4 2" xfId="30"/>
    <cellStyle name="Normal 4 2 2" xfId="259"/>
    <cellStyle name="Normal 4 2 3" xfId="124"/>
    <cellStyle name="Normal 4 3" xfId="123"/>
    <cellStyle name="Normal 5" xfId="31"/>
    <cellStyle name="Normal 5 2" xfId="159"/>
    <cellStyle name="Normal 6" xfId="32"/>
    <cellStyle name="Normal 6 2" xfId="38"/>
    <cellStyle name="Normal 7" xfId="36"/>
    <cellStyle name="Normal 7 2" xfId="33"/>
    <cellStyle name="Normal 8" xfId="17"/>
    <cellStyle name="Normal 8 2" xfId="260"/>
    <cellStyle name="Normal 9" xfId="261"/>
    <cellStyle name="Normal 9 2" xfId="158"/>
    <cellStyle name="Normal_PTO OFICIAL PREPLIEGO (CORREGIDO) 2" xfId="10"/>
    <cellStyle name="Notas 2" xfId="125"/>
    <cellStyle name="Notas 3" xfId="262"/>
    <cellStyle name="Percent" xfId="263"/>
    <cellStyle name="Porcentaje" xfId="3" builtinId="5"/>
    <cellStyle name="Porcentaje 2" xfId="35"/>
    <cellStyle name="Porcentaje 3" xfId="34"/>
    <cellStyle name="Porcentaje 3 2" xfId="282"/>
    <cellStyle name="Porcentaje 3 3" xfId="126"/>
    <cellStyle name="Porcentaje 4" xfId="265"/>
    <cellStyle name="Porcentaje 5" xfId="266"/>
    <cellStyle name="Porcentaje 5 2" xfId="267"/>
    <cellStyle name="Porcentual 2" xfId="127"/>
    <cellStyle name="Porcentual 2 10" xfId="128"/>
    <cellStyle name="Porcentual 2 10 2" xfId="129"/>
    <cellStyle name="Porcentual 2 11" xfId="130"/>
    <cellStyle name="Porcentual 2 12" xfId="131"/>
    <cellStyle name="Porcentual 2 2" xfId="132"/>
    <cellStyle name="Porcentual 2 3" xfId="133"/>
    <cellStyle name="Porcentual 2 4" xfId="134"/>
    <cellStyle name="Porcentual 2 5" xfId="135"/>
    <cellStyle name="Porcentual 2 6" xfId="136"/>
    <cellStyle name="Porcentual 2 7" xfId="137"/>
    <cellStyle name="Porcentual 2 8" xfId="138"/>
    <cellStyle name="Porcentual 2 9" xfId="139"/>
    <cellStyle name="Porcentual 3" xfId="140"/>
    <cellStyle name="Porcentual 4" xfId="141"/>
    <cellStyle name="Porcentual 4 2" xfId="142"/>
    <cellStyle name="Porcentual 5" xfId="143"/>
    <cellStyle name="Porcentual 5 2" xfId="268"/>
    <cellStyle name="Porcentual 6" xfId="144"/>
    <cellStyle name="Porcentual 6 2" xfId="145"/>
    <cellStyle name="Porcentual 7" xfId="146"/>
    <cellStyle name="Porcentual 8" xfId="157"/>
    <cellStyle name="resaltado" xfId="269"/>
    <cellStyle name="Salida 2" xfId="147"/>
    <cellStyle name="Salida 3" xfId="270"/>
    <cellStyle name="Texto de advertencia 2" xfId="148"/>
    <cellStyle name="Texto de advertencia 3" xfId="271"/>
    <cellStyle name="Texto explicativo 2" xfId="149"/>
    <cellStyle name="Texto explicativo 3" xfId="272"/>
    <cellStyle name="Título 1 2" xfId="150"/>
    <cellStyle name="Título 1 3" xfId="273"/>
    <cellStyle name="Título 2 2" xfId="151"/>
    <cellStyle name="Título 2 3" xfId="274"/>
    <cellStyle name="Título 3 2" xfId="152"/>
    <cellStyle name="Título 3 3" xfId="275"/>
    <cellStyle name="Título 4" xfId="153"/>
    <cellStyle name="Título 5" xfId="276"/>
    <cellStyle name="Total 2" xfId="155"/>
    <cellStyle name="Total 3" xfId="277"/>
    <cellStyle name="Total 4" xfId="1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ANGELA/DISCO_D/Contrataci&#243;n/2024/LP-%20006%20Kevin%20Angel/1710564815143_Formulario-1---Formulario-de-Presupuesto-Oficial-CCE-EICP-FM-14-Licitacion-KEVIN-ANG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APU´s KevinAngel"/>
      <sheetName val="AIU KevinAngel"/>
      <sheetName val="PROPUESTA ECONOMICA(Proponente)"/>
      <sheetName val="INDICAR CÓDIGO DEL ITEM DE PAGO"/>
    </sheetNames>
    <sheetDataSet>
      <sheetData sheetId="0"/>
      <sheetData sheetId="1"/>
      <sheetData sheetId="2">
        <row r="48">
          <cell r="J48">
            <v>0.06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view="pageBreakPreview" topLeftCell="E76" zoomScale="70" zoomScaleNormal="80" zoomScaleSheetLayoutView="70" workbookViewId="0">
      <selection activeCell="Q20" sqref="Q20"/>
    </sheetView>
  </sheetViews>
  <sheetFormatPr baseColWidth="10" defaultRowHeight="15" x14ac:dyDescent="0.25"/>
  <cols>
    <col min="1" max="1" width="4.5703125" customWidth="1"/>
    <col min="2" max="2" width="4" customWidth="1"/>
    <col min="4" max="4" width="20.28515625" customWidth="1"/>
    <col min="5" max="5" width="75.85546875" customWidth="1"/>
    <col min="8" max="8" width="20.28515625" customWidth="1"/>
    <col min="9" max="9" width="24.42578125" customWidth="1"/>
    <col min="10" max="10" width="3.42578125" customWidth="1"/>
  </cols>
  <sheetData>
    <row r="1" spans="1:11" ht="16.5" thickBot="1" x14ac:dyDescent="0.3">
      <c r="A1" s="16"/>
      <c r="B1" s="16"/>
      <c r="C1" s="16"/>
      <c r="D1" s="16"/>
      <c r="E1" s="16"/>
      <c r="F1" s="17"/>
      <c r="G1" s="16"/>
      <c r="H1" s="18"/>
      <c r="I1" s="18"/>
      <c r="J1" s="16"/>
      <c r="K1" s="16"/>
    </row>
    <row r="2" spans="1:11" ht="16.5" thickTop="1" x14ac:dyDescent="0.25">
      <c r="A2" s="16"/>
      <c r="B2" s="19"/>
      <c r="C2" s="20"/>
      <c r="D2" s="20"/>
      <c r="E2" s="20"/>
      <c r="F2" s="21"/>
      <c r="G2" s="20"/>
      <c r="H2" s="22"/>
      <c r="I2" s="22"/>
      <c r="J2" s="23"/>
      <c r="K2" s="16"/>
    </row>
    <row r="3" spans="1:11" ht="36" customHeight="1" x14ac:dyDescent="0.25">
      <c r="A3" s="16"/>
      <c r="B3" s="24"/>
      <c r="C3" s="339" t="s">
        <v>452</v>
      </c>
      <c r="D3" s="339"/>
      <c r="E3" s="339"/>
      <c r="F3" s="339"/>
      <c r="G3" s="16"/>
      <c r="H3" s="18"/>
      <c r="I3" s="18"/>
      <c r="J3" s="25"/>
      <c r="K3" s="16"/>
    </row>
    <row r="4" spans="1:11" ht="15.75" x14ac:dyDescent="0.25">
      <c r="A4" s="16"/>
      <c r="B4" s="24"/>
      <c r="C4" s="26" t="s">
        <v>278</v>
      </c>
      <c r="D4" s="27" t="s">
        <v>279</v>
      </c>
      <c r="E4" s="26" t="s">
        <v>280</v>
      </c>
      <c r="F4" s="28">
        <v>4</v>
      </c>
      <c r="G4" s="16"/>
      <c r="H4" s="18"/>
      <c r="I4" s="18"/>
      <c r="J4" s="25"/>
      <c r="K4" s="16"/>
    </row>
    <row r="5" spans="1:11" ht="15.75" x14ac:dyDescent="0.25">
      <c r="A5" s="16"/>
      <c r="B5" s="24"/>
      <c r="C5" s="340" t="s">
        <v>281</v>
      </c>
      <c r="D5" s="340"/>
      <c r="E5" s="340"/>
      <c r="F5" s="340"/>
      <c r="G5" s="340"/>
      <c r="H5" s="340"/>
      <c r="I5" s="340"/>
      <c r="J5" s="25"/>
      <c r="K5" s="16"/>
    </row>
    <row r="6" spans="1:11" ht="16.5" thickBot="1" x14ac:dyDescent="0.3">
      <c r="A6" s="16"/>
      <c r="B6" s="24"/>
      <c r="C6" s="341" t="s">
        <v>282</v>
      </c>
      <c r="D6" s="341"/>
      <c r="E6" s="341"/>
      <c r="F6" s="341"/>
      <c r="G6" s="341"/>
      <c r="H6" s="341"/>
      <c r="I6" s="341"/>
      <c r="J6" s="25"/>
      <c r="K6" s="16"/>
    </row>
    <row r="7" spans="1:11" ht="15.75" x14ac:dyDescent="0.25">
      <c r="A7" s="29"/>
      <c r="B7" s="30"/>
      <c r="C7" s="342" t="s">
        <v>312</v>
      </c>
      <c r="D7" s="343"/>
      <c r="E7" s="343"/>
      <c r="F7" s="343"/>
      <c r="G7" s="343"/>
      <c r="H7" s="343"/>
      <c r="I7" s="344"/>
      <c r="J7" s="31"/>
      <c r="K7" s="29"/>
    </row>
    <row r="8" spans="1:11" ht="15.75" x14ac:dyDescent="0.25">
      <c r="A8" s="16"/>
      <c r="B8" s="32"/>
      <c r="C8" s="345"/>
      <c r="D8" s="346"/>
      <c r="E8" s="346"/>
      <c r="F8" s="346"/>
      <c r="G8" s="346"/>
      <c r="H8" s="346"/>
      <c r="I8" s="347"/>
      <c r="J8" s="25"/>
      <c r="K8" s="16"/>
    </row>
    <row r="9" spans="1:11" ht="51" customHeight="1" x14ac:dyDescent="0.25">
      <c r="A9" s="16"/>
      <c r="B9" s="32"/>
      <c r="C9" s="348" t="s">
        <v>338</v>
      </c>
      <c r="D9" s="349"/>
      <c r="E9" s="349"/>
      <c r="F9" s="349"/>
      <c r="G9" s="349"/>
      <c r="H9" s="349"/>
      <c r="I9" s="350"/>
      <c r="J9" s="25"/>
      <c r="K9" s="16"/>
    </row>
    <row r="10" spans="1:11" ht="69" customHeight="1" x14ac:dyDescent="0.25">
      <c r="A10" s="16"/>
      <c r="B10" s="24"/>
      <c r="C10" s="336" t="s">
        <v>451</v>
      </c>
      <c r="D10" s="337"/>
      <c r="E10" s="337"/>
      <c r="F10" s="337"/>
      <c r="G10" s="337"/>
      <c r="H10" s="337"/>
      <c r="I10" s="338"/>
      <c r="J10" s="25"/>
      <c r="K10" s="16"/>
    </row>
    <row r="11" spans="1:11" ht="16.5" thickBot="1" x14ac:dyDescent="0.3">
      <c r="A11" s="16"/>
      <c r="B11" s="24"/>
      <c r="C11" s="333"/>
      <c r="D11" s="334"/>
      <c r="E11" s="334"/>
      <c r="F11" s="334"/>
      <c r="G11" s="334"/>
      <c r="H11" s="334"/>
      <c r="I11" s="335"/>
      <c r="J11" s="25"/>
      <c r="K11" s="16"/>
    </row>
    <row r="12" spans="1:11" ht="15.75" x14ac:dyDescent="0.25">
      <c r="A12" s="16"/>
      <c r="B12" s="24"/>
      <c r="C12" s="354" t="s">
        <v>283</v>
      </c>
      <c r="D12" s="356" t="s">
        <v>284</v>
      </c>
      <c r="E12" s="354" t="s">
        <v>285</v>
      </c>
      <c r="F12" s="356" t="s">
        <v>286</v>
      </c>
      <c r="G12" s="356" t="s">
        <v>287</v>
      </c>
      <c r="H12" s="366" t="s">
        <v>288</v>
      </c>
      <c r="I12" s="358" t="s">
        <v>289</v>
      </c>
      <c r="J12" s="25"/>
      <c r="K12" s="16"/>
    </row>
    <row r="13" spans="1:11" ht="16.5" thickBot="1" x14ac:dyDescent="0.3">
      <c r="A13" s="16"/>
      <c r="B13" s="24"/>
      <c r="C13" s="355"/>
      <c r="D13" s="357"/>
      <c r="E13" s="355"/>
      <c r="F13" s="357"/>
      <c r="G13" s="357"/>
      <c r="H13" s="367"/>
      <c r="I13" s="359"/>
      <c r="J13" s="25"/>
      <c r="K13" s="16"/>
    </row>
    <row r="14" spans="1:11" ht="15.75" x14ac:dyDescent="0.25">
      <c r="A14" s="16"/>
      <c r="B14" s="24"/>
      <c r="C14" s="33" t="s">
        <v>290</v>
      </c>
      <c r="D14" s="34"/>
      <c r="E14" s="34"/>
      <c r="F14" s="35"/>
      <c r="G14" s="34"/>
      <c r="H14" s="36"/>
      <c r="I14" s="37"/>
      <c r="J14" s="25"/>
      <c r="K14" s="16"/>
    </row>
    <row r="15" spans="1:11" ht="15.75" x14ac:dyDescent="0.25">
      <c r="A15" s="16"/>
      <c r="B15" s="24"/>
      <c r="C15" s="38">
        <v>1</v>
      </c>
      <c r="D15" s="110" t="str">
        <f>+APU!A5</f>
        <v>001.044</v>
      </c>
      <c r="E15" s="40" t="str">
        <f>+APU!C5</f>
        <v xml:space="preserve">DESCAPOTE MANUAL e=0.20 m. </v>
      </c>
      <c r="F15" s="41" t="str">
        <f>+APU!E5</f>
        <v>M2</v>
      </c>
      <c r="G15" s="107">
        <v>1</v>
      </c>
      <c r="H15" s="108">
        <f>+APU!K5</f>
        <v>3863</v>
      </c>
      <c r="I15" s="109">
        <f>+ROUND(G15*H15,0)</f>
        <v>3863</v>
      </c>
      <c r="J15" s="25"/>
      <c r="K15" s="16"/>
    </row>
    <row r="16" spans="1:11" ht="15.75" x14ac:dyDescent="0.25">
      <c r="A16" s="16"/>
      <c r="B16" s="24"/>
      <c r="C16" s="38">
        <v>2</v>
      </c>
      <c r="D16" s="110" t="s">
        <v>319</v>
      </c>
      <c r="E16" s="40" t="str">
        <f>+APU!C10</f>
        <v>SUMINISTRO, TRANSPORTE E INSTALACIÓN CERRAMIENTO EN YUTE H= 2 M</v>
      </c>
      <c r="F16" s="41" t="str">
        <f>+APU!E10</f>
        <v>ML</v>
      </c>
      <c r="G16" s="107">
        <v>1</v>
      </c>
      <c r="H16" s="108">
        <f>+APU!K10</f>
        <v>19194</v>
      </c>
      <c r="I16" s="109">
        <f t="shared" ref="I16:I21" si="0">+ROUND(G16*H16,0)</f>
        <v>19194</v>
      </c>
      <c r="J16" s="25"/>
      <c r="K16" s="16"/>
    </row>
    <row r="17" spans="1:11" ht="31.5" x14ac:dyDescent="0.25">
      <c r="A17" s="16"/>
      <c r="B17" s="24"/>
      <c r="C17" s="38">
        <v>3</v>
      </c>
      <c r="D17" s="110" t="s">
        <v>414</v>
      </c>
      <c r="E17" s="40" t="str">
        <f>+APU!C17</f>
        <v>SUMINISTRO, TRANSPORTE E INSTALACION TECHADO MOVIBLE EN GUADUA Y PLÁSTICO</v>
      </c>
      <c r="F17" s="41" t="s">
        <v>4</v>
      </c>
      <c r="G17" s="107">
        <v>1</v>
      </c>
      <c r="H17" s="108">
        <f>+APU!K17</f>
        <v>14735</v>
      </c>
      <c r="I17" s="109">
        <f t="shared" si="0"/>
        <v>14735</v>
      </c>
      <c r="J17" s="25"/>
      <c r="K17" s="16"/>
    </row>
    <row r="18" spans="1:11" ht="32.25" customHeight="1" x14ac:dyDescent="0.25">
      <c r="A18" s="16"/>
      <c r="B18" s="24"/>
      <c r="C18" s="38">
        <v>4</v>
      </c>
      <c r="D18" s="39" t="s">
        <v>26</v>
      </c>
      <c r="E18" s="40" t="str">
        <f>+APU!C25</f>
        <v>LOCALIZACION Y REPLANTEO DE VIAS incluye eje de via y laterales con andenes</v>
      </c>
      <c r="F18" s="41" t="s">
        <v>28</v>
      </c>
      <c r="G18" s="107">
        <v>1</v>
      </c>
      <c r="H18" s="108">
        <f>+APU!K25</f>
        <v>6423</v>
      </c>
      <c r="I18" s="109">
        <f t="shared" si="0"/>
        <v>6423</v>
      </c>
      <c r="J18" s="25"/>
      <c r="K18" s="16"/>
    </row>
    <row r="19" spans="1:11" ht="31.5" x14ac:dyDescent="0.25">
      <c r="A19" s="16"/>
      <c r="B19" s="24"/>
      <c r="C19" s="38">
        <v>5</v>
      </c>
      <c r="D19" s="39" t="s">
        <v>53</v>
      </c>
      <c r="E19" s="40" t="str">
        <f>+APU!C40</f>
        <v>DEMOLICIÓN DE ANDENES Y SARDINELES EN CONCRETO HIDRÁULICO - INCLUYE CARGUE A MANO, RETIRO Y DISPOSICIÓN EN BOTADERO</v>
      </c>
      <c r="F19" s="41" t="s">
        <v>39</v>
      </c>
      <c r="G19" s="107">
        <v>1</v>
      </c>
      <c r="H19" s="108">
        <f>+APU!K40</f>
        <v>158032</v>
      </c>
      <c r="I19" s="109">
        <f t="shared" si="0"/>
        <v>158032</v>
      </c>
      <c r="J19" s="25"/>
      <c r="K19" s="16"/>
    </row>
    <row r="20" spans="1:11" ht="31.5" x14ac:dyDescent="0.25">
      <c r="A20" s="16"/>
      <c r="B20" s="24"/>
      <c r="C20" s="38">
        <v>6</v>
      </c>
      <c r="D20" s="39" t="s">
        <v>45</v>
      </c>
      <c r="E20" s="40" t="str">
        <f>+APU!C32</f>
        <v>DEMOLICION MECANICA DE PAVIMENTO CONCRETO ASFALTICO. INCLUYE RETIRO Y DISPOSICION EN SITIO AUTORIZADO</v>
      </c>
      <c r="F20" s="41" t="s">
        <v>39</v>
      </c>
      <c r="G20" s="107">
        <v>1</v>
      </c>
      <c r="H20" s="108">
        <f>+APU!K32</f>
        <v>139924</v>
      </c>
      <c r="I20" s="109">
        <f t="shared" si="0"/>
        <v>139924</v>
      </c>
      <c r="J20" s="25"/>
      <c r="K20" s="16"/>
    </row>
    <row r="21" spans="1:11" ht="31.5" x14ac:dyDescent="0.25">
      <c r="A21" s="16"/>
      <c r="B21" s="24"/>
      <c r="C21" s="38">
        <v>7</v>
      </c>
      <c r="D21" s="39" t="s">
        <v>51</v>
      </c>
      <c r="E21" s="40" t="str">
        <f>+APU!C47</f>
        <v>DEMOLICION MECANICA DE PAVIMENTO EN CONCRETO HIDRAULICO. INCLUYE RETIRO Y DISPOSICION EN SITIO AUTORIZADO</v>
      </c>
      <c r="F21" s="41" t="s">
        <v>39</v>
      </c>
      <c r="G21" s="42">
        <v>1</v>
      </c>
      <c r="H21" s="43">
        <f>+APU!K47</f>
        <v>163897</v>
      </c>
      <c r="I21" s="109">
        <f t="shared" si="0"/>
        <v>163897</v>
      </c>
      <c r="J21" s="25"/>
      <c r="K21" s="16"/>
    </row>
    <row r="22" spans="1:11" ht="33.75" customHeight="1" x14ac:dyDescent="0.25">
      <c r="A22" s="16"/>
      <c r="B22" s="24"/>
      <c r="C22" s="38">
        <v>8</v>
      </c>
      <c r="D22" s="39" t="s">
        <v>425</v>
      </c>
      <c r="E22" s="40" t="str">
        <f>+APU!C54</f>
        <v>FRESADO PAVIMENTO ASFÁLTICO, INCLUYE CARGUE MECÁNICO Y RETIRO HASTA 15KM</v>
      </c>
      <c r="F22" s="41" t="s">
        <v>181</v>
      </c>
      <c r="G22" s="42">
        <v>1</v>
      </c>
      <c r="H22" s="43">
        <f>+APU!K54</f>
        <v>141936</v>
      </c>
      <c r="I22" s="109">
        <f t="shared" ref="I22:I30" si="1">+ROUND(G22*H22,0)</f>
        <v>141936</v>
      </c>
      <c r="J22" s="25"/>
      <c r="K22" s="16"/>
    </row>
    <row r="23" spans="1:11" ht="15.75" x14ac:dyDescent="0.25">
      <c r="A23" s="16"/>
      <c r="B23" s="24"/>
      <c r="C23" s="38">
        <v>9</v>
      </c>
      <c r="D23" s="39" t="s">
        <v>59</v>
      </c>
      <c r="E23" s="40" t="str">
        <f>+APU!C62</f>
        <v>EXCAVACIÓN EN ZANJA - MATERIAL COMÚN - 0.0 A 2.0 M</v>
      </c>
      <c r="F23" s="41" t="s">
        <v>39</v>
      </c>
      <c r="G23" s="42">
        <v>1</v>
      </c>
      <c r="H23" s="43">
        <f>+APU!K62</f>
        <v>49858</v>
      </c>
      <c r="I23" s="109">
        <f t="shared" si="1"/>
        <v>49858</v>
      </c>
      <c r="J23" s="25"/>
      <c r="K23" s="16"/>
    </row>
    <row r="24" spans="1:11" ht="33" customHeight="1" x14ac:dyDescent="0.25">
      <c r="A24" s="16"/>
      <c r="B24" s="24"/>
      <c r="C24" s="38">
        <v>10</v>
      </c>
      <c r="D24" s="39" t="s">
        <v>320</v>
      </c>
      <c r="E24" s="40" t="str">
        <f>+APU!C68</f>
        <v>EXCAVACIÓN MECANIZADA P/ESTRUCTURAS-MATER COMÚN/CONGLOM 0.0 A 6.0 M.</v>
      </c>
      <c r="F24" s="41" t="s">
        <v>39</v>
      </c>
      <c r="G24" s="42">
        <v>1</v>
      </c>
      <c r="H24" s="43">
        <f>+APU!K68</f>
        <v>16586</v>
      </c>
      <c r="I24" s="109">
        <f t="shared" si="1"/>
        <v>16586</v>
      </c>
      <c r="J24" s="25"/>
      <c r="K24" s="16"/>
    </row>
    <row r="25" spans="1:11" ht="15.75" x14ac:dyDescent="0.25">
      <c r="A25" s="16"/>
      <c r="B25" s="24"/>
      <c r="C25" s="38">
        <v>11</v>
      </c>
      <c r="D25" s="39" t="s">
        <v>63</v>
      </c>
      <c r="E25" s="40" t="str">
        <f>+APU!C73</f>
        <v xml:space="preserve">EXCAVACIÓN A CIELO ABIERTO - MATERIAL COMÚN - 0.0 A 2.0 M                                                                            </v>
      </c>
      <c r="F25" s="41" t="s">
        <v>39</v>
      </c>
      <c r="G25" s="42">
        <v>1</v>
      </c>
      <c r="H25" s="43">
        <f>+APU!K73</f>
        <v>54131</v>
      </c>
      <c r="I25" s="109">
        <f t="shared" si="1"/>
        <v>54131</v>
      </c>
      <c r="J25" s="25"/>
      <c r="K25" s="16"/>
    </row>
    <row r="26" spans="1:11" ht="15.75" x14ac:dyDescent="0.25">
      <c r="A26" s="16"/>
      <c r="B26" s="24"/>
      <c r="C26" s="38">
        <v>12</v>
      </c>
      <c r="D26" s="39" t="s">
        <v>65</v>
      </c>
      <c r="E26" s="40" t="str">
        <f>+APU!C79</f>
        <v>EXCAVACIÓN A CIELO ABIERTO - CONGLOMERADO - 0.0 A 2.0 M</v>
      </c>
      <c r="F26" s="41" t="s">
        <v>39</v>
      </c>
      <c r="G26" s="42">
        <v>1</v>
      </c>
      <c r="H26" s="43">
        <f>+APU!K79</f>
        <v>78346</v>
      </c>
      <c r="I26" s="109">
        <f t="shared" si="1"/>
        <v>78346</v>
      </c>
      <c r="J26" s="25"/>
      <c r="K26" s="16"/>
    </row>
    <row r="27" spans="1:11" ht="31.5" x14ac:dyDescent="0.25">
      <c r="A27" s="16"/>
      <c r="B27" s="24"/>
      <c r="C27" s="38">
        <v>13</v>
      </c>
      <c r="D27" s="39" t="s">
        <v>72</v>
      </c>
      <c r="E27" s="40" t="str">
        <f>+APU!C85</f>
        <v>RELLENO EN MATERIAL SELECCIONADO PROVENIENTE DE LA EXCAVACION (CANGURO)</v>
      </c>
      <c r="F27" s="41" t="s">
        <v>39</v>
      </c>
      <c r="G27" s="42">
        <v>1</v>
      </c>
      <c r="H27" s="43">
        <f>+APU!K85</f>
        <v>49395</v>
      </c>
      <c r="I27" s="109">
        <f t="shared" si="1"/>
        <v>49395</v>
      </c>
      <c r="J27" s="25"/>
      <c r="K27" s="16"/>
    </row>
    <row r="28" spans="1:11" ht="49.15" customHeight="1" x14ac:dyDescent="0.25">
      <c r="A28" s="16"/>
      <c r="B28" s="24"/>
      <c r="C28" s="38">
        <v>14</v>
      </c>
      <c r="D28" s="39" t="s">
        <v>76</v>
      </c>
      <c r="E28" s="40" t="str">
        <f>+APU!C91</f>
        <v>SUMINISTRO, TRANSPORTE E INSTALACION FILTRO DRENAJE (0.60 x 0.60 m) Tubo Drenaje Corrugado de 4" con filtro. Incluye relleno piedra filtro, Geotextil NT 3000</v>
      </c>
      <c r="F28" s="41" t="s">
        <v>28</v>
      </c>
      <c r="G28" s="42">
        <v>1</v>
      </c>
      <c r="H28" s="43">
        <f>+APU!K91</f>
        <v>185738</v>
      </c>
      <c r="I28" s="109">
        <f t="shared" si="1"/>
        <v>185738</v>
      </c>
      <c r="J28" s="25"/>
      <c r="K28" s="16"/>
    </row>
    <row r="29" spans="1:11" ht="39" customHeight="1" x14ac:dyDescent="0.25">
      <c r="A29" s="16"/>
      <c r="B29" s="24"/>
      <c r="C29" s="38">
        <v>15</v>
      </c>
      <c r="D29" s="39" t="s">
        <v>235</v>
      </c>
      <c r="E29" s="40" t="str">
        <f>+APU!C100</f>
        <v>RETIRO DE MATERIAL SOBRANTE EN VOLQUETA, CARGUE MECANICO, DISPOSICIÓN EN BOTADERO (HASTA 25 KM)</v>
      </c>
      <c r="F29" s="41" t="str">
        <f>+APU!E100</f>
        <v>M3-Suelto</v>
      </c>
      <c r="G29" s="42">
        <v>1</v>
      </c>
      <c r="H29" s="43">
        <f>+APU!K100</f>
        <v>45027</v>
      </c>
      <c r="I29" s="109">
        <f t="shared" si="1"/>
        <v>45027</v>
      </c>
      <c r="J29" s="25"/>
      <c r="K29" s="16"/>
    </row>
    <row r="30" spans="1:11" ht="37.15" customHeight="1" x14ac:dyDescent="0.25">
      <c r="A30" s="16"/>
      <c r="B30" s="24"/>
      <c r="C30" s="38">
        <v>16</v>
      </c>
      <c r="D30" s="39" t="s">
        <v>242</v>
      </c>
      <c r="E30" s="40" t="str">
        <f>+APU!C106</f>
        <v>RETIRO DE MATERIAL SOBRANTE EN VOLQUETA, CARGUE MANUAL, DISPOSICIÓN EN BOTADERO (HASTA 25 KM)</v>
      </c>
      <c r="F30" s="41" t="str">
        <f>+APU!E106</f>
        <v>M3-Suelto</v>
      </c>
      <c r="G30" s="42">
        <v>1</v>
      </c>
      <c r="H30" s="43">
        <f>+APU!K106</f>
        <v>55139</v>
      </c>
      <c r="I30" s="109">
        <f t="shared" si="1"/>
        <v>55139</v>
      </c>
      <c r="J30" s="25"/>
      <c r="K30" s="16"/>
    </row>
    <row r="31" spans="1:11" ht="16.5" thickBot="1" x14ac:dyDescent="0.3">
      <c r="A31" s="16"/>
      <c r="B31" s="24"/>
      <c r="C31" s="45" t="s">
        <v>291</v>
      </c>
      <c r="D31" s="46"/>
      <c r="E31" s="47"/>
      <c r="F31" s="48"/>
      <c r="G31" s="49"/>
      <c r="H31" s="50"/>
      <c r="I31" s="51">
        <f>SUM(I15:I30)</f>
        <v>1182224</v>
      </c>
      <c r="J31" s="25"/>
      <c r="K31" s="16"/>
    </row>
    <row r="32" spans="1:11" ht="16.5" thickBot="1" x14ac:dyDescent="0.3">
      <c r="A32" s="16"/>
      <c r="B32" s="24"/>
      <c r="C32" s="52" t="s">
        <v>292</v>
      </c>
      <c r="D32" s="53"/>
      <c r="E32" s="53"/>
      <c r="F32" s="54"/>
      <c r="G32" s="53"/>
      <c r="H32" s="55"/>
      <c r="I32" s="56"/>
      <c r="J32" s="25"/>
      <c r="K32" s="16"/>
    </row>
    <row r="33" spans="1:11" ht="31.5" customHeight="1" x14ac:dyDescent="0.25">
      <c r="A33" s="16"/>
      <c r="B33" s="24"/>
      <c r="C33" s="57">
        <v>17</v>
      </c>
      <c r="D33" s="39" t="str">
        <f>+APU!A112</f>
        <v>023.008</v>
      </c>
      <c r="E33" s="40" t="str">
        <f>+APU!C112</f>
        <v xml:space="preserve">SUMINISTRO, TRANSPORTE E INSTALACION AFIRMADO PARA ANDENES </v>
      </c>
      <c r="F33" s="41" t="s">
        <v>39</v>
      </c>
      <c r="G33" s="42">
        <v>1</v>
      </c>
      <c r="H33" s="43">
        <f>+APU!K112</f>
        <v>155007</v>
      </c>
      <c r="I33" s="44">
        <f t="shared" ref="I33:I34" si="2">ROUND(G33*H33,0)</f>
        <v>155007</v>
      </c>
      <c r="J33" s="25"/>
      <c r="K33" s="16"/>
    </row>
    <row r="34" spans="1:11" ht="25.5" customHeight="1" x14ac:dyDescent="0.25">
      <c r="A34" s="16"/>
      <c r="B34" s="24"/>
      <c r="C34" s="57">
        <v>18</v>
      </c>
      <c r="D34" s="39" t="s">
        <v>335</v>
      </c>
      <c r="E34" s="223" t="str">
        <f>+APU!C119</f>
        <v>SUMINISTRO, TRANSPORTE E INSTALACION BASE COMPACTADA CON CILINDRO</v>
      </c>
      <c r="F34" s="225" t="s">
        <v>39</v>
      </c>
      <c r="G34" s="42">
        <v>1</v>
      </c>
      <c r="H34" s="224">
        <f>+APU!K119</f>
        <v>263598</v>
      </c>
      <c r="I34" s="44">
        <f t="shared" si="2"/>
        <v>263598</v>
      </c>
      <c r="J34" s="25"/>
      <c r="K34" s="16"/>
    </row>
    <row r="35" spans="1:11" ht="27" customHeight="1" x14ac:dyDescent="0.25">
      <c r="A35" s="16"/>
      <c r="B35" s="24"/>
      <c r="C35" s="57">
        <v>19</v>
      </c>
      <c r="D35" s="39" t="str">
        <f>+APU!A128</f>
        <v>023.010</v>
      </c>
      <c r="E35" s="40" t="str">
        <f>+APU!C128</f>
        <v>SUMINISTRO, TRANSPORTE E INSTALACION BASE COMPACTADA CON RANA</v>
      </c>
      <c r="F35" s="41" t="s">
        <v>39</v>
      </c>
      <c r="G35" s="42">
        <v>1</v>
      </c>
      <c r="H35" s="43">
        <f>+APU!K128</f>
        <v>270613</v>
      </c>
      <c r="I35" s="44">
        <f>ROUND(G35*H35,0)</f>
        <v>270613</v>
      </c>
      <c r="J35" s="25"/>
      <c r="K35" s="16"/>
    </row>
    <row r="36" spans="1:11" ht="31.5" x14ac:dyDescent="0.25">
      <c r="A36" s="16"/>
      <c r="B36" s="24"/>
      <c r="C36" s="57">
        <v>20</v>
      </c>
      <c r="D36" s="39" t="str">
        <f>+APU!A137</f>
        <v>023.011</v>
      </c>
      <c r="E36" s="40" t="str">
        <f>+APU!C137</f>
        <v>SUMINISTRO, TRANSPORTE E INSTALACION SUB BASE COMPACTADA CON RANA</v>
      </c>
      <c r="F36" s="41" t="s">
        <v>39</v>
      </c>
      <c r="G36" s="42">
        <v>1</v>
      </c>
      <c r="H36" s="43">
        <f>+APU!K137</f>
        <v>266429</v>
      </c>
      <c r="I36" s="44">
        <f>ROUND(G36*H36,0)</f>
        <v>266429</v>
      </c>
      <c r="J36" s="25"/>
      <c r="K36" s="16"/>
    </row>
    <row r="37" spans="1:11" ht="29.45" customHeight="1" x14ac:dyDescent="0.25">
      <c r="A37" s="16"/>
      <c r="B37" s="24"/>
      <c r="C37" s="57">
        <v>21</v>
      </c>
      <c r="D37" s="39" t="str">
        <f>+APU!A146</f>
        <v>023.012</v>
      </c>
      <c r="E37" s="40" t="str">
        <f>+APU!C146</f>
        <v>SUMINISTRO, TRANSPORTE E INSTALACION SUB BASE COMPACTADA CON CILINDRO</v>
      </c>
      <c r="F37" s="41" t="s">
        <v>39</v>
      </c>
      <c r="G37" s="42">
        <v>1</v>
      </c>
      <c r="H37" s="43">
        <f>+APU!K146</f>
        <v>259414</v>
      </c>
      <c r="I37" s="44">
        <f>ROUND(G37*H37,0)</f>
        <v>259414</v>
      </c>
      <c r="J37" s="25"/>
      <c r="K37" s="16"/>
    </row>
    <row r="38" spans="1:11" ht="16.5" thickBot="1" x14ac:dyDescent="0.3">
      <c r="A38" s="16"/>
      <c r="B38" s="24"/>
      <c r="C38" s="45" t="s">
        <v>291</v>
      </c>
      <c r="D38" s="58"/>
      <c r="E38" s="58"/>
      <c r="F38" s="59"/>
      <c r="G38" s="42"/>
      <c r="H38" s="60"/>
      <c r="I38" s="51">
        <f>SUM(I33:I37)</f>
        <v>1215061</v>
      </c>
      <c r="J38" s="25"/>
      <c r="K38" s="16"/>
    </row>
    <row r="39" spans="1:11" ht="16.5" thickBot="1" x14ac:dyDescent="0.3">
      <c r="A39" s="16"/>
      <c r="B39" s="24"/>
      <c r="C39" s="52" t="s">
        <v>293</v>
      </c>
      <c r="D39" s="53"/>
      <c r="E39" s="53"/>
      <c r="F39" s="54"/>
      <c r="G39" s="53"/>
      <c r="H39" s="55"/>
      <c r="I39" s="56"/>
      <c r="J39" s="25"/>
      <c r="K39" s="16"/>
    </row>
    <row r="40" spans="1:11" ht="31.5" x14ac:dyDescent="0.25">
      <c r="A40" s="16"/>
      <c r="B40" s="24"/>
      <c r="C40" s="57">
        <v>22</v>
      </c>
      <c r="D40" s="110" t="s">
        <v>322</v>
      </c>
      <c r="E40" s="61" t="str">
        <f>+APU!C155</f>
        <v>SUMINISTRO, TRANSPORTE E INSTALACION DE PAVIMENTO EN CONCRETO PREMEZCLADO FAST TRACK</v>
      </c>
      <c r="F40" s="62" t="s">
        <v>39</v>
      </c>
      <c r="G40" s="42">
        <v>1</v>
      </c>
      <c r="H40" s="112">
        <f>+APU!K155</f>
        <v>1633140</v>
      </c>
      <c r="I40" s="44">
        <f t="shared" ref="I40:I48" si="3">ROUND(G40*H40,0)</f>
        <v>1633140</v>
      </c>
      <c r="J40" s="25"/>
      <c r="K40" s="16"/>
    </row>
    <row r="41" spans="1:11" ht="36" customHeight="1" x14ac:dyDescent="0.25">
      <c r="A41" s="16"/>
      <c r="B41" s="24"/>
      <c r="C41" s="57">
        <v>23</v>
      </c>
      <c r="D41" s="110" t="s">
        <v>326</v>
      </c>
      <c r="E41" s="61" t="str">
        <f>+APU!C168</f>
        <v>SUMINISTRO, TRANSPORTE E INSTALACION PAVIMENTO EN CONCRETO PREMEZCLADO MR 42</v>
      </c>
      <c r="F41" s="62" t="str">
        <f>+APU!E168</f>
        <v>M3</v>
      </c>
      <c r="G41" s="42">
        <v>1</v>
      </c>
      <c r="H41" s="113">
        <f>+APU!K168</f>
        <v>1419298</v>
      </c>
      <c r="I41" s="44">
        <f t="shared" si="3"/>
        <v>1419298</v>
      </c>
      <c r="J41" s="25"/>
      <c r="K41" s="16"/>
    </row>
    <row r="42" spans="1:11" ht="31.5" x14ac:dyDescent="0.25">
      <c r="A42" s="16"/>
      <c r="B42" s="24"/>
      <c r="C42" s="57">
        <v>24</v>
      </c>
      <c r="D42" s="110" t="str">
        <f>+APU!A182</f>
        <v>023.028</v>
      </c>
      <c r="E42" s="61" t="str">
        <f>+APU!C182</f>
        <v>SUMINISTRO, TRANSPORTE E INSTALACION PAVIMENTO EN CONCRETO MR 42 HECHO EN OBRA</v>
      </c>
      <c r="F42" s="62" t="s">
        <v>39</v>
      </c>
      <c r="G42" s="42">
        <v>1</v>
      </c>
      <c r="H42" s="113">
        <f>+APU!K182</f>
        <v>1134989</v>
      </c>
      <c r="I42" s="44">
        <f t="shared" si="3"/>
        <v>1134989</v>
      </c>
      <c r="J42" s="25"/>
      <c r="K42" s="16"/>
    </row>
    <row r="43" spans="1:11" ht="31.5" x14ac:dyDescent="0.25">
      <c r="A43" s="16"/>
      <c r="B43" s="24"/>
      <c r="C43" s="57">
        <v>25</v>
      </c>
      <c r="D43" s="110" t="str">
        <f>+APU!A195</f>
        <v>023.037</v>
      </c>
      <c r="E43" s="61" t="str">
        <f>+APU!C195</f>
        <v>SUMINISTRO, TRANSPORTE E INSTALACIÓN DE ACELERANTE PARA CONCRETOS Y PAVIMENTOS RIGIDOS</v>
      </c>
      <c r="F43" s="62" t="s">
        <v>106</v>
      </c>
      <c r="G43" s="42">
        <v>1</v>
      </c>
      <c r="H43" s="113">
        <f>+APU!K195</f>
        <v>33823</v>
      </c>
      <c r="I43" s="44">
        <f t="shared" si="3"/>
        <v>33823</v>
      </c>
      <c r="J43" s="25"/>
      <c r="K43" s="16"/>
    </row>
    <row r="44" spans="1:11" ht="31.5" x14ac:dyDescent="0.25">
      <c r="A44" s="16"/>
      <c r="B44" s="24"/>
      <c r="C44" s="57">
        <v>26</v>
      </c>
      <c r="D44" s="110" t="str">
        <f>+APU!A201</f>
        <v>023.002</v>
      </c>
      <c r="E44" s="61" t="str">
        <f>+APU!C201</f>
        <v>SUMINISTRO, TRANSPORTE E INSTALACION IMPRIMACION CON EMULSION ASFALTICA según norma INVIAS.</v>
      </c>
      <c r="F44" s="62" t="s">
        <v>4</v>
      </c>
      <c r="G44" s="42">
        <v>1</v>
      </c>
      <c r="H44" s="113">
        <f>+APU!K201</f>
        <v>8163</v>
      </c>
      <c r="I44" s="44">
        <f t="shared" si="3"/>
        <v>8163</v>
      </c>
      <c r="J44" s="25"/>
      <c r="K44" s="16"/>
    </row>
    <row r="45" spans="1:11" ht="31.5" x14ac:dyDescent="0.25">
      <c r="A45" s="16"/>
      <c r="B45" s="24"/>
      <c r="C45" s="57">
        <v>27</v>
      </c>
      <c r="D45" s="110" t="str">
        <f>+APU!A210</f>
        <v>023.004</v>
      </c>
      <c r="E45" s="61" t="str">
        <f>+APU!C210</f>
        <v>SUMINISTRO, TRANSPORTE E INSTALACION  MEZCLA ASFALTICA TIPO MDC-19  según norma INVIAS. Extendido y compactado</v>
      </c>
      <c r="F45" s="62" t="s">
        <v>39</v>
      </c>
      <c r="G45" s="42">
        <v>1</v>
      </c>
      <c r="H45" s="113">
        <f>+APU!K210</f>
        <v>1799366</v>
      </c>
      <c r="I45" s="44">
        <f t="shared" si="3"/>
        <v>1799366</v>
      </c>
      <c r="J45" s="25"/>
      <c r="K45" s="16"/>
    </row>
    <row r="46" spans="1:11" ht="31.5" x14ac:dyDescent="0.25">
      <c r="A46" s="16"/>
      <c r="B46" s="24"/>
      <c r="C46" s="57">
        <v>28</v>
      </c>
      <c r="D46" s="110" t="str">
        <f>+APU!A222</f>
        <v>023.031</v>
      </c>
      <c r="E46" s="61" t="str">
        <f>+APU!C222</f>
        <v>SUMINISTRO, TRANSPORTE E INSTALACION  MEZCLA ASFALTICA TIPO MDC-19 PARA PARCHEO MANTENIMIENTO.</v>
      </c>
      <c r="F46" s="62" t="str">
        <f>+APU!E222</f>
        <v>M3-SUELTO</v>
      </c>
      <c r="G46" s="42">
        <v>1</v>
      </c>
      <c r="H46" s="113">
        <f>+APU!K222</f>
        <v>1909085</v>
      </c>
      <c r="I46" s="44">
        <f t="shared" si="3"/>
        <v>1909085</v>
      </c>
      <c r="J46" s="25"/>
      <c r="K46" s="16"/>
    </row>
    <row r="47" spans="1:11" ht="33.6" customHeight="1" x14ac:dyDescent="0.25">
      <c r="A47" s="16"/>
      <c r="B47" s="24"/>
      <c r="C47" s="57">
        <v>29</v>
      </c>
      <c r="D47" s="110" t="s">
        <v>142</v>
      </c>
      <c r="E47" s="61" t="str">
        <f>+APU!C239</f>
        <v>CORTE MECANIZADO DE PAVIMENTO A=5 mm profundidad un tercio del espesor</v>
      </c>
      <c r="F47" s="62" t="s">
        <v>28</v>
      </c>
      <c r="G47" s="42">
        <v>1</v>
      </c>
      <c r="H47" s="113">
        <f>+APU!K239</f>
        <v>13609</v>
      </c>
      <c r="I47" s="44">
        <f t="shared" si="3"/>
        <v>13609</v>
      </c>
      <c r="J47" s="25"/>
      <c r="K47" s="16"/>
    </row>
    <row r="48" spans="1:11" ht="28.15" customHeight="1" x14ac:dyDescent="0.25">
      <c r="A48" s="16"/>
      <c r="B48" s="24"/>
      <c r="C48" s="57">
        <v>30</v>
      </c>
      <c r="D48" s="110" t="s">
        <v>186</v>
      </c>
      <c r="E48" s="61" t="str">
        <f>+APU!C231</f>
        <v>SUMINISTRO, TRANSPORTE E INSTALACION SELLO DE JUNTA DE PAVIMENTO RIGIDO 5mm</v>
      </c>
      <c r="F48" s="62" t="s">
        <v>28</v>
      </c>
      <c r="G48" s="42">
        <v>1</v>
      </c>
      <c r="H48" s="113">
        <f>+APU!K231</f>
        <v>16283</v>
      </c>
      <c r="I48" s="44">
        <f t="shared" si="3"/>
        <v>16283</v>
      </c>
      <c r="J48" s="25"/>
      <c r="K48" s="16"/>
    </row>
    <row r="49" spans="1:11" ht="16.5" thickBot="1" x14ac:dyDescent="0.3">
      <c r="A49" s="16"/>
      <c r="B49" s="24"/>
      <c r="C49" s="63" t="s">
        <v>291</v>
      </c>
      <c r="D49" s="64"/>
      <c r="E49" s="65"/>
      <c r="F49" s="66"/>
      <c r="G49" s="42"/>
      <c r="H49" s="67"/>
      <c r="I49" s="68">
        <f>SUM(I40:I48)</f>
        <v>7967756</v>
      </c>
      <c r="J49" s="25"/>
      <c r="K49" s="16"/>
    </row>
    <row r="50" spans="1:11" ht="16.5" thickBot="1" x14ac:dyDescent="0.3">
      <c r="A50" s="16"/>
      <c r="B50" s="24"/>
      <c r="C50" s="52" t="s">
        <v>294</v>
      </c>
      <c r="D50" s="53"/>
      <c r="E50" s="53"/>
      <c r="F50" s="54"/>
      <c r="G50" s="53"/>
      <c r="H50" s="55"/>
      <c r="I50" s="56"/>
      <c r="J50" s="25"/>
      <c r="K50" s="16"/>
    </row>
    <row r="51" spans="1:11" ht="31.5" x14ac:dyDescent="0.25">
      <c r="A51" s="16"/>
      <c r="B51" s="24"/>
      <c r="C51" s="57">
        <v>31</v>
      </c>
      <c r="D51" s="110" t="str">
        <f>+APU!A245</f>
        <v>032.016</v>
      </c>
      <c r="E51" s="61" t="str">
        <f>+APU!C245</f>
        <v>SUMINISTRO, TRANSPORTE E INSTALACION ANDEN CONCRETO 3000 PSI  E= 0.10M.  ACABADO:  ESCOBIADO</v>
      </c>
      <c r="F51" s="62" t="s">
        <v>4</v>
      </c>
      <c r="G51" s="42">
        <v>1</v>
      </c>
      <c r="H51" s="43">
        <f>+APU!K245</f>
        <v>149169</v>
      </c>
      <c r="I51" s="44">
        <f t="shared" ref="I51:I55" si="4">ROUND(G51*H51,0)</f>
        <v>149169</v>
      </c>
      <c r="J51" s="25"/>
      <c r="K51" s="16"/>
    </row>
    <row r="52" spans="1:11" ht="37.9" customHeight="1" x14ac:dyDescent="0.25">
      <c r="A52" s="16"/>
      <c r="B52" s="24"/>
      <c r="C52" s="57">
        <v>32</v>
      </c>
      <c r="D52" s="110" t="s">
        <v>200</v>
      </c>
      <c r="E52" s="61" t="str">
        <f>+APU!C255</f>
        <v>SUMINISTRO, TRANSPORTE E INSTALACION SARDINEL CHAFLANADO ANCHO = 20 CM H =  ENTRE  17 Y 24 CM  EN CONCRETO 3000 PSI</v>
      </c>
      <c r="F52" s="62" t="s">
        <v>28</v>
      </c>
      <c r="G52" s="42">
        <v>1</v>
      </c>
      <c r="H52" s="43">
        <f>+APU!K255</f>
        <v>106031</v>
      </c>
      <c r="I52" s="44">
        <f t="shared" si="4"/>
        <v>106031</v>
      </c>
      <c r="J52" s="25"/>
      <c r="K52" s="16"/>
    </row>
    <row r="53" spans="1:11" ht="37.9" customHeight="1" x14ac:dyDescent="0.25">
      <c r="A53" s="16"/>
      <c r="B53" s="24"/>
      <c r="C53" s="57">
        <v>33</v>
      </c>
      <c r="D53" s="110" t="s">
        <v>202</v>
      </c>
      <c r="E53" s="61" t="str">
        <f>+APU!C264</f>
        <v>SUMINISTRO, TRANSPORTE E INSTALACION ESCALAS CONCRETO 3000 PSI E= 0.10M.  SOBRE TIERRA ACABADO ESCOBIADO</v>
      </c>
      <c r="F53" s="62" t="s">
        <v>4</v>
      </c>
      <c r="G53" s="42">
        <v>1</v>
      </c>
      <c r="H53" s="43">
        <f>+APU!K264</f>
        <v>219808</v>
      </c>
      <c r="I53" s="44">
        <f t="shared" si="4"/>
        <v>219808</v>
      </c>
      <c r="J53" s="25"/>
      <c r="K53" s="16"/>
    </row>
    <row r="54" spans="1:11" ht="37.9" customHeight="1" x14ac:dyDescent="0.25">
      <c r="A54" s="16"/>
      <c r="B54" s="24"/>
      <c r="C54" s="57">
        <v>34</v>
      </c>
      <c r="D54" s="110" t="s">
        <v>295</v>
      </c>
      <c r="E54" s="61" t="str">
        <f>+APU!C276</f>
        <v>CORTE MECANIZADO DE ANDEN EN CONCRETO CON DISCO (3,5CM)</v>
      </c>
      <c r="F54" s="62" t="s">
        <v>28</v>
      </c>
      <c r="G54" s="42">
        <v>1</v>
      </c>
      <c r="H54" s="43">
        <f>+APU!K276</f>
        <v>12173</v>
      </c>
      <c r="I54" s="44">
        <f t="shared" si="4"/>
        <v>12173</v>
      </c>
      <c r="J54" s="25"/>
      <c r="K54" s="16"/>
    </row>
    <row r="55" spans="1:11" ht="31.5" x14ac:dyDescent="0.25">
      <c r="A55" s="16"/>
      <c r="B55" s="24"/>
      <c r="C55" s="57">
        <v>35</v>
      </c>
      <c r="D55" s="110" t="s">
        <v>266</v>
      </c>
      <c r="E55" s="61" t="str">
        <f>+APU!C282</f>
        <v>SUMINISTRO, TRANSPORTE E INSTALACION ANCLAJE EPOXICO 3/8" L=15 CM (INCLUYE PERFORACIÓN Y ADHESIVO EPÓXICO)</v>
      </c>
      <c r="F55" s="62" t="s">
        <v>336</v>
      </c>
      <c r="G55" s="42">
        <v>1</v>
      </c>
      <c r="H55" s="43">
        <f>+APU!K282</f>
        <v>42844</v>
      </c>
      <c r="I55" s="44">
        <f t="shared" si="4"/>
        <v>42844</v>
      </c>
      <c r="J55" s="25"/>
      <c r="K55" s="16"/>
    </row>
    <row r="56" spans="1:11" ht="16.5" thickBot="1" x14ac:dyDescent="0.3">
      <c r="A56" s="16"/>
      <c r="B56" s="24"/>
      <c r="C56" s="45"/>
      <c r="D56" s="69"/>
      <c r="E56" s="70"/>
      <c r="F56" s="71"/>
      <c r="G56" s="42"/>
      <c r="H56" s="50"/>
      <c r="I56" s="51">
        <f>SUM(I51:I55)</f>
        <v>530025</v>
      </c>
      <c r="J56" s="25"/>
      <c r="K56" s="16"/>
    </row>
    <row r="57" spans="1:11" ht="16.5" thickBot="1" x14ac:dyDescent="0.3">
      <c r="A57" s="16"/>
      <c r="B57" s="24"/>
      <c r="C57" s="52" t="s">
        <v>297</v>
      </c>
      <c r="D57" s="53"/>
      <c r="E57" s="53"/>
      <c r="F57" s="54"/>
      <c r="G57" s="53"/>
      <c r="H57" s="55"/>
      <c r="I57" s="56"/>
      <c r="J57" s="25"/>
      <c r="K57" s="16"/>
    </row>
    <row r="58" spans="1:11" ht="15.75" x14ac:dyDescent="0.25">
      <c r="A58" s="16"/>
      <c r="B58" s="24"/>
      <c r="C58" s="38">
        <v>36</v>
      </c>
      <c r="D58" s="39" t="s">
        <v>244</v>
      </c>
      <c r="E58" s="40" t="str">
        <f>+APU!C293</f>
        <v>ACERO 60.000 PSI (INCLUYE ALAMBRE NEGRO Y FIGURACIÓN )</v>
      </c>
      <c r="F58" s="41" t="s">
        <v>106</v>
      </c>
      <c r="G58" s="42">
        <v>1</v>
      </c>
      <c r="H58" s="43">
        <f>+APU!K293</f>
        <v>9981</v>
      </c>
      <c r="I58" s="44">
        <f t="shared" ref="I58:I60" si="5">ROUND(G58*H58,0)</f>
        <v>9981</v>
      </c>
      <c r="J58" s="25"/>
      <c r="K58" s="16"/>
    </row>
    <row r="59" spans="1:11" ht="15.75" x14ac:dyDescent="0.25">
      <c r="A59" s="16"/>
      <c r="B59" s="24"/>
      <c r="C59" s="38">
        <v>37</v>
      </c>
      <c r="D59" s="39" t="s">
        <v>132</v>
      </c>
      <c r="E59" s="40" t="str">
        <f>+APU!C300</f>
        <v>CANASTILLA DE SOPORTE DE DOVELAS EN HIERRO 3/8" Y 1/4"</v>
      </c>
      <c r="F59" s="41" t="s">
        <v>28</v>
      </c>
      <c r="G59" s="42">
        <v>1</v>
      </c>
      <c r="H59" s="43">
        <f>+APU!K300</f>
        <v>22315</v>
      </c>
      <c r="I59" s="44">
        <f t="shared" si="5"/>
        <v>22315</v>
      </c>
      <c r="J59" s="25"/>
      <c r="K59" s="16"/>
    </row>
    <row r="60" spans="1:11" ht="15.75" x14ac:dyDescent="0.25">
      <c r="A60" s="16"/>
      <c r="B60" s="24"/>
      <c r="C60" s="38">
        <v>38</v>
      </c>
      <c r="D60" s="39" t="s">
        <v>136</v>
      </c>
      <c r="E60" s="40" t="str">
        <f>+APU!C305</f>
        <v>DOVELAS DE ACERO LISO 60000 PSI PARA PAVIMENTOS</v>
      </c>
      <c r="F60" s="41" t="s">
        <v>106</v>
      </c>
      <c r="G60" s="42">
        <v>1</v>
      </c>
      <c r="H60" s="108">
        <f>+APU!K305</f>
        <v>20179</v>
      </c>
      <c r="I60" s="44">
        <f t="shared" si="5"/>
        <v>20179</v>
      </c>
      <c r="J60" s="25"/>
      <c r="K60" s="16"/>
    </row>
    <row r="61" spans="1:11" ht="16.5" thickBot="1" x14ac:dyDescent="0.3">
      <c r="A61" s="16"/>
      <c r="B61" s="24"/>
      <c r="C61" s="45" t="s">
        <v>291</v>
      </c>
      <c r="D61" s="46"/>
      <c r="E61" s="47"/>
      <c r="F61" s="48"/>
      <c r="G61" s="49"/>
      <c r="H61" s="50"/>
      <c r="I61" s="51">
        <f>SUM(I58:I60)</f>
        <v>52475</v>
      </c>
      <c r="J61" s="25"/>
      <c r="K61" s="16"/>
    </row>
    <row r="62" spans="1:11" ht="16.5" thickBot="1" x14ac:dyDescent="0.3">
      <c r="A62" s="16"/>
      <c r="B62" s="24"/>
      <c r="C62" s="52" t="s">
        <v>337</v>
      </c>
      <c r="D62" s="53"/>
      <c r="E62" s="53"/>
      <c r="F62" s="54"/>
      <c r="G62" s="53"/>
      <c r="H62" s="55"/>
      <c r="I62" s="56"/>
      <c r="J62" s="25"/>
      <c r="K62" s="16"/>
    </row>
    <row r="63" spans="1:11" ht="58.9" customHeight="1" x14ac:dyDescent="0.25">
      <c r="A63" s="16"/>
      <c r="B63" s="24"/>
      <c r="C63" s="38">
        <v>39</v>
      </c>
      <c r="D63" s="39" t="s">
        <v>146</v>
      </c>
      <c r="E63" s="40" t="str">
        <f>+APU!C311</f>
        <v>SUMINISTRO, TRANSPORTE E INSTALACION  DEMARCACION PASOS PEATONALES, LINEAS DE PARE, SIMBOLOS, TEXTOS Y OTRAS, CON PINTURA PLASTICO EN FRIO METODO LLANA</v>
      </c>
      <c r="F63" s="41" t="s">
        <v>4</v>
      </c>
      <c r="G63" s="42">
        <v>1</v>
      </c>
      <c r="H63" s="43">
        <f>+APU!K311</f>
        <v>99456</v>
      </c>
      <c r="I63" s="44">
        <f t="shared" ref="I63:I64" si="6">ROUND(G63*H63,0)</f>
        <v>99456</v>
      </c>
      <c r="J63" s="25"/>
      <c r="K63" s="16"/>
    </row>
    <row r="64" spans="1:11" ht="53.45" customHeight="1" x14ac:dyDescent="0.25">
      <c r="A64" s="16"/>
      <c r="B64" s="24"/>
      <c r="C64" s="38">
        <v>40</v>
      </c>
      <c r="D64" s="39" t="s">
        <v>147</v>
      </c>
      <c r="E64" s="40" t="str">
        <f>+APU!C319</f>
        <v>SUMINISTRO, TRANSPORTE E INSTALACION  DEMARCACION LINEAS CENTRALES CON PINTURA PLÁSTICA EN FRIO APLICADA CON VEHICULO (DE BORDE, DE CARRIL Y OTRAS (Ancho 12cms)</v>
      </c>
      <c r="F64" s="41" t="s">
        <v>28</v>
      </c>
      <c r="G64" s="42">
        <v>1</v>
      </c>
      <c r="H64" s="43">
        <f>+APU!K319</f>
        <v>11619</v>
      </c>
      <c r="I64" s="44">
        <f t="shared" si="6"/>
        <v>11619</v>
      </c>
      <c r="J64" s="25"/>
      <c r="K64" s="16"/>
    </row>
    <row r="65" spans="1:11" ht="16.5" thickBot="1" x14ac:dyDescent="0.3">
      <c r="A65" s="16"/>
      <c r="B65" s="24"/>
      <c r="C65" s="45" t="s">
        <v>291</v>
      </c>
      <c r="D65" s="46"/>
      <c r="E65" s="47"/>
      <c r="F65" s="48"/>
      <c r="G65" s="49"/>
      <c r="H65" s="50"/>
      <c r="I65" s="51">
        <f>SUM(I63:I64)</f>
        <v>111075</v>
      </c>
      <c r="J65" s="25"/>
      <c r="K65" s="16"/>
    </row>
    <row r="66" spans="1:11" ht="15.75" x14ac:dyDescent="0.25">
      <c r="A66" s="16"/>
      <c r="B66" s="24"/>
      <c r="C66" s="33" t="s">
        <v>298</v>
      </c>
      <c r="D66" s="34"/>
      <c r="E66" s="34"/>
      <c r="F66" s="35"/>
      <c r="G66" s="34"/>
      <c r="H66" s="36"/>
      <c r="I66" s="37"/>
      <c r="J66" s="25"/>
      <c r="K66" s="16"/>
    </row>
    <row r="67" spans="1:11" ht="57.6" customHeight="1" x14ac:dyDescent="0.25">
      <c r="A67" s="16"/>
      <c r="B67" s="24"/>
      <c r="C67" s="38">
        <v>41</v>
      </c>
      <c r="D67" s="39" t="s">
        <v>206</v>
      </c>
      <c r="E67" s="40" t="str">
        <f>+APU!C327</f>
        <v>SUMINISTRO, TRANSPORTE E INSTALACION SUMIDERO DOBLE REJA TIPO SIFÓN EN CONCRETO CLASE II-TAPA ANTIRUIDO</v>
      </c>
      <c r="F67" s="41" t="s">
        <v>12</v>
      </c>
      <c r="G67" s="42">
        <v>1</v>
      </c>
      <c r="H67" s="43">
        <f>+APU!K327</f>
        <v>3619031</v>
      </c>
      <c r="I67" s="44">
        <f t="shared" ref="I67:I77" si="7">ROUND(G67*H67,0)</f>
        <v>3619031</v>
      </c>
      <c r="J67" s="25"/>
      <c r="K67" s="16"/>
    </row>
    <row r="68" spans="1:11" ht="31.5" x14ac:dyDescent="0.25">
      <c r="A68" s="16"/>
      <c r="B68" s="24"/>
      <c r="C68" s="38">
        <v>42</v>
      </c>
      <c r="D68" s="39" t="s">
        <v>224</v>
      </c>
      <c r="E68" s="40" t="str">
        <f>+APU!C342</f>
        <v xml:space="preserve">SUMINISTRO, TRANSPORTE E INSTALACION ARO TAPA HF D=0.68 M. P/CÁMARA DE INSPECCIÓN                                                         </v>
      </c>
      <c r="F68" s="41" t="s">
        <v>12</v>
      </c>
      <c r="G68" s="42">
        <v>1</v>
      </c>
      <c r="H68" s="43">
        <f>+APU!K342</f>
        <v>1154027</v>
      </c>
      <c r="I68" s="44">
        <f t="shared" si="7"/>
        <v>1154027</v>
      </c>
      <c r="J68" s="25"/>
      <c r="K68" s="16"/>
    </row>
    <row r="69" spans="1:11" ht="31.5" x14ac:dyDescent="0.25">
      <c r="A69" s="16"/>
      <c r="B69" s="24"/>
      <c r="C69" s="38">
        <v>43</v>
      </c>
      <c r="D69" s="39" t="s">
        <v>228</v>
      </c>
      <c r="E69" s="40" t="str">
        <f>+APU!C349</f>
        <v xml:space="preserve">TRANSPORTE E INSTALACION ARO TAPA HF D=0.68 M. P/CÁMARA DE INSPECCIÓN                                                         </v>
      </c>
      <c r="F69" s="41" t="s">
        <v>12</v>
      </c>
      <c r="G69" s="42">
        <v>1</v>
      </c>
      <c r="H69" s="43">
        <f>+APU!K349</f>
        <v>242939</v>
      </c>
      <c r="I69" s="44">
        <f t="shared" si="7"/>
        <v>242939</v>
      </c>
      <c r="J69" s="25"/>
      <c r="K69" s="16"/>
    </row>
    <row r="70" spans="1:11" ht="31.15" customHeight="1" x14ac:dyDescent="0.25">
      <c r="A70" s="16"/>
      <c r="B70" s="24"/>
      <c r="C70" s="38">
        <v>44</v>
      </c>
      <c r="D70" s="39" t="s">
        <v>230</v>
      </c>
      <c r="E70" s="40" t="str">
        <f>+APU!C354</f>
        <v>SOBREACARREO AL HOMBRO FUERTE PENDIENTE (después de 50m de acarreo libre)</v>
      </c>
      <c r="F70" s="41" t="str">
        <f>+APU!E354</f>
        <v>M3 - HM</v>
      </c>
      <c r="G70" s="42">
        <v>1</v>
      </c>
      <c r="H70" s="43">
        <f>+APU!K354</f>
        <v>187212</v>
      </c>
      <c r="I70" s="44">
        <f t="shared" si="7"/>
        <v>187212</v>
      </c>
      <c r="J70" s="25"/>
      <c r="K70" s="16"/>
    </row>
    <row r="71" spans="1:11" ht="31.5" x14ac:dyDescent="0.25">
      <c r="A71" s="16"/>
      <c r="B71" s="24"/>
      <c r="C71" s="38">
        <v>45</v>
      </c>
      <c r="D71" s="39" t="s">
        <v>248</v>
      </c>
      <c r="E71" s="40" t="str">
        <f>+APU!C358</f>
        <v>TRANSPORTE POR DÍA LABORADO VEHÍCULO AUTOMOTOR TIPO CAMIONETA DE ESTACAS O SIMILAR. INCLUYE CONDUCTOR Y COMBUSTIBLE</v>
      </c>
      <c r="F71" s="41" t="s">
        <v>21</v>
      </c>
      <c r="G71" s="42">
        <v>1</v>
      </c>
      <c r="H71" s="43">
        <f>+APU!K358</f>
        <v>296817</v>
      </c>
      <c r="I71" s="44">
        <f t="shared" si="7"/>
        <v>296817</v>
      </c>
      <c r="J71" s="25"/>
      <c r="K71" s="16"/>
    </row>
    <row r="72" spans="1:11" ht="15.75" x14ac:dyDescent="0.25">
      <c r="A72" s="16"/>
      <c r="B72" s="24"/>
      <c r="C72" s="38">
        <v>46</v>
      </c>
      <c r="D72" s="39" t="s">
        <v>252</v>
      </c>
      <c r="E72" s="40" t="str">
        <f>+APU!C361</f>
        <v>JORNAL AYUDANTE</v>
      </c>
      <c r="F72" s="41" t="str">
        <f>+APU!E361</f>
        <v>DIA</v>
      </c>
      <c r="G72" s="42">
        <v>1</v>
      </c>
      <c r="H72" s="43">
        <f>+APU!K361</f>
        <v>117344</v>
      </c>
      <c r="I72" s="44">
        <f t="shared" si="7"/>
        <v>117344</v>
      </c>
      <c r="J72" s="25"/>
      <c r="K72" s="16"/>
    </row>
    <row r="73" spans="1:11" ht="15.75" x14ac:dyDescent="0.25">
      <c r="A73" s="16"/>
      <c r="B73" s="24"/>
      <c r="C73" s="38">
        <v>47</v>
      </c>
      <c r="D73" s="39" t="s">
        <v>254</v>
      </c>
      <c r="E73" s="40" t="str">
        <f>+APU!C364</f>
        <v>REGULADOR DE TRANSITO</v>
      </c>
      <c r="F73" s="41" t="s">
        <v>21</v>
      </c>
      <c r="G73" s="42">
        <v>1</v>
      </c>
      <c r="H73" s="43">
        <f>+APU!K364</f>
        <v>156924</v>
      </c>
      <c r="I73" s="44">
        <f t="shared" si="7"/>
        <v>156924</v>
      </c>
      <c r="J73" s="25"/>
      <c r="K73" s="16"/>
    </row>
    <row r="74" spans="1:11" ht="15.75" x14ac:dyDescent="0.25">
      <c r="A74" s="16"/>
      <c r="B74" s="24"/>
      <c r="C74" s="226">
        <v>48</v>
      </c>
      <c r="D74" s="39" t="s">
        <v>427</v>
      </c>
      <c r="E74" s="40" t="str">
        <f>+APU!C367</f>
        <v>RECARGO DE OFICIAL EN DIA DOMNIICAL Y FESTIVO</v>
      </c>
      <c r="F74" s="41" t="s">
        <v>8</v>
      </c>
      <c r="G74" s="42">
        <v>1</v>
      </c>
      <c r="H74" s="43">
        <f>+APU!K367</f>
        <v>25615</v>
      </c>
      <c r="I74" s="44">
        <f t="shared" si="7"/>
        <v>25615</v>
      </c>
      <c r="J74" s="25"/>
      <c r="K74" s="16"/>
    </row>
    <row r="75" spans="1:11" ht="15.75" x14ac:dyDescent="0.25">
      <c r="A75" s="16"/>
      <c r="B75" s="24"/>
      <c r="C75" s="226">
        <v>49</v>
      </c>
      <c r="D75" s="39" t="s">
        <v>431</v>
      </c>
      <c r="E75" s="40" t="str">
        <f>+APU!C370</f>
        <v>RECARGO DE AYUDANTE EN DIA DOMNIICAL Y FESTIVO</v>
      </c>
      <c r="F75" s="41" t="s">
        <v>8</v>
      </c>
      <c r="G75" s="42">
        <v>1</v>
      </c>
      <c r="H75" s="43">
        <f>+APU!K370</f>
        <v>16009</v>
      </c>
      <c r="I75" s="44">
        <f t="shared" si="7"/>
        <v>16009</v>
      </c>
      <c r="J75" s="25"/>
      <c r="K75" s="16"/>
    </row>
    <row r="76" spans="1:11" ht="15.75" x14ac:dyDescent="0.25">
      <c r="A76" s="16"/>
      <c r="B76" s="24"/>
      <c r="C76" s="226">
        <v>50</v>
      </c>
      <c r="D76" s="39" t="s">
        <v>434</v>
      </c>
      <c r="E76" s="40" t="str">
        <f>+APU!C373</f>
        <v>RECARGO DE OFICIAL EN JORNADA NOCTURNA</v>
      </c>
      <c r="F76" s="41" t="s">
        <v>8</v>
      </c>
      <c r="G76" s="42">
        <v>1</v>
      </c>
      <c r="H76" s="43">
        <f>+APU!K373</f>
        <v>19211</v>
      </c>
      <c r="I76" s="44">
        <f t="shared" si="7"/>
        <v>19211</v>
      </c>
      <c r="J76" s="25"/>
      <c r="K76" s="16"/>
    </row>
    <row r="77" spans="1:11" ht="15.75" x14ac:dyDescent="0.25">
      <c r="A77" s="16"/>
      <c r="B77" s="24"/>
      <c r="C77" s="226">
        <v>51</v>
      </c>
      <c r="D77" s="39" t="s">
        <v>436</v>
      </c>
      <c r="E77" s="40" t="str">
        <f>+APU!C376</f>
        <v>RECARGO DE OFICIAL EN JORNADA NOCTURNA</v>
      </c>
      <c r="F77" s="41" t="s">
        <v>8</v>
      </c>
      <c r="G77" s="42">
        <v>1</v>
      </c>
      <c r="H77" s="43">
        <f>+APU!K376</f>
        <v>12006</v>
      </c>
      <c r="I77" s="44">
        <f t="shared" si="7"/>
        <v>12006</v>
      </c>
      <c r="J77" s="25"/>
      <c r="K77" s="16"/>
    </row>
    <row r="78" spans="1:11" ht="16.5" thickBot="1" x14ac:dyDescent="0.3">
      <c r="A78" s="16"/>
      <c r="B78" s="24"/>
      <c r="C78" s="45" t="s">
        <v>291</v>
      </c>
      <c r="D78" s="46"/>
      <c r="E78" s="47"/>
      <c r="F78" s="48"/>
      <c r="G78" s="49"/>
      <c r="H78" s="50"/>
      <c r="I78" s="51">
        <f>SUM(I67:I77)</f>
        <v>5847135</v>
      </c>
      <c r="J78" s="25"/>
      <c r="K78" s="16"/>
    </row>
    <row r="79" spans="1:11" ht="16.5" thickBot="1" x14ac:dyDescent="0.3">
      <c r="A79" s="72"/>
      <c r="B79" s="73"/>
      <c r="C79" s="360" t="s">
        <v>299</v>
      </c>
      <c r="D79" s="361"/>
      <c r="E79" s="361"/>
      <c r="F79" s="361"/>
      <c r="G79" s="361"/>
      <c r="H79" s="362"/>
      <c r="I79" s="56">
        <f>+I31+I38+I49+I56+I61+I65+I78</f>
        <v>16905751</v>
      </c>
      <c r="J79" s="74"/>
      <c r="K79" s="72"/>
    </row>
    <row r="80" spans="1:11" ht="16.5" thickBot="1" x14ac:dyDescent="0.3">
      <c r="A80" s="72"/>
      <c r="B80" s="73"/>
      <c r="C80" s="75"/>
      <c r="D80" s="75"/>
      <c r="E80" s="75"/>
      <c r="F80" s="76"/>
      <c r="G80" s="75"/>
      <c r="H80" s="77"/>
      <c r="I80" s="77"/>
      <c r="J80" s="74"/>
      <c r="K80" s="72"/>
    </row>
    <row r="81" spans="1:11" ht="16.5" thickBot="1" x14ac:dyDescent="0.3">
      <c r="A81" s="72"/>
      <c r="B81" s="73"/>
      <c r="C81" s="78"/>
      <c r="D81" s="79"/>
      <c r="E81" s="80" t="s">
        <v>300</v>
      </c>
      <c r="F81" s="81"/>
      <c r="G81" s="82"/>
      <c r="H81" s="83"/>
      <c r="I81" s="84">
        <f>I79</f>
        <v>16905751</v>
      </c>
      <c r="J81" s="74"/>
      <c r="K81" s="72"/>
    </row>
    <row r="82" spans="1:11" ht="16.5" thickBot="1" x14ac:dyDescent="0.3">
      <c r="A82" s="72"/>
      <c r="B82" s="73"/>
      <c r="C82" s="78"/>
      <c r="D82" s="78"/>
      <c r="E82" s="85" t="s">
        <v>301</v>
      </c>
      <c r="F82" s="86"/>
      <c r="G82" s="87"/>
      <c r="H82" s="88"/>
      <c r="I82" s="89">
        <f>I81</f>
        <v>16905751</v>
      </c>
      <c r="J82" s="74"/>
      <c r="K82" s="72"/>
    </row>
    <row r="83" spans="1:11" ht="16.5" thickBot="1" x14ac:dyDescent="0.3">
      <c r="A83" s="72"/>
      <c r="B83" s="73"/>
      <c r="C83" s="78"/>
      <c r="D83" s="78"/>
      <c r="E83" s="78"/>
      <c r="F83" s="90"/>
      <c r="G83" s="91"/>
      <c r="H83" s="18"/>
      <c r="I83" s="77"/>
      <c r="J83" s="74"/>
      <c r="K83" s="72"/>
    </row>
    <row r="84" spans="1:11" ht="15.75" x14ac:dyDescent="0.25">
      <c r="A84" s="72"/>
      <c r="B84" s="73"/>
      <c r="C84" s="92"/>
      <c r="D84" s="363"/>
      <c r="E84" s="363"/>
      <c r="F84" s="363"/>
      <c r="G84" s="363"/>
      <c r="H84" s="363"/>
      <c r="I84" s="364"/>
      <c r="J84" s="93"/>
      <c r="K84" s="72"/>
    </row>
    <row r="85" spans="1:11" ht="15.75" x14ac:dyDescent="0.25">
      <c r="A85" s="72"/>
      <c r="B85" s="73"/>
      <c r="C85" s="351" t="s">
        <v>313</v>
      </c>
      <c r="D85" s="352"/>
      <c r="E85" s="352"/>
      <c r="F85" s="365" t="s">
        <v>302</v>
      </c>
      <c r="G85" s="365"/>
      <c r="H85" s="365"/>
      <c r="I85" s="94" t="s">
        <v>303</v>
      </c>
      <c r="J85" s="95"/>
      <c r="K85" s="72"/>
    </row>
    <row r="86" spans="1:11" ht="36.6" customHeight="1" x14ac:dyDescent="0.25">
      <c r="A86" s="72"/>
      <c r="B86" s="73"/>
      <c r="C86" s="351" t="s">
        <v>314</v>
      </c>
      <c r="D86" s="352"/>
      <c r="E86" s="352"/>
      <c r="F86" s="353" t="s">
        <v>304</v>
      </c>
      <c r="G86" s="353"/>
      <c r="H86" s="96" t="s">
        <v>305</v>
      </c>
      <c r="I86" s="97">
        <f>+AIU!J50</f>
        <v>0.29219813311573745</v>
      </c>
      <c r="J86" s="95"/>
      <c r="K86" s="72"/>
    </row>
    <row r="87" spans="1:11" ht="31.15" customHeight="1" x14ac:dyDescent="0.25">
      <c r="A87" s="72"/>
      <c r="B87" s="73"/>
      <c r="C87" s="351" t="s">
        <v>315</v>
      </c>
      <c r="D87" s="352"/>
      <c r="E87" s="352"/>
      <c r="F87" s="370" t="s">
        <v>306</v>
      </c>
      <c r="G87" s="371"/>
      <c r="H87" s="96" t="s">
        <v>307</v>
      </c>
      <c r="I87" s="97">
        <v>0</v>
      </c>
      <c r="J87" s="95"/>
      <c r="K87" s="72"/>
    </row>
    <row r="88" spans="1:11" ht="32.450000000000003" customHeight="1" x14ac:dyDescent="0.25">
      <c r="A88" s="72"/>
      <c r="B88" s="73"/>
      <c r="C88" s="372" t="s">
        <v>316</v>
      </c>
      <c r="D88" s="373"/>
      <c r="E88" s="373"/>
      <c r="F88" s="374" t="s">
        <v>308</v>
      </c>
      <c r="G88" s="353"/>
      <c r="H88" s="96" t="s">
        <v>309</v>
      </c>
      <c r="I88" s="97">
        <f>'[1]AIU KevinAngel'!J48</f>
        <v>0.06</v>
      </c>
      <c r="J88" s="74"/>
      <c r="K88" s="72"/>
    </row>
    <row r="89" spans="1:11" ht="32.450000000000003" customHeight="1" x14ac:dyDescent="0.25">
      <c r="A89" s="16"/>
      <c r="B89" s="24"/>
      <c r="C89" s="351" t="s">
        <v>317</v>
      </c>
      <c r="D89" s="352"/>
      <c r="E89" s="352"/>
      <c r="F89" s="353" t="s">
        <v>310</v>
      </c>
      <c r="G89" s="353"/>
      <c r="H89" s="96" t="s">
        <v>311</v>
      </c>
      <c r="I89" s="97">
        <f>SUM(I86:I88)</f>
        <v>0.35219813311573744</v>
      </c>
      <c r="J89" s="25"/>
      <c r="K89" s="16"/>
    </row>
    <row r="90" spans="1:11" ht="16.5" thickBot="1" x14ac:dyDescent="0.3">
      <c r="A90" s="16"/>
      <c r="B90" s="24"/>
      <c r="C90" s="98"/>
      <c r="D90" s="99"/>
      <c r="E90" s="100"/>
      <c r="F90" s="368"/>
      <c r="G90" s="368"/>
      <c r="H90" s="368"/>
      <c r="I90" s="369"/>
      <c r="J90" s="25"/>
      <c r="K90" s="16"/>
    </row>
    <row r="91" spans="1:11" ht="16.5" thickBot="1" x14ac:dyDescent="0.3">
      <c r="A91" s="16"/>
      <c r="B91" s="101"/>
      <c r="C91" s="102"/>
      <c r="D91" s="102"/>
      <c r="E91" s="103"/>
      <c r="F91" s="104"/>
      <c r="G91" s="102"/>
      <c r="H91" s="105"/>
      <c r="I91" s="105"/>
      <c r="J91" s="106"/>
      <c r="K91" s="16"/>
    </row>
    <row r="92" spans="1:11" ht="16.5" thickTop="1" x14ac:dyDescent="0.25">
      <c r="A92" s="16"/>
      <c r="B92" s="16"/>
      <c r="C92" s="16"/>
      <c r="D92" s="16"/>
      <c r="E92" s="16"/>
      <c r="F92" s="17"/>
      <c r="G92" s="16"/>
      <c r="H92" s="18"/>
      <c r="I92" s="18"/>
      <c r="J92" s="16"/>
      <c r="K92" s="16"/>
    </row>
    <row r="96" spans="1:11" x14ac:dyDescent="0.25">
      <c r="C96" t="s">
        <v>446</v>
      </c>
      <c r="F96" t="s">
        <v>449</v>
      </c>
    </row>
    <row r="97" spans="3:6" x14ac:dyDescent="0.25">
      <c r="C97" t="s">
        <v>447</v>
      </c>
      <c r="F97" t="s">
        <v>450</v>
      </c>
    </row>
    <row r="98" spans="3:6" x14ac:dyDescent="0.25">
      <c r="C98" t="s">
        <v>448</v>
      </c>
      <c r="F98" t="s">
        <v>448</v>
      </c>
    </row>
  </sheetData>
  <mergeCells count="27">
    <mergeCell ref="F90:I90"/>
    <mergeCell ref="C87:E87"/>
    <mergeCell ref="F87:G87"/>
    <mergeCell ref="C88:E88"/>
    <mergeCell ref="F88:G88"/>
    <mergeCell ref="C89:E89"/>
    <mergeCell ref="F89:G89"/>
    <mergeCell ref="I12:I13"/>
    <mergeCell ref="C79:H79"/>
    <mergeCell ref="D84:I84"/>
    <mergeCell ref="C85:E85"/>
    <mergeCell ref="F85:H85"/>
    <mergeCell ref="H12:H13"/>
    <mergeCell ref="C86:E86"/>
    <mergeCell ref="F86:G86"/>
    <mergeCell ref="C12:C13"/>
    <mergeCell ref="D12:D13"/>
    <mergeCell ref="E12:E13"/>
    <mergeCell ref="F12:F13"/>
    <mergeCell ref="G12:G13"/>
    <mergeCell ref="C11:I11"/>
    <mergeCell ref="C10:I10"/>
    <mergeCell ref="C3:F3"/>
    <mergeCell ref="C5:I5"/>
    <mergeCell ref="C6:I6"/>
    <mergeCell ref="C7:I8"/>
    <mergeCell ref="C9:I9"/>
  </mergeCells>
  <pageMargins left="0.7" right="0.7" top="0.75" bottom="0.75" header="0.3" footer="0.3"/>
  <pageSetup scale="48" orientation="portrait" r:id="rId1"/>
  <rowBreaks count="1" manualBreakCount="1">
    <brk id="49" max="8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377"/>
  <sheetViews>
    <sheetView view="pageBreakPreview" topLeftCell="A124" zoomScale="70" zoomScaleNormal="100" zoomScaleSheetLayoutView="70" workbookViewId="0">
      <selection activeCell="K156" sqref="K156"/>
    </sheetView>
  </sheetViews>
  <sheetFormatPr baseColWidth="10" defaultRowHeight="15" x14ac:dyDescent="0.25"/>
  <cols>
    <col min="1" max="1" width="17.140625" customWidth="1"/>
    <col min="3" max="3" width="50.7109375" customWidth="1"/>
    <col min="7" max="7" width="15.28515625" customWidth="1"/>
    <col min="8" max="8" width="13.85546875" customWidth="1"/>
    <col min="9" max="9" width="16.140625" customWidth="1"/>
    <col min="11" max="11" width="19" customWidth="1"/>
    <col min="16" max="16" width="24.85546875" customWidth="1"/>
    <col min="20" max="20" width="18.7109375" bestFit="1" customWidth="1"/>
  </cols>
  <sheetData>
    <row r="4" spans="1:11" x14ac:dyDescent="0.25">
      <c r="J4" t="s">
        <v>318</v>
      </c>
    </row>
    <row r="5" spans="1:11" ht="32.25" customHeight="1" x14ac:dyDescent="0.25">
      <c r="A5" s="1" t="s">
        <v>0</v>
      </c>
      <c r="B5" s="2" t="s">
        <v>1</v>
      </c>
      <c r="C5" s="3" t="s">
        <v>2</v>
      </c>
      <c r="D5" s="4" t="s">
        <v>3</v>
      </c>
      <c r="E5" s="4" t="s">
        <v>4</v>
      </c>
      <c r="F5" s="5"/>
      <c r="G5" s="6"/>
      <c r="H5" s="6"/>
      <c r="I5" s="6">
        <v>2857</v>
      </c>
      <c r="J5" s="206">
        <f>+ROUND(AIU!J54,4)</f>
        <v>0.35220000000000001</v>
      </c>
      <c r="K5" s="111">
        <f>ROUND(+I5*(1+J5),0)</f>
        <v>3863</v>
      </c>
    </row>
    <row r="6" spans="1:11" x14ac:dyDescent="0.25">
      <c r="A6" t="s">
        <v>0</v>
      </c>
      <c r="B6" t="s">
        <v>5</v>
      </c>
      <c r="C6" t="s">
        <v>6</v>
      </c>
      <c r="D6" t="s">
        <v>7</v>
      </c>
      <c r="E6" t="s">
        <v>8</v>
      </c>
      <c r="F6">
        <v>0.1</v>
      </c>
      <c r="G6">
        <v>23678</v>
      </c>
      <c r="H6">
        <v>2368</v>
      </c>
      <c r="K6" s="111"/>
    </row>
    <row r="7" spans="1:11" x14ac:dyDescent="0.25">
      <c r="A7" t="s">
        <v>0</v>
      </c>
      <c r="B7" t="s">
        <v>9</v>
      </c>
      <c r="C7" t="s">
        <v>10</v>
      </c>
      <c r="D7" t="s">
        <v>11</v>
      </c>
      <c r="E7" t="s">
        <v>12</v>
      </c>
      <c r="F7">
        <v>0.09</v>
      </c>
      <c r="G7">
        <v>3484</v>
      </c>
      <c r="H7">
        <v>314</v>
      </c>
      <c r="K7" s="111"/>
    </row>
    <row r="8" spans="1:11" x14ac:dyDescent="0.25">
      <c r="A8" t="s">
        <v>0</v>
      </c>
      <c r="B8" t="s">
        <v>13</v>
      </c>
      <c r="C8" t="s">
        <v>14</v>
      </c>
      <c r="D8" t="s">
        <v>15</v>
      </c>
      <c r="E8" t="s">
        <v>12</v>
      </c>
      <c r="F8">
        <v>9.6000000000000002E-2</v>
      </c>
      <c r="G8">
        <v>1824</v>
      </c>
      <c r="H8">
        <v>175</v>
      </c>
      <c r="K8" s="111"/>
    </row>
    <row r="9" spans="1:11" x14ac:dyDescent="0.25">
      <c r="K9" s="111"/>
    </row>
    <row r="10" spans="1:11" ht="45.75" customHeight="1" x14ac:dyDescent="0.25">
      <c r="A10" s="1" t="s">
        <v>260</v>
      </c>
      <c r="B10" s="2" t="s">
        <v>1</v>
      </c>
      <c r="C10" s="3" t="s">
        <v>261</v>
      </c>
      <c r="D10" s="4" t="s">
        <v>3</v>
      </c>
      <c r="E10" s="4" t="s">
        <v>28</v>
      </c>
      <c r="F10" s="5"/>
      <c r="G10" s="6"/>
      <c r="H10" s="6"/>
      <c r="I10" s="6">
        <v>14195</v>
      </c>
      <c r="J10" s="207">
        <f>+$J$5</f>
        <v>0.35220000000000001</v>
      </c>
      <c r="K10" s="111">
        <f>ROUND(+I10*(1+J10),0)</f>
        <v>19194</v>
      </c>
    </row>
    <row r="11" spans="1:11" ht="30" x14ac:dyDescent="0.25">
      <c r="A11" s="7" t="s">
        <v>260</v>
      </c>
      <c r="B11" s="8" t="s">
        <v>55</v>
      </c>
      <c r="C11" s="9" t="s">
        <v>56</v>
      </c>
      <c r="D11" s="10" t="s">
        <v>7</v>
      </c>
      <c r="E11" s="10" t="s">
        <v>8</v>
      </c>
      <c r="F11" s="11">
        <v>0.16</v>
      </c>
      <c r="G11" s="12">
        <v>30782</v>
      </c>
      <c r="H11" s="12">
        <v>4925</v>
      </c>
      <c r="I11" s="12"/>
      <c r="K11" s="111"/>
    </row>
    <row r="12" spans="1:11" x14ac:dyDescent="0.25">
      <c r="A12" s="7" t="s">
        <v>260</v>
      </c>
      <c r="B12" s="8" t="s">
        <v>9</v>
      </c>
      <c r="C12" s="9" t="s">
        <v>10</v>
      </c>
      <c r="D12" s="10" t="s">
        <v>11</v>
      </c>
      <c r="E12" s="10" t="s">
        <v>12</v>
      </c>
      <c r="F12" s="11">
        <v>0.16</v>
      </c>
      <c r="G12" s="12">
        <v>3484</v>
      </c>
      <c r="H12" s="12">
        <v>557</v>
      </c>
      <c r="I12" s="12"/>
      <c r="K12" s="111"/>
    </row>
    <row r="13" spans="1:11" x14ac:dyDescent="0.25">
      <c r="A13" s="7" t="s">
        <v>260</v>
      </c>
      <c r="B13" s="8" t="s">
        <v>34</v>
      </c>
      <c r="C13" s="9" t="s">
        <v>35</v>
      </c>
      <c r="D13" s="10" t="s">
        <v>15</v>
      </c>
      <c r="E13" s="10" t="s">
        <v>36</v>
      </c>
      <c r="F13" s="11">
        <v>0.2</v>
      </c>
      <c r="G13" s="12">
        <v>5100</v>
      </c>
      <c r="H13" s="12">
        <v>1020</v>
      </c>
      <c r="I13" s="12"/>
      <c r="K13" s="111"/>
    </row>
    <row r="14" spans="1:11" ht="30" x14ac:dyDescent="0.25">
      <c r="A14" s="7" t="s">
        <v>260</v>
      </c>
      <c r="B14" s="8" t="s">
        <v>262</v>
      </c>
      <c r="C14" s="9" t="s">
        <v>263</v>
      </c>
      <c r="D14" s="10" t="s">
        <v>15</v>
      </c>
      <c r="E14" s="10" t="s">
        <v>86</v>
      </c>
      <c r="F14" s="11">
        <v>1</v>
      </c>
      <c r="G14" s="12">
        <v>4332</v>
      </c>
      <c r="H14" s="12">
        <v>4332</v>
      </c>
      <c r="I14" s="12"/>
      <c r="K14" s="111"/>
    </row>
    <row r="15" spans="1:11" x14ac:dyDescent="0.25">
      <c r="A15" s="7" t="s">
        <v>260</v>
      </c>
      <c r="B15" s="8" t="s">
        <v>264</v>
      </c>
      <c r="C15" s="9" t="s">
        <v>265</v>
      </c>
      <c r="D15" s="10" t="s">
        <v>15</v>
      </c>
      <c r="E15" s="10" t="s">
        <v>12</v>
      </c>
      <c r="F15" s="11">
        <v>0.35</v>
      </c>
      <c r="G15" s="12">
        <v>9603</v>
      </c>
      <c r="H15" s="12">
        <v>3361</v>
      </c>
      <c r="I15" s="12"/>
      <c r="K15" s="111"/>
    </row>
    <row r="16" spans="1:11" x14ac:dyDescent="0.25">
      <c r="K16" s="111"/>
    </row>
    <row r="17" spans="1:11" ht="36" customHeight="1" x14ac:dyDescent="0.25">
      <c r="A17" s="217" t="s">
        <v>414</v>
      </c>
      <c r="B17" s="214" t="s">
        <v>1</v>
      </c>
      <c r="C17" s="221" t="s">
        <v>415</v>
      </c>
      <c r="D17" s="218" t="s">
        <v>3</v>
      </c>
      <c r="E17" s="218" t="s">
        <v>4</v>
      </c>
      <c r="F17" s="220"/>
      <c r="G17" s="215"/>
      <c r="H17" s="215"/>
      <c r="I17" s="215">
        <v>10897</v>
      </c>
      <c r="J17" s="207">
        <f>+$J$5</f>
        <v>0.35220000000000001</v>
      </c>
      <c r="K17" s="111">
        <f>ROUND(+I17*(1+J17),0)</f>
        <v>14735</v>
      </c>
    </row>
    <row r="18" spans="1:11" ht="25.5" x14ac:dyDescent="0.25">
      <c r="A18" s="216" t="s">
        <v>414</v>
      </c>
      <c r="B18" s="211" t="s">
        <v>100</v>
      </c>
      <c r="C18" s="222" t="s">
        <v>101</v>
      </c>
      <c r="D18" s="212" t="s">
        <v>7</v>
      </c>
      <c r="E18" s="212" t="s">
        <v>8</v>
      </c>
      <c r="F18" s="219">
        <v>0.08</v>
      </c>
      <c r="G18" s="213">
        <v>66299</v>
      </c>
      <c r="H18" s="213">
        <v>5304</v>
      </c>
      <c r="I18" s="213"/>
      <c r="K18" s="111"/>
    </row>
    <row r="19" spans="1:11" x14ac:dyDescent="0.25">
      <c r="A19" s="216" t="s">
        <v>414</v>
      </c>
      <c r="B19" s="211" t="s">
        <v>18</v>
      </c>
      <c r="C19" s="222" t="s">
        <v>19</v>
      </c>
      <c r="D19" s="212" t="s">
        <v>20</v>
      </c>
      <c r="E19" s="212" t="s">
        <v>21</v>
      </c>
      <c r="F19" s="219">
        <v>5.1999999999999995E-4</v>
      </c>
      <c r="G19" s="213">
        <v>180217</v>
      </c>
      <c r="H19" s="213">
        <v>94</v>
      </c>
      <c r="I19" s="213"/>
      <c r="K19" s="111"/>
    </row>
    <row r="20" spans="1:11" x14ac:dyDescent="0.25">
      <c r="A20" s="216" t="s">
        <v>414</v>
      </c>
      <c r="B20" s="211" t="s">
        <v>9</v>
      </c>
      <c r="C20" s="222" t="s">
        <v>10</v>
      </c>
      <c r="D20" s="212" t="s">
        <v>11</v>
      </c>
      <c r="E20" s="212" t="s">
        <v>12</v>
      </c>
      <c r="F20" s="219">
        <v>0.15</v>
      </c>
      <c r="G20" s="213">
        <v>3484</v>
      </c>
      <c r="H20" s="213">
        <v>523</v>
      </c>
      <c r="I20" s="213"/>
      <c r="K20" s="111"/>
    </row>
    <row r="21" spans="1:11" x14ac:dyDescent="0.25">
      <c r="A21" s="216" t="s">
        <v>414</v>
      </c>
      <c r="B21" s="211" t="s">
        <v>13</v>
      </c>
      <c r="C21" s="222" t="s">
        <v>14</v>
      </c>
      <c r="D21" s="212" t="s">
        <v>15</v>
      </c>
      <c r="E21" s="212" t="s">
        <v>12</v>
      </c>
      <c r="F21" s="219">
        <v>0.159</v>
      </c>
      <c r="G21" s="213">
        <v>1824</v>
      </c>
      <c r="H21" s="213">
        <v>290</v>
      </c>
      <c r="I21" s="213"/>
      <c r="K21" s="111"/>
    </row>
    <row r="22" spans="1:11" x14ac:dyDescent="0.25">
      <c r="A22" s="216" t="s">
        <v>414</v>
      </c>
      <c r="B22" s="211" t="s">
        <v>22</v>
      </c>
      <c r="C22" s="222" t="s">
        <v>23</v>
      </c>
      <c r="D22" s="212" t="s">
        <v>15</v>
      </c>
      <c r="E22" s="212" t="s">
        <v>4</v>
      </c>
      <c r="F22" s="219">
        <v>0.25</v>
      </c>
      <c r="G22" s="213">
        <v>3151</v>
      </c>
      <c r="H22" s="213">
        <v>788</v>
      </c>
      <c r="I22" s="213"/>
      <c r="K22" s="111"/>
    </row>
    <row r="23" spans="1:11" x14ac:dyDescent="0.25">
      <c r="A23" s="216" t="s">
        <v>414</v>
      </c>
      <c r="B23" s="211" t="s">
        <v>24</v>
      </c>
      <c r="C23" s="222" t="s">
        <v>25</v>
      </c>
      <c r="D23" s="212" t="s">
        <v>15</v>
      </c>
      <c r="E23" s="212" t="s">
        <v>4</v>
      </c>
      <c r="F23" s="219">
        <v>1.1000000000000001</v>
      </c>
      <c r="G23" s="213">
        <v>3544</v>
      </c>
      <c r="H23" s="213">
        <v>3898</v>
      </c>
      <c r="I23" s="213"/>
      <c r="K23" s="111"/>
    </row>
    <row r="24" spans="1:11" x14ac:dyDescent="0.25">
      <c r="K24" s="111"/>
    </row>
    <row r="25" spans="1:11" ht="25.5" x14ac:dyDescent="0.25">
      <c r="A25" s="1" t="s">
        <v>26</v>
      </c>
      <c r="B25" s="2" t="s">
        <v>1</v>
      </c>
      <c r="C25" s="3" t="s">
        <v>27</v>
      </c>
      <c r="D25" s="4" t="s">
        <v>3</v>
      </c>
      <c r="E25" s="4" t="s">
        <v>28</v>
      </c>
      <c r="F25" s="5"/>
      <c r="G25" s="6"/>
      <c r="H25" s="6"/>
      <c r="I25" s="6">
        <v>4750</v>
      </c>
      <c r="J25" s="207">
        <f>+$J$5</f>
        <v>0.35220000000000001</v>
      </c>
      <c r="K25" s="111">
        <f>ROUND(+I25*(1+J25),0)</f>
        <v>6423</v>
      </c>
    </row>
    <row r="26" spans="1:11" x14ac:dyDescent="0.25">
      <c r="A26" s="7" t="s">
        <v>26</v>
      </c>
      <c r="B26" s="8" t="s">
        <v>9</v>
      </c>
      <c r="C26" s="9" t="s">
        <v>10</v>
      </c>
      <c r="D26" s="10" t="s">
        <v>11</v>
      </c>
      <c r="E26" s="10" t="s">
        <v>12</v>
      </c>
      <c r="F26" s="11">
        <v>0.05</v>
      </c>
      <c r="G26" s="12">
        <v>3484</v>
      </c>
      <c r="H26" s="12">
        <v>174</v>
      </c>
      <c r="I26" s="12"/>
      <c r="K26" s="111"/>
    </row>
    <row r="27" spans="1:11" ht="45" x14ac:dyDescent="0.25">
      <c r="A27" s="7" t="s">
        <v>26</v>
      </c>
      <c r="B27" s="8" t="s">
        <v>29</v>
      </c>
      <c r="C27" s="9" t="s">
        <v>30</v>
      </c>
      <c r="D27" s="10" t="s">
        <v>15</v>
      </c>
      <c r="E27" s="10" t="s">
        <v>31</v>
      </c>
      <c r="F27" s="11">
        <v>8.0000000000000002E-3</v>
      </c>
      <c r="G27" s="12">
        <v>151470</v>
      </c>
      <c r="H27" s="12">
        <v>1212</v>
      </c>
      <c r="I27" s="12"/>
      <c r="K27" s="111"/>
    </row>
    <row r="28" spans="1:11" ht="45" x14ac:dyDescent="0.25">
      <c r="A28" s="7" t="s">
        <v>26</v>
      </c>
      <c r="B28" s="8" t="s">
        <v>32</v>
      </c>
      <c r="C28" s="9" t="s">
        <v>33</v>
      </c>
      <c r="D28" s="10" t="s">
        <v>15</v>
      </c>
      <c r="E28" s="10" t="s">
        <v>21</v>
      </c>
      <c r="F28" s="11">
        <v>4.0000000000000001E-3</v>
      </c>
      <c r="G28" s="12">
        <v>692001</v>
      </c>
      <c r="H28" s="12">
        <v>2768</v>
      </c>
      <c r="I28" s="12"/>
      <c r="K28" s="111"/>
    </row>
    <row r="29" spans="1:11" x14ac:dyDescent="0.25">
      <c r="A29" s="7" t="s">
        <v>26</v>
      </c>
      <c r="B29" s="8" t="s">
        <v>34</v>
      </c>
      <c r="C29" s="9" t="s">
        <v>35</v>
      </c>
      <c r="D29" s="10" t="s">
        <v>15</v>
      </c>
      <c r="E29" s="10" t="s">
        <v>36</v>
      </c>
      <c r="F29" s="11">
        <v>0.01</v>
      </c>
      <c r="G29" s="12">
        <v>5100</v>
      </c>
      <c r="H29" s="12">
        <v>51</v>
      </c>
      <c r="I29" s="12"/>
      <c r="K29" s="111"/>
    </row>
    <row r="30" spans="1:11" x14ac:dyDescent="0.25">
      <c r="A30" s="7" t="s">
        <v>26</v>
      </c>
      <c r="B30" s="8" t="s">
        <v>37</v>
      </c>
      <c r="C30" s="9" t="s">
        <v>38</v>
      </c>
      <c r="D30" s="10" t="s">
        <v>15</v>
      </c>
      <c r="E30" s="10" t="s">
        <v>12</v>
      </c>
      <c r="F30" s="11">
        <v>1</v>
      </c>
      <c r="G30" s="12">
        <v>545</v>
      </c>
      <c r="H30" s="12">
        <v>545</v>
      </c>
      <c r="I30" s="12"/>
      <c r="K30" s="111"/>
    </row>
    <row r="31" spans="1:11" x14ac:dyDescent="0.25">
      <c r="K31" s="111"/>
    </row>
    <row r="32" spans="1:11" ht="58.9" customHeight="1" x14ac:dyDescent="0.25">
      <c r="A32" s="1" t="s">
        <v>45</v>
      </c>
      <c r="B32" s="2" t="s">
        <v>1</v>
      </c>
      <c r="C32" s="3" t="s">
        <v>46</v>
      </c>
      <c r="D32" s="4" t="s">
        <v>3</v>
      </c>
      <c r="E32" s="4" t="s">
        <v>39</v>
      </c>
      <c r="F32" s="5"/>
      <c r="G32" s="6"/>
      <c r="H32" s="6"/>
      <c r="I32" s="6">
        <v>103479</v>
      </c>
      <c r="J32" s="207">
        <f>+$J$5</f>
        <v>0.35220000000000001</v>
      </c>
      <c r="K32" s="111">
        <f>ROUND(+I32*(1+J32),0)</f>
        <v>139924</v>
      </c>
    </row>
    <row r="33" spans="1:11" x14ac:dyDescent="0.25">
      <c r="A33" s="7" t="s">
        <v>45</v>
      </c>
      <c r="B33" s="13" t="s">
        <v>5</v>
      </c>
      <c r="C33" s="9" t="s">
        <v>6</v>
      </c>
      <c r="D33" s="10" t="s">
        <v>7</v>
      </c>
      <c r="E33" s="10" t="s">
        <v>8</v>
      </c>
      <c r="F33" s="11">
        <v>0.35</v>
      </c>
      <c r="G33" s="12">
        <v>23678</v>
      </c>
      <c r="H33" s="12">
        <v>8287</v>
      </c>
      <c r="I33" s="12"/>
      <c r="K33" s="111"/>
    </row>
    <row r="34" spans="1:11" ht="30" x14ac:dyDescent="0.25">
      <c r="A34" s="7" t="s">
        <v>45</v>
      </c>
      <c r="B34" s="13" t="s">
        <v>42</v>
      </c>
      <c r="C34" s="9" t="s">
        <v>43</v>
      </c>
      <c r="D34" s="10" t="s">
        <v>20</v>
      </c>
      <c r="E34" s="10" t="s">
        <v>44</v>
      </c>
      <c r="F34" s="11">
        <v>0.16666666666666666</v>
      </c>
      <c r="G34" s="12">
        <v>310000</v>
      </c>
      <c r="H34" s="12">
        <v>51667</v>
      </c>
      <c r="I34" s="12"/>
      <c r="K34" s="111"/>
    </row>
    <row r="35" spans="1:11" ht="30" x14ac:dyDescent="0.25">
      <c r="A35" s="7" t="s">
        <v>45</v>
      </c>
      <c r="B35" s="13" t="s">
        <v>47</v>
      </c>
      <c r="C35" s="9" t="s">
        <v>48</v>
      </c>
      <c r="D35" s="10" t="s">
        <v>20</v>
      </c>
      <c r="E35" s="10" t="s">
        <v>8</v>
      </c>
      <c r="F35" s="11">
        <v>0.14285714285714285</v>
      </c>
      <c r="G35" s="12">
        <v>116620</v>
      </c>
      <c r="H35" s="12">
        <v>16660</v>
      </c>
      <c r="I35" s="12"/>
      <c r="K35" s="111"/>
    </row>
    <row r="36" spans="1:11" x14ac:dyDescent="0.25">
      <c r="A36" s="7" t="s">
        <v>45</v>
      </c>
      <c r="B36" s="13" t="s">
        <v>49</v>
      </c>
      <c r="C36" s="9" t="s">
        <v>50</v>
      </c>
      <c r="D36" s="10" t="s">
        <v>20</v>
      </c>
      <c r="E36" s="10" t="s">
        <v>8</v>
      </c>
      <c r="F36" s="11">
        <v>0.14285714285714285</v>
      </c>
      <c r="G36" s="12">
        <v>171360</v>
      </c>
      <c r="H36" s="12">
        <v>24480</v>
      </c>
      <c r="I36" s="12"/>
      <c r="K36" s="111"/>
    </row>
    <row r="37" spans="1:11" x14ac:dyDescent="0.25">
      <c r="A37" s="7" t="s">
        <v>45</v>
      </c>
      <c r="B37" s="8" t="s">
        <v>9</v>
      </c>
      <c r="C37" s="9" t="s">
        <v>10</v>
      </c>
      <c r="D37" s="10" t="s">
        <v>11</v>
      </c>
      <c r="E37" s="10" t="s">
        <v>12</v>
      </c>
      <c r="F37" s="11">
        <v>0.35</v>
      </c>
      <c r="G37" s="12">
        <v>3484</v>
      </c>
      <c r="H37" s="12">
        <v>1219</v>
      </c>
      <c r="I37" s="12"/>
      <c r="K37" s="111"/>
    </row>
    <row r="38" spans="1:11" x14ac:dyDescent="0.25">
      <c r="A38" s="7" t="s">
        <v>45</v>
      </c>
      <c r="B38" s="8" t="s">
        <v>13</v>
      </c>
      <c r="C38" s="9" t="s">
        <v>14</v>
      </c>
      <c r="D38" s="10" t="s">
        <v>15</v>
      </c>
      <c r="E38" s="10" t="s">
        <v>12</v>
      </c>
      <c r="F38" s="11">
        <v>0.63900000000000001</v>
      </c>
      <c r="G38" s="12">
        <v>1824</v>
      </c>
      <c r="H38" s="12">
        <v>1166</v>
      </c>
      <c r="I38" s="12"/>
      <c r="K38" s="111"/>
    </row>
    <row r="39" spans="1:11" x14ac:dyDescent="0.25">
      <c r="A39" s="7"/>
      <c r="B39" s="8"/>
      <c r="C39" s="9"/>
      <c r="D39" s="10"/>
      <c r="E39" s="10"/>
      <c r="F39" s="11"/>
      <c r="G39" s="12"/>
      <c r="H39" s="12"/>
      <c r="I39" s="12"/>
      <c r="K39" s="111"/>
    </row>
    <row r="40" spans="1:11" ht="74.25" customHeight="1" x14ac:dyDescent="0.25">
      <c r="A40" s="1" t="s">
        <v>53</v>
      </c>
      <c r="B40" s="2" t="s">
        <v>1</v>
      </c>
      <c r="C40" s="3" t="s">
        <v>54</v>
      </c>
      <c r="D40" s="4" t="s">
        <v>3</v>
      </c>
      <c r="E40" s="4" t="s">
        <v>39</v>
      </c>
      <c r="F40" s="5"/>
      <c r="G40" s="6"/>
      <c r="H40" s="6"/>
      <c r="I40" s="6">
        <v>116870</v>
      </c>
      <c r="J40" s="207">
        <f>+$J$5</f>
        <v>0.35220000000000001</v>
      </c>
      <c r="K40" s="111">
        <f>ROUND(+I40*(1+J40),0)</f>
        <v>158032</v>
      </c>
    </row>
    <row r="41" spans="1:11" ht="30" x14ac:dyDescent="0.25">
      <c r="A41" s="7" t="s">
        <v>53</v>
      </c>
      <c r="B41" s="8" t="s">
        <v>55</v>
      </c>
      <c r="C41" s="9" t="s">
        <v>56</v>
      </c>
      <c r="D41" s="10" t="s">
        <v>7</v>
      </c>
      <c r="E41" s="10" t="s">
        <v>8</v>
      </c>
      <c r="F41" s="11">
        <v>0.78</v>
      </c>
      <c r="G41" s="12">
        <v>30782</v>
      </c>
      <c r="H41" s="12">
        <v>24010</v>
      </c>
      <c r="I41" s="12"/>
      <c r="K41" s="111"/>
    </row>
    <row r="42" spans="1:11" x14ac:dyDescent="0.25">
      <c r="A42" s="7" t="s">
        <v>53</v>
      </c>
      <c r="B42" s="8" t="s">
        <v>57</v>
      </c>
      <c r="C42" s="9" t="s">
        <v>58</v>
      </c>
      <c r="D42" s="10" t="s">
        <v>20</v>
      </c>
      <c r="E42" s="10" t="s">
        <v>8</v>
      </c>
      <c r="F42" s="11">
        <v>0.5</v>
      </c>
      <c r="G42" s="12">
        <v>76160</v>
      </c>
      <c r="H42" s="12">
        <v>38080</v>
      </c>
      <c r="I42" s="12"/>
      <c r="K42" s="111"/>
    </row>
    <row r="43" spans="1:11" ht="30" x14ac:dyDescent="0.25">
      <c r="A43" s="14" t="s">
        <v>53</v>
      </c>
      <c r="B43" s="8" t="s">
        <v>42</v>
      </c>
      <c r="C43" s="9" t="s">
        <v>43</v>
      </c>
      <c r="D43" s="10" t="s">
        <v>20</v>
      </c>
      <c r="E43" s="10" t="s">
        <v>44</v>
      </c>
      <c r="F43" s="11">
        <v>0.16250000000000001</v>
      </c>
      <c r="G43" s="12">
        <v>310000</v>
      </c>
      <c r="H43" s="12">
        <v>50375</v>
      </c>
      <c r="I43" s="12"/>
      <c r="K43" s="111"/>
    </row>
    <row r="44" spans="1:11" x14ac:dyDescent="0.25">
      <c r="A44" s="7" t="s">
        <v>53</v>
      </c>
      <c r="B44" s="8" t="s">
        <v>9</v>
      </c>
      <c r="C44" s="9" t="s">
        <v>10</v>
      </c>
      <c r="D44" s="10" t="s">
        <v>11</v>
      </c>
      <c r="E44" s="10" t="s">
        <v>12</v>
      </c>
      <c r="F44" s="11">
        <v>0.78</v>
      </c>
      <c r="G44" s="12">
        <v>3484</v>
      </c>
      <c r="H44" s="12">
        <v>2718</v>
      </c>
      <c r="I44" s="12"/>
      <c r="K44" s="111"/>
    </row>
    <row r="45" spans="1:11" x14ac:dyDescent="0.25">
      <c r="A45" s="7" t="s">
        <v>53</v>
      </c>
      <c r="B45" s="8" t="s">
        <v>13</v>
      </c>
      <c r="C45" s="9" t="s">
        <v>14</v>
      </c>
      <c r="D45" s="10" t="s">
        <v>15</v>
      </c>
      <c r="E45" s="10" t="s">
        <v>12</v>
      </c>
      <c r="F45" s="11">
        <v>0.92500000000000004</v>
      </c>
      <c r="G45" s="12">
        <v>1824</v>
      </c>
      <c r="H45" s="12">
        <v>1687</v>
      </c>
      <c r="I45" s="12"/>
      <c r="K45" s="111"/>
    </row>
    <row r="46" spans="1:11" x14ac:dyDescent="0.25">
      <c r="A46" s="7"/>
      <c r="B46" s="8"/>
      <c r="C46" s="9"/>
      <c r="D46" s="10"/>
      <c r="E46" s="10"/>
      <c r="F46" s="11"/>
      <c r="G46" s="12"/>
      <c r="H46" s="12"/>
      <c r="I46" s="12"/>
      <c r="K46" s="111"/>
    </row>
    <row r="47" spans="1:11" ht="38.25" x14ac:dyDescent="0.25">
      <c r="A47" s="1" t="s">
        <v>51</v>
      </c>
      <c r="B47" s="2" t="s">
        <v>1</v>
      </c>
      <c r="C47" s="3" t="s">
        <v>52</v>
      </c>
      <c r="D47" s="4" t="s">
        <v>3</v>
      </c>
      <c r="E47" s="4" t="s">
        <v>39</v>
      </c>
      <c r="F47" s="5"/>
      <c r="G47" s="6"/>
      <c r="H47" s="6"/>
      <c r="I47" s="6">
        <v>121208</v>
      </c>
      <c r="J47" s="207">
        <f>+$J$5</f>
        <v>0.35220000000000001</v>
      </c>
      <c r="K47" s="111">
        <f>ROUND(+I47*(1+J47),0)</f>
        <v>163897</v>
      </c>
    </row>
    <row r="48" spans="1:11" x14ac:dyDescent="0.25">
      <c r="A48" s="7" t="s">
        <v>51</v>
      </c>
      <c r="B48" s="13" t="s">
        <v>5</v>
      </c>
      <c r="C48" s="9" t="s">
        <v>6</v>
      </c>
      <c r="D48" s="10" t="s">
        <v>7</v>
      </c>
      <c r="E48" s="10" t="s">
        <v>8</v>
      </c>
      <c r="F48" s="11">
        <v>0.4</v>
      </c>
      <c r="G48" s="12">
        <v>23678</v>
      </c>
      <c r="H48" s="12">
        <v>9471</v>
      </c>
      <c r="I48" s="12"/>
      <c r="K48" s="111"/>
    </row>
    <row r="49" spans="1:11" ht="30" x14ac:dyDescent="0.25">
      <c r="A49" s="7" t="s">
        <v>51</v>
      </c>
      <c r="B49" s="8" t="s">
        <v>42</v>
      </c>
      <c r="C49" s="9" t="s">
        <v>43</v>
      </c>
      <c r="D49" s="10" t="s">
        <v>20</v>
      </c>
      <c r="E49" s="10" t="s">
        <v>44</v>
      </c>
      <c r="F49" s="11">
        <v>0.16666666666666666</v>
      </c>
      <c r="G49" s="12">
        <v>310000</v>
      </c>
      <c r="H49" s="12">
        <v>51667</v>
      </c>
      <c r="I49" s="12"/>
      <c r="K49" s="111"/>
    </row>
    <row r="50" spans="1:11" x14ac:dyDescent="0.25">
      <c r="A50" s="7" t="s">
        <v>51</v>
      </c>
      <c r="B50" s="13" t="s">
        <v>49</v>
      </c>
      <c r="C50" s="9" t="s">
        <v>50</v>
      </c>
      <c r="D50" s="10" t="s">
        <v>20</v>
      </c>
      <c r="E50" s="10" t="s">
        <v>8</v>
      </c>
      <c r="F50" s="11">
        <v>0.33333333333333331</v>
      </c>
      <c r="G50" s="12">
        <v>171360</v>
      </c>
      <c r="H50" s="12">
        <v>57120</v>
      </c>
      <c r="I50" s="12"/>
      <c r="K50" s="111"/>
    </row>
    <row r="51" spans="1:11" x14ac:dyDescent="0.25">
      <c r="A51" s="7" t="s">
        <v>51</v>
      </c>
      <c r="B51" s="8" t="s">
        <v>9</v>
      </c>
      <c r="C51" s="9" t="s">
        <v>10</v>
      </c>
      <c r="D51" s="10" t="s">
        <v>11</v>
      </c>
      <c r="E51" s="10" t="s">
        <v>12</v>
      </c>
      <c r="F51" s="11">
        <v>0.4</v>
      </c>
      <c r="G51" s="12">
        <v>3484</v>
      </c>
      <c r="H51" s="12">
        <v>1394</v>
      </c>
      <c r="I51" s="12"/>
      <c r="K51" s="111"/>
    </row>
    <row r="52" spans="1:11" x14ac:dyDescent="0.25">
      <c r="A52" s="7" t="s">
        <v>51</v>
      </c>
      <c r="B52" s="8" t="s">
        <v>13</v>
      </c>
      <c r="C52" s="9" t="s">
        <v>14</v>
      </c>
      <c r="D52" s="10" t="s">
        <v>15</v>
      </c>
      <c r="E52" s="10" t="s">
        <v>12</v>
      </c>
      <c r="F52" s="11">
        <v>0.85299999999999998</v>
      </c>
      <c r="G52" s="12">
        <v>1824</v>
      </c>
      <c r="H52" s="12">
        <v>1556</v>
      </c>
      <c r="I52" s="12"/>
      <c r="K52" s="111"/>
    </row>
    <row r="53" spans="1:11" x14ac:dyDescent="0.25">
      <c r="K53" s="111"/>
    </row>
    <row r="54" spans="1:11" ht="25.5" x14ac:dyDescent="0.25">
      <c r="A54" s="1" t="s">
        <v>425</v>
      </c>
      <c r="B54" s="2" t="s">
        <v>1</v>
      </c>
      <c r="C54" s="3" t="s">
        <v>423</v>
      </c>
      <c r="D54" s="4" t="s">
        <v>3</v>
      </c>
      <c r="E54" s="4" t="s">
        <v>181</v>
      </c>
      <c r="F54" s="5"/>
      <c r="G54" s="6"/>
      <c r="H54" s="6"/>
      <c r="I54" s="6">
        <v>104967</v>
      </c>
      <c r="J54" s="207">
        <f>+$J$5</f>
        <v>0.35220000000000001</v>
      </c>
      <c r="K54" s="111">
        <f>ROUND(+I54*(1+J54),0)</f>
        <v>141936</v>
      </c>
    </row>
    <row r="55" spans="1:11" x14ac:dyDescent="0.25">
      <c r="A55" s="7" t="s">
        <v>425</v>
      </c>
      <c r="B55" s="13" t="s">
        <v>9</v>
      </c>
      <c r="C55" s="9" t="s">
        <v>10</v>
      </c>
      <c r="D55" s="10" t="s">
        <v>11</v>
      </c>
      <c r="E55" s="10" t="s">
        <v>12</v>
      </c>
      <c r="F55" s="11">
        <v>0.2</v>
      </c>
      <c r="G55" s="12">
        <v>3484</v>
      </c>
      <c r="H55" s="12">
        <v>697</v>
      </c>
      <c r="I55" s="12"/>
      <c r="K55" s="111"/>
    </row>
    <row r="56" spans="1:11" ht="30" x14ac:dyDescent="0.25">
      <c r="A56" s="7" t="s">
        <v>425</v>
      </c>
      <c r="B56" s="13" t="s">
        <v>161</v>
      </c>
      <c r="C56" s="9" t="s">
        <v>162</v>
      </c>
      <c r="D56" s="10" t="s">
        <v>20</v>
      </c>
      <c r="E56" s="10" t="s">
        <v>8</v>
      </c>
      <c r="F56" s="11">
        <v>0.06</v>
      </c>
      <c r="G56" s="12">
        <v>102636</v>
      </c>
      <c r="H56" s="12">
        <v>6158</v>
      </c>
      <c r="I56" s="12"/>
      <c r="K56" s="111"/>
    </row>
    <row r="57" spans="1:11" x14ac:dyDescent="0.25">
      <c r="A57" s="7" t="s">
        <v>425</v>
      </c>
      <c r="B57" s="13" t="s">
        <v>426</v>
      </c>
      <c r="C57" s="9" t="s">
        <v>424</v>
      </c>
      <c r="D57" s="10" t="s">
        <v>20</v>
      </c>
      <c r="E57" s="10" t="s">
        <v>8</v>
      </c>
      <c r="F57" s="11">
        <v>0.06</v>
      </c>
      <c r="G57" s="12">
        <v>410319</v>
      </c>
      <c r="H57" s="12">
        <v>24619</v>
      </c>
      <c r="I57" s="12"/>
      <c r="K57" s="111"/>
    </row>
    <row r="58" spans="1:11" ht="30" x14ac:dyDescent="0.25">
      <c r="A58" s="14" t="s">
        <v>425</v>
      </c>
      <c r="B58" s="13" t="s">
        <v>157</v>
      </c>
      <c r="C58" s="9" t="s">
        <v>158</v>
      </c>
      <c r="D58" s="10" t="s">
        <v>7</v>
      </c>
      <c r="E58" s="10" t="s">
        <v>8</v>
      </c>
      <c r="F58" s="15">
        <v>1.2</v>
      </c>
      <c r="G58" s="12">
        <v>42621</v>
      </c>
      <c r="H58" s="12">
        <v>51145</v>
      </c>
      <c r="I58" s="12"/>
      <c r="K58" s="111"/>
    </row>
    <row r="59" spans="1:11" x14ac:dyDescent="0.25">
      <c r="A59" s="14" t="s">
        <v>425</v>
      </c>
      <c r="B59" s="13" t="s">
        <v>68</v>
      </c>
      <c r="C59" s="9" t="s">
        <v>69</v>
      </c>
      <c r="D59" s="10" t="s">
        <v>20</v>
      </c>
      <c r="E59" s="10" t="s">
        <v>21</v>
      </c>
      <c r="F59" s="15">
        <v>1.8780000000000002E-2</v>
      </c>
      <c r="G59" s="12">
        <v>1190000</v>
      </c>
      <c r="H59" s="12">
        <v>22348</v>
      </c>
      <c r="I59" s="12"/>
      <c r="K59" s="111"/>
    </row>
    <row r="60" spans="1:11" x14ac:dyDescent="0.25">
      <c r="K60" s="111"/>
    </row>
    <row r="61" spans="1:11" x14ac:dyDescent="0.25">
      <c r="K61" s="111"/>
    </row>
    <row r="62" spans="1:11" ht="25.5" x14ac:dyDescent="0.25">
      <c r="A62" s="1" t="s">
        <v>59</v>
      </c>
      <c r="B62" s="2" t="s">
        <v>1</v>
      </c>
      <c r="C62" s="3" t="s">
        <v>60</v>
      </c>
      <c r="D62" s="4" t="s">
        <v>3</v>
      </c>
      <c r="E62" s="4" t="s">
        <v>39</v>
      </c>
      <c r="F62" s="5"/>
      <c r="G62" s="6"/>
      <c r="H62" s="6"/>
      <c r="I62" s="6">
        <v>36872</v>
      </c>
      <c r="J62" s="207">
        <f>+$J$5</f>
        <v>0.35220000000000001</v>
      </c>
      <c r="K62" s="111">
        <f>ROUND(+I62*(1+J62),0)</f>
        <v>49858</v>
      </c>
    </row>
    <row r="63" spans="1:11" ht="30" x14ac:dyDescent="0.25">
      <c r="A63" s="7" t="s">
        <v>59</v>
      </c>
      <c r="B63" s="13" t="s">
        <v>55</v>
      </c>
      <c r="C63" s="9" t="s">
        <v>56</v>
      </c>
      <c r="D63" s="10" t="s">
        <v>7</v>
      </c>
      <c r="E63" s="10" t="s">
        <v>8</v>
      </c>
      <c r="F63" s="11">
        <v>1.1000000000000001</v>
      </c>
      <c r="G63" s="12">
        <v>30782</v>
      </c>
      <c r="H63" s="12">
        <v>33860</v>
      </c>
      <c r="I63" s="12"/>
      <c r="K63" s="111"/>
    </row>
    <row r="64" spans="1:11" x14ac:dyDescent="0.25">
      <c r="A64" s="7" t="s">
        <v>59</v>
      </c>
      <c r="B64" s="13" t="s">
        <v>61</v>
      </c>
      <c r="C64" s="9" t="s">
        <v>62</v>
      </c>
      <c r="D64" s="10" t="s">
        <v>15</v>
      </c>
      <c r="E64" s="10" t="s">
        <v>39</v>
      </c>
      <c r="F64" s="11">
        <v>0.01</v>
      </c>
      <c r="G64" s="12">
        <v>195036</v>
      </c>
      <c r="H64" s="12">
        <v>1950</v>
      </c>
      <c r="I64" s="12"/>
      <c r="K64" s="111"/>
    </row>
    <row r="65" spans="1:11" x14ac:dyDescent="0.25">
      <c r="A65" s="7" t="s">
        <v>59</v>
      </c>
      <c r="B65" s="8" t="s">
        <v>9</v>
      </c>
      <c r="C65" s="9" t="s">
        <v>10</v>
      </c>
      <c r="D65" s="10" t="s">
        <v>11</v>
      </c>
      <c r="E65" s="10" t="s">
        <v>12</v>
      </c>
      <c r="F65" s="11">
        <v>0.2</v>
      </c>
      <c r="G65" s="12">
        <v>3484</v>
      </c>
      <c r="H65" s="12">
        <v>697</v>
      </c>
      <c r="I65" s="12"/>
      <c r="K65" s="111"/>
    </row>
    <row r="66" spans="1:11" x14ac:dyDescent="0.25">
      <c r="A66" s="7" t="s">
        <v>59</v>
      </c>
      <c r="B66" s="13" t="s">
        <v>13</v>
      </c>
      <c r="C66" s="9" t="s">
        <v>14</v>
      </c>
      <c r="D66" s="10" t="s">
        <v>15</v>
      </c>
      <c r="E66" s="10" t="s">
        <v>12</v>
      </c>
      <c r="F66" s="11">
        <v>0.2</v>
      </c>
      <c r="G66" s="12">
        <v>1824</v>
      </c>
      <c r="H66" s="12">
        <v>365</v>
      </c>
      <c r="I66" s="12"/>
      <c r="K66" s="111"/>
    </row>
    <row r="67" spans="1:11" x14ac:dyDescent="0.25">
      <c r="K67" s="111"/>
    </row>
    <row r="68" spans="1:11" ht="25.5" x14ac:dyDescent="0.25">
      <c r="A68" s="1" t="s">
        <v>320</v>
      </c>
      <c r="B68" s="2" t="s">
        <v>1</v>
      </c>
      <c r="C68" s="3" t="s">
        <v>321</v>
      </c>
      <c r="D68" s="4" t="s">
        <v>3</v>
      </c>
      <c r="E68" s="4" t="s">
        <v>39</v>
      </c>
      <c r="F68" s="5"/>
      <c r="G68" s="6"/>
      <c r="H68" s="6"/>
      <c r="I68" s="6">
        <v>12266</v>
      </c>
      <c r="J68" s="207">
        <f>+$J$5</f>
        <v>0.35220000000000001</v>
      </c>
      <c r="K68" s="111">
        <f>ROUND(+I68*(1+J68),0)</f>
        <v>16586</v>
      </c>
    </row>
    <row r="69" spans="1:11" ht="30" x14ac:dyDescent="0.25">
      <c r="A69" s="7" t="s">
        <v>320</v>
      </c>
      <c r="B69" s="13" t="s">
        <v>55</v>
      </c>
      <c r="C69" s="9" t="s">
        <v>56</v>
      </c>
      <c r="D69" s="10" t="s">
        <v>7</v>
      </c>
      <c r="E69" s="10" t="s">
        <v>8</v>
      </c>
      <c r="F69" s="11">
        <v>0.18</v>
      </c>
      <c r="G69" s="12">
        <v>30782</v>
      </c>
      <c r="H69" s="12">
        <v>5541</v>
      </c>
      <c r="I69" s="12"/>
      <c r="K69" s="111"/>
    </row>
    <row r="70" spans="1:11" x14ac:dyDescent="0.25">
      <c r="A70" s="7" t="s">
        <v>320</v>
      </c>
      <c r="B70" s="8" t="s">
        <v>240</v>
      </c>
      <c r="C70" s="9" t="s">
        <v>241</v>
      </c>
      <c r="D70" s="10" t="s">
        <v>20</v>
      </c>
      <c r="E70" s="10" t="s">
        <v>8</v>
      </c>
      <c r="F70" s="11">
        <v>3.5000000000000003E-2</v>
      </c>
      <c r="G70" s="12">
        <v>152320</v>
      </c>
      <c r="H70" s="12">
        <v>5331</v>
      </c>
      <c r="I70" s="12"/>
      <c r="K70" s="111"/>
    </row>
    <row r="71" spans="1:11" x14ac:dyDescent="0.25">
      <c r="A71" s="7" t="s">
        <v>320</v>
      </c>
      <c r="B71" s="8" t="s">
        <v>9</v>
      </c>
      <c r="C71" s="9" t="s">
        <v>10</v>
      </c>
      <c r="D71" s="10" t="s">
        <v>11</v>
      </c>
      <c r="E71" s="10" t="s">
        <v>12</v>
      </c>
      <c r="F71" s="11">
        <v>0.4</v>
      </c>
      <c r="G71" s="12">
        <v>3484</v>
      </c>
      <c r="H71" s="12">
        <v>1394</v>
      </c>
      <c r="I71" s="12"/>
      <c r="K71" s="111"/>
    </row>
    <row r="72" spans="1:11" x14ac:dyDescent="0.25">
      <c r="K72" s="111"/>
    </row>
    <row r="73" spans="1:11" ht="25.5" x14ac:dyDescent="0.25">
      <c r="A73" s="1" t="s">
        <v>63</v>
      </c>
      <c r="B73" s="2" t="s">
        <v>1</v>
      </c>
      <c r="C73" s="3" t="s">
        <v>64</v>
      </c>
      <c r="D73" s="4" t="s">
        <v>3</v>
      </c>
      <c r="E73" s="4" t="s">
        <v>39</v>
      </c>
      <c r="F73" s="5"/>
      <c r="G73" s="6"/>
      <c r="H73" s="6"/>
      <c r="I73" s="6">
        <v>40032</v>
      </c>
      <c r="J73" s="207">
        <f>+$J$5</f>
        <v>0.35220000000000001</v>
      </c>
      <c r="K73" s="111">
        <f>ROUND(+I73*(1+J73),0)</f>
        <v>54131</v>
      </c>
    </row>
    <row r="74" spans="1:11" ht="30" x14ac:dyDescent="0.25">
      <c r="A74" s="7" t="s">
        <v>63</v>
      </c>
      <c r="B74" s="13" t="s">
        <v>55</v>
      </c>
      <c r="C74" s="9" t="s">
        <v>56</v>
      </c>
      <c r="D74" s="10" t="s">
        <v>7</v>
      </c>
      <c r="E74" s="10" t="s">
        <v>8</v>
      </c>
      <c r="F74" s="11">
        <v>1.18</v>
      </c>
      <c r="G74" s="12">
        <v>30782</v>
      </c>
      <c r="H74" s="12">
        <v>36323</v>
      </c>
      <c r="I74" s="12"/>
      <c r="K74" s="111"/>
    </row>
    <row r="75" spans="1:11" x14ac:dyDescent="0.25">
      <c r="A75" s="7" t="s">
        <v>63</v>
      </c>
      <c r="B75" s="13" t="s">
        <v>61</v>
      </c>
      <c r="C75" s="9" t="s">
        <v>62</v>
      </c>
      <c r="D75" s="10" t="s">
        <v>15</v>
      </c>
      <c r="E75" s="10" t="s">
        <v>39</v>
      </c>
      <c r="F75" s="11">
        <v>0.01</v>
      </c>
      <c r="G75" s="12">
        <v>195036</v>
      </c>
      <c r="H75" s="12">
        <v>1950</v>
      </c>
      <c r="I75" s="12"/>
      <c r="K75" s="111"/>
    </row>
    <row r="76" spans="1:11" x14ac:dyDescent="0.25">
      <c r="A76" s="7" t="s">
        <v>63</v>
      </c>
      <c r="B76" s="8" t="s">
        <v>9</v>
      </c>
      <c r="C76" s="9" t="s">
        <v>10</v>
      </c>
      <c r="D76" s="10" t="s">
        <v>11</v>
      </c>
      <c r="E76" s="10" t="s">
        <v>12</v>
      </c>
      <c r="F76" s="11">
        <v>0.4</v>
      </c>
      <c r="G76" s="12">
        <v>3484</v>
      </c>
      <c r="H76" s="12">
        <v>1394</v>
      </c>
      <c r="I76" s="12"/>
      <c r="K76" s="111"/>
    </row>
    <row r="77" spans="1:11" x14ac:dyDescent="0.25">
      <c r="A77" s="7" t="s">
        <v>63</v>
      </c>
      <c r="B77" s="13" t="s">
        <v>13</v>
      </c>
      <c r="C77" s="9" t="s">
        <v>14</v>
      </c>
      <c r="D77" s="10" t="s">
        <v>15</v>
      </c>
      <c r="E77" s="10" t="s">
        <v>12</v>
      </c>
      <c r="F77" s="11">
        <v>0.2</v>
      </c>
      <c r="G77" s="12">
        <v>1824</v>
      </c>
      <c r="H77" s="12">
        <v>365</v>
      </c>
      <c r="I77" s="12"/>
      <c r="K77" s="111"/>
    </row>
    <row r="78" spans="1:11" x14ac:dyDescent="0.25">
      <c r="A78" s="7"/>
      <c r="B78" s="13"/>
      <c r="C78" s="9"/>
      <c r="D78" s="10"/>
      <c r="E78" s="10"/>
      <c r="F78" s="11"/>
      <c r="G78" s="12"/>
      <c r="H78" s="12"/>
      <c r="I78" s="12"/>
      <c r="K78" s="111"/>
    </row>
    <row r="79" spans="1:11" ht="25.5" x14ac:dyDescent="0.25">
      <c r="A79" s="1" t="s">
        <v>65</v>
      </c>
      <c r="B79" s="2" t="s">
        <v>1</v>
      </c>
      <c r="C79" s="3" t="s">
        <v>66</v>
      </c>
      <c r="D79" s="4" t="s">
        <v>3</v>
      </c>
      <c r="E79" s="4" t="s">
        <v>39</v>
      </c>
      <c r="F79" s="5"/>
      <c r="G79" s="6"/>
      <c r="H79" s="6"/>
      <c r="I79" s="6">
        <v>57940</v>
      </c>
      <c r="J79" s="207">
        <f>+$J$5</f>
        <v>0.35220000000000001</v>
      </c>
      <c r="K79" s="111">
        <f>ROUND(+I79*(1+J79),0)</f>
        <v>78346</v>
      </c>
    </row>
    <row r="80" spans="1:11" ht="30" x14ac:dyDescent="0.25">
      <c r="A80" s="7" t="s">
        <v>65</v>
      </c>
      <c r="B80" s="13" t="s">
        <v>55</v>
      </c>
      <c r="C80" s="9" t="s">
        <v>56</v>
      </c>
      <c r="D80" s="10" t="s">
        <v>7</v>
      </c>
      <c r="E80" s="10" t="s">
        <v>8</v>
      </c>
      <c r="F80" s="11">
        <v>1.54</v>
      </c>
      <c r="G80" s="12">
        <v>30782</v>
      </c>
      <c r="H80" s="12">
        <v>47404</v>
      </c>
      <c r="I80" s="12"/>
      <c r="K80" s="111"/>
    </row>
    <row r="81" spans="1:11" x14ac:dyDescent="0.25">
      <c r="A81" s="7" t="s">
        <v>65</v>
      </c>
      <c r="B81" s="13" t="s">
        <v>61</v>
      </c>
      <c r="C81" s="9" t="s">
        <v>62</v>
      </c>
      <c r="D81" s="10" t="s">
        <v>15</v>
      </c>
      <c r="E81" s="10" t="s">
        <v>39</v>
      </c>
      <c r="F81" s="11">
        <v>4.4999999999999998E-2</v>
      </c>
      <c r="G81" s="12">
        <v>195036</v>
      </c>
      <c r="H81" s="12">
        <v>8777</v>
      </c>
      <c r="I81" s="12"/>
      <c r="K81" s="111"/>
    </row>
    <row r="82" spans="1:11" x14ac:dyDescent="0.25">
      <c r="A82" s="7" t="s">
        <v>65</v>
      </c>
      <c r="B82" s="13" t="s">
        <v>9</v>
      </c>
      <c r="C82" s="9" t="s">
        <v>10</v>
      </c>
      <c r="D82" s="10" t="s">
        <v>11</v>
      </c>
      <c r="E82" s="10" t="s">
        <v>12</v>
      </c>
      <c r="F82" s="11">
        <v>0.4</v>
      </c>
      <c r="G82" s="12">
        <v>3484</v>
      </c>
      <c r="H82" s="12">
        <v>1394</v>
      </c>
      <c r="I82" s="12"/>
      <c r="K82" s="111"/>
    </row>
    <row r="83" spans="1:11" x14ac:dyDescent="0.25">
      <c r="A83" s="7" t="s">
        <v>65</v>
      </c>
      <c r="B83" s="13" t="s">
        <v>13</v>
      </c>
      <c r="C83" s="9" t="s">
        <v>14</v>
      </c>
      <c r="D83" s="10" t="s">
        <v>15</v>
      </c>
      <c r="E83" s="10" t="s">
        <v>12</v>
      </c>
      <c r="F83" s="11">
        <v>0.2</v>
      </c>
      <c r="G83" s="12">
        <v>1824</v>
      </c>
      <c r="H83" s="12">
        <v>365</v>
      </c>
      <c r="I83" s="12"/>
      <c r="K83" s="111"/>
    </row>
    <row r="84" spans="1:11" x14ac:dyDescent="0.25">
      <c r="K84" s="111"/>
    </row>
    <row r="85" spans="1:11" ht="25.5" x14ac:dyDescent="0.25">
      <c r="A85" s="1" t="s">
        <v>72</v>
      </c>
      <c r="B85" s="2" t="s">
        <v>1</v>
      </c>
      <c r="C85" s="3" t="s">
        <v>73</v>
      </c>
      <c r="D85" s="4" t="s">
        <v>3</v>
      </c>
      <c r="E85" s="4" t="s">
        <v>39</v>
      </c>
      <c r="F85" s="5"/>
      <c r="G85" s="6"/>
      <c r="H85" s="6"/>
      <c r="I85" s="6">
        <v>36529</v>
      </c>
      <c r="J85" s="207">
        <f>+$J$5</f>
        <v>0.35220000000000001</v>
      </c>
      <c r="K85" s="111">
        <f>ROUND(+I85*(1+J85),0)</f>
        <v>49395</v>
      </c>
    </row>
    <row r="86" spans="1:11" ht="30" x14ac:dyDescent="0.25">
      <c r="A86" s="7" t="s">
        <v>72</v>
      </c>
      <c r="B86" s="8" t="s">
        <v>55</v>
      </c>
      <c r="C86" s="9" t="s">
        <v>56</v>
      </c>
      <c r="D86" s="10" t="s">
        <v>7</v>
      </c>
      <c r="E86" s="10" t="s">
        <v>8</v>
      </c>
      <c r="F86" s="11">
        <v>0.86</v>
      </c>
      <c r="G86" s="12">
        <v>30782</v>
      </c>
      <c r="H86" s="12">
        <v>26473</v>
      </c>
      <c r="I86" s="12"/>
      <c r="K86" s="111"/>
    </row>
    <row r="87" spans="1:11" x14ac:dyDescent="0.25">
      <c r="A87" s="7" t="s">
        <v>72</v>
      </c>
      <c r="B87" s="8" t="s">
        <v>74</v>
      </c>
      <c r="C87" s="9" t="s">
        <v>75</v>
      </c>
      <c r="D87" s="10" t="s">
        <v>20</v>
      </c>
      <c r="E87" s="10" t="s">
        <v>21</v>
      </c>
      <c r="F87" s="11">
        <v>0.12</v>
      </c>
      <c r="G87" s="12">
        <v>73304</v>
      </c>
      <c r="H87" s="12">
        <v>8796</v>
      </c>
      <c r="I87" s="12"/>
      <c r="K87" s="111"/>
    </row>
    <row r="88" spans="1:11" x14ac:dyDescent="0.25">
      <c r="A88" s="7" t="s">
        <v>72</v>
      </c>
      <c r="B88" s="8" t="s">
        <v>9</v>
      </c>
      <c r="C88" s="9" t="s">
        <v>10</v>
      </c>
      <c r="D88" s="10" t="s">
        <v>11</v>
      </c>
      <c r="E88" s="10" t="s">
        <v>12</v>
      </c>
      <c r="F88" s="11">
        <v>0.1</v>
      </c>
      <c r="G88" s="12">
        <v>3484</v>
      </c>
      <c r="H88" s="12">
        <v>348</v>
      </c>
      <c r="I88" s="12"/>
      <c r="K88" s="111"/>
    </row>
    <row r="89" spans="1:11" x14ac:dyDescent="0.25">
      <c r="A89" s="7" t="s">
        <v>72</v>
      </c>
      <c r="B89" s="8" t="s">
        <v>13</v>
      </c>
      <c r="C89" s="9" t="s">
        <v>14</v>
      </c>
      <c r="D89" s="10" t="s">
        <v>15</v>
      </c>
      <c r="E89" s="10" t="s">
        <v>12</v>
      </c>
      <c r="F89" s="11">
        <v>0.5</v>
      </c>
      <c r="G89" s="12">
        <v>1824</v>
      </c>
      <c r="H89" s="12">
        <v>912</v>
      </c>
      <c r="I89" s="12"/>
      <c r="K89" s="111"/>
    </row>
    <row r="90" spans="1:11" x14ac:dyDescent="0.25">
      <c r="K90" s="111"/>
    </row>
    <row r="91" spans="1:11" ht="81" customHeight="1" x14ac:dyDescent="0.25">
      <c r="A91" s="1" t="s">
        <v>76</v>
      </c>
      <c r="B91" s="2" t="s">
        <v>1</v>
      </c>
      <c r="C91" s="3" t="s">
        <v>77</v>
      </c>
      <c r="D91" s="4" t="s">
        <v>3</v>
      </c>
      <c r="E91" s="4" t="s">
        <v>28</v>
      </c>
      <c r="F91" s="5"/>
      <c r="G91" s="6"/>
      <c r="H91" s="6"/>
      <c r="I91" s="6">
        <v>137359.9</v>
      </c>
      <c r="J91" s="207">
        <f>+$J$5</f>
        <v>0.35220000000000001</v>
      </c>
      <c r="K91" s="111">
        <f>ROUND(+I91*(1+J91),0)</f>
        <v>185738</v>
      </c>
    </row>
    <row r="92" spans="1:11" ht="30" x14ac:dyDescent="0.25">
      <c r="A92" s="7" t="s">
        <v>76</v>
      </c>
      <c r="B92" s="8" t="s">
        <v>78</v>
      </c>
      <c r="C92" s="9" t="s">
        <v>79</v>
      </c>
      <c r="D92" s="10" t="s">
        <v>7</v>
      </c>
      <c r="E92" s="10" t="s">
        <v>8</v>
      </c>
      <c r="F92" s="11">
        <v>0.5</v>
      </c>
      <c r="G92" s="12">
        <v>59910</v>
      </c>
      <c r="H92" s="12">
        <v>29955</v>
      </c>
      <c r="I92" s="12"/>
      <c r="K92" s="111"/>
    </row>
    <row r="93" spans="1:11" x14ac:dyDescent="0.25">
      <c r="A93" s="7" t="s">
        <v>76</v>
      </c>
      <c r="B93" s="8" t="s">
        <v>18</v>
      </c>
      <c r="C93" s="9" t="s">
        <v>19</v>
      </c>
      <c r="D93" s="10" t="s">
        <v>20</v>
      </c>
      <c r="E93" s="10" t="s">
        <v>21</v>
      </c>
      <c r="F93" s="11">
        <v>1.2E-2</v>
      </c>
      <c r="G93" s="12">
        <v>180217</v>
      </c>
      <c r="H93" s="12">
        <v>2163</v>
      </c>
      <c r="I93" s="12"/>
      <c r="K93" s="111"/>
    </row>
    <row r="94" spans="1:11" x14ac:dyDescent="0.25">
      <c r="A94" s="7" t="s">
        <v>76</v>
      </c>
      <c r="B94" s="8" t="s">
        <v>9</v>
      </c>
      <c r="C94" s="9" t="s">
        <v>10</v>
      </c>
      <c r="D94" s="10" t="s">
        <v>11</v>
      </c>
      <c r="E94" s="10" t="s">
        <v>12</v>
      </c>
      <c r="F94" s="11">
        <v>0.2</v>
      </c>
      <c r="G94" s="12">
        <v>3484</v>
      </c>
      <c r="H94" s="12">
        <v>697</v>
      </c>
      <c r="I94" s="12"/>
      <c r="K94" s="111"/>
    </row>
    <row r="95" spans="1:11" x14ac:dyDescent="0.25">
      <c r="A95" s="7" t="s">
        <v>76</v>
      </c>
      <c r="B95" s="8" t="s">
        <v>13</v>
      </c>
      <c r="C95" s="9" t="s">
        <v>14</v>
      </c>
      <c r="D95" s="10" t="s">
        <v>15</v>
      </c>
      <c r="E95" s="10" t="s">
        <v>12</v>
      </c>
      <c r="F95" s="11">
        <v>0.1</v>
      </c>
      <c r="G95" s="12">
        <v>1824</v>
      </c>
      <c r="H95" s="12">
        <v>182</v>
      </c>
      <c r="I95" s="12"/>
      <c r="K95" s="111"/>
    </row>
    <row r="96" spans="1:11" x14ac:dyDescent="0.25">
      <c r="A96" s="7" t="s">
        <v>76</v>
      </c>
      <c r="B96" s="8" t="s">
        <v>80</v>
      </c>
      <c r="C96" s="9" t="s">
        <v>81</v>
      </c>
      <c r="D96" s="10" t="s">
        <v>15</v>
      </c>
      <c r="E96" s="10" t="s">
        <v>39</v>
      </c>
      <c r="F96" s="11">
        <v>0.41399999999999998</v>
      </c>
      <c r="G96" s="12">
        <v>120950</v>
      </c>
      <c r="H96" s="12">
        <v>50073</v>
      </c>
      <c r="I96" s="12"/>
      <c r="K96" s="111"/>
    </row>
    <row r="97" spans="1:11" x14ac:dyDescent="0.25">
      <c r="A97" s="7" t="s">
        <v>76</v>
      </c>
      <c r="B97" s="8" t="s">
        <v>82</v>
      </c>
      <c r="C97" s="9" t="s">
        <v>83</v>
      </c>
      <c r="D97" s="10" t="s">
        <v>15</v>
      </c>
      <c r="E97" s="10" t="s">
        <v>4</v>
      </c>
      <c r="F97" s="11">
        <v>3.36</v>
      </c>
      <c r="G97" s="12">
        <v>10750</v>
      </c>
      <c r="H97" s="12">
        <v>36120</v>
      </c>
      <c r="I97" s="12"/>
      <c r="K97" s="111"/>
    </row>
    <row r="98" spans="1:11" ht="30" x14ac:dyDescent="0.25">
      <c r="A98" s="7" t="s">
        <v>76</v>
      </c>
      <c r="B98" s="8" t="s">
        <v>84</v>
      </c>
      <c r="C98" s="9" t="s">
        <v>85</v>
      </c>
      <c r="D98" s="10" t="s">
        <v>15</v>
      </c>
      <c r="E98" s="10" t="s">
        <v>86</v>
      </c>
      <c r="F98" s="11">
        <v>1.01</v>
      </c>
      <c r="G98" s="12">
        <v>17990</v>
      </c>
      <c r="H98" s="12">
        <v>18169.900000000001</v>
      </c>
      <c r="I98" s="12"/>
      <c r="K98" s="111"/>
    </row>
    <row r="99" spans="1:11" x14ac:dyDescent="0.25">
      <c r="K99" s="111"/>
    </row>
    <row r="100" spans="1:11" ht="38.25" x14ac:dyDescent="0.25">
      <c r="A100" s="1" t="s">
        <v>235</v>
      </c>
      <c r="B100" s="2" t="s">
        <v>1</v>
      </c>
      <c r="C100" s="3" t="s">
        <v>236</v>
      </c>
      <c r="D100" s="4" t="s">
        <v>3</v>
      </c>
      <c r="E100" s="4" t="s">
        <v>237</v>
      </c>
      <c r="F100" s="5"/>
      <c r="G100" s="6"/>
      <c r="H100" s="6"/>
      <c r="I100" s="6">
        <v>33299</v>
      </c>
      <c r="J100" s="207">
        <f>+$J$5</f>
        <v>0.35220000000000001</v>
      </c>
      <c r="K100" s="111">
        <f>ROUND(+I100*(1+J100),0)</f>
        <v>45027</v>
      </c>
    </row>
    <row r="101" spans="1:11" x14ac:dyDescent="0.25">
      <c r="A101" s="7" t="s">
        <v>235</v>
      </c>
      <c r="B101" s="13" t="s">
        <v>238</v>
      </c>
      <c r="C101" s="9" t="s">
        <v>239</v>
      </c>
      <c r="D101" s="10" t="s">
        <v>15</v>
      </c>
      <c r="E101" s="10" t="s">
        <v>39</v>
      </c>
      <c r="F101" s="11">
        <v>1</v>
      </c>
      <c r="G101" s="12">
        <v>8715</v>
      </c>
      <c r="H101" s="12">
        <v>8715</v>
      </c>
      <c r="I101" s="12"/>
      <c r="K101" s="111"/>
    </row>
    <row r="102" spans="1:11" x14ac:dyDescent="0.25">
      <c r="A102" s="14" t="s">
        <v>235</v>
      </c>
      <c r="B102" s="13" t="s">
        <v>18</v>
      </c>
      <c r="C102" s="9" t="s">
        <v>19</v>
      </c>
      <c r="D102" s="10" t="s">
        <v>20</v>
      </c>
      <c r="E102" s="10" t="s">
        <v>21</v>
      </c>
      <c r="F102" s="11">
        <v>5.0000000000000001E-3</v>
      </c>
      <c r="G102" s="12">
        <v>180217</v>
      </c>
      <c r="H102" s="12">
        <v>901</v>
      </c>
      <c r="I102" s="12"/>
      <c r="K102" s="111"/>
    </row>
    <row r="103" spans="1:11" x14ac:dyDescent="0.25">
      <c r="A103" s="7" t="s">
        <v>235</v>
      </c>
      <c r="B103" s="13" t="s">
        <v>240</v>
      </c>
      <c r="C103" s="9" t="s">
        <v>241</v>
      </c>
      <c r="D103" s="10" t="s">
        <v>20</v>
      </c>
      <c r="E103" s="10" t="s">
        <v>8</v>
      </c>
      <c r="F103" s="11">
        <v>2.5000000000000001E-2</v>
      </c>
      <c r="G103" s="12">
        <v>152320</v>
      </c>
      <c r="H103" s="12">
        <v>3808</v>
      </c>
      <c r="I103" s="12"/>
      <c r="K103" s="111"/>
    </row>
    <row r="104" spans="1:11" x14ac:dyDescent="0.25">
      <c r="A104" s="7" t="s">
        <v>235</v>
      </c>
      <c r="B104" s="8" t="s">
        <v>70</v>
      </c>
      <c r="C104" s="9" t="s">
        <v>71</v>
      </c>
      <c r="D104" s="10" t="s">
        <v>20</v>
      </c>
      <c r="E104" s="10" t="s">
        <v>44</v>
      </c>
      <c r="F104" s="11">
        <v>0.125</v>
      </c>
      <c r="G104" s="12">
        <v>159000</v>
      </c>
      <c r="H104" s="12">
        <v>19875</v>
      </c>
      <c r="I104" s="12"/>
      <c r="K104" s="111"/>
    </row>
    <row r="105" spans="1:11" x14ac:dyDescent="0.25">
      <c r="K105" s="111"/>
    </row>
    <row r="106" spans="1:11" ht="38.25" x14ac:dyDescent="0.25">
      <c r="A106" s="1" t="s">
        <v>242</v>
      </c>
      <c r="B106" s="2" t="s">
        <v>1</v>
      </c>
      <c r="C106" s="3" t="s">
        <v>243</v>
      </c>
      <c r="D106" s="4" t="s">
        <v>3</v>
      </c>
      <c r="E106" s="4" t="s">
        <v>237</v>
      </c>
      <c r="F106" s="5"/>
      <c r="G106" s="6"/>
      <c r="H106" s="6"/>
      <c r="I106" s="6">
        <v>40777</v>
      </c>
      <c r="J106" s="207">
        <f>+$J$5</f>
        <v>0.35220000000000001</v>
      </c>
      <c r="K106" s="111">
        <f>ROUND(+I106*(1+J106),0)</f>
        <v>55139</v>
      </c>
    </row>
    <row r="107" spans="1:11" x14ac:dyDescent="0.25">
      <c r="A107" s="7" t="s">
        <v>242</v>
      </c>
      <c r="B107" s="13" t="s">
        <v>238</v>
      </c>
      <c r="C107" s="9" t="s">
        <v>239</v>
      </c>
      <c r="D107" s="10" t="s">
        <v>15</v>
      </c>
      <c r="E107" s="10" t="s">
        <v>39</v>
      </c>
      <c r="F107" s="11">
        <v>1</v>
      </c>
      <c r="G107" s="12">
        <v>8715</v>
      </c>
      <c r="H107" s="12">
        <v>8715</v>
      </c>
      <c r="I107" s="12"/>
      <c r="K107" s="111"/>
    </row>
    <row r="108" spans="1:11" x14ac:dyDescent="0.25">
      <c r="A108" s="14" t="s">
        <v>242</v>
      </c>
      <c r="B108" s="13" t="s">
        <v>9</v>
      </c>
      <c r="C108" s="9" t="s">
        <v>10</v>
      </c>
      <c r="D108" s="10" t="s">
        <v>11</v>
      </c>
      <c r="E108" s="10" t="s">
        <v>12</v>
      </c>
      <c r="F108" s="11">
        <v>0.1</v>
      </c>
      <c r="G108" s="12">
        <v>3484</v>
      </c>
      <c r="H108" s="12">
        <v>348</v>
      </c>
      <c r="I108" s="12"/>
      <c r="K108" s="111"/>
    </row>
    <row r="109" spans="1:11" x14ac:dyDescent="0.25">
      <c r="A109" s="7" t="s">
        <v>242</v>
      </c>
      <c r="B109" s="13" t="s">
        <v>5</v>
      </c>
      <c r="C109" s="9" t="s">
        <v>6</v>
      </c>
      <c r="D109" s="10" t="s">
        <v>7</v>
      </c>
      <c r="E109" s="10" t="s">
        <v>8</v>
      </c>
      <c r="F109" s="11">
        <v>0.5</v>
      </c>
      <c r="G109" s="12">
        <v>23678</v>
      </c>
      <c r="H109" s="12">
        <v>11839</v>
      </c>
      <c r="I109" s="12"/>
      <c r="K109" s="111"/>
    </row>
    <row r="110" spans="1:11" x14ac:dyDescent="0.25">
      <c r="A110" s="7" t="s">
        <v>242</v>
      </c>
      <c r="B110" s="8" t="s">
        <v>70</v>
      </c>
      <c r="C110" s="9" t="s">
        <v>71</v>
      </c>
      <c r="D110" s="10" t="s">
        <v>20</v>
      </c>
      <c r="E110" s="10" t="s">
        <v>44</v>
      </c>
      <c r="F110" s="11">
        <v>0.125</v>
      </c>
      <c r="G110" s="12">
        <v>159000</v>
      </c>
      <c r="H110" s="12">
        <v>19875</v>
      </c>
      <c r="I110" s="12"/>
      <c r="K110" s="111"/>
    </row>
    <row r="111" spans="1:11" x14ac:dyDescent="0.25">
      <c r="K111" s="111"/>
    </row>
    <row r="112" spans="1:11" ht="37.5" customHeight="1" x14ac:dyDescent="0.25">
      <c r="A112" s="1" t="s">
        <v>87</v>
      </c>
      <c r="B112" s="2" t="s">
        <v>1</v>
      </c>
      <c r="C112" s="3" t="s">
        <v>88</v>
      </c>
      <c r="D112" s="4" t="s">
        <v>3</v>
      </c>
      <c r="E112" s="4" t="s">
        <v>39</v>
      </c>
      <c r="F112" s="5"/>
      <c r="G112" s="6"/>
      <c r="H112" s="6"/>
      <c r="I112" s="6">
        <v>114633</v>
      </c>
      <c r="J112" s="207">
        <f>+$J$5</f>
        <v>0.35220000000000001</v>
      </c>
      <c r="K112" s="111">
        <f>ROUND(+I112*(1+J112),0)</f>
        <v>155007</v>
      </c>
    </row>
    <row r="113" spans="1:11" ht="30" x14ac:dyDescent="0.25">
      <c r="A113" s="7" t="s">
        <v>87</v>
      </c>
      <c r="B113" s="8" t="s">
        <v>16</v>
      </c>
      <c r="C113" s="9" t="s">
        <v>17</v>
      </c>
      <c r="D113" s="10" t="s">
        <v>7</v>
      </c>
      <c r="E113" s="10" t="s">
        <v>8</v>
      </c>
      <c r="F113" s="11">
        <v>0.61083333333333334</v>
      </c>
      <c r="G113" s="12">
        <v>54460</v>
      </c>
      <c r="H113" s="12">
        <v>33266</v>
      </c>
      <c r="I113" s="12"/>
      <c r="K113" s="111"/>
    </row>
    <row r="114" spans="1:11" x14ac:dyDescent="0.25">
      <c r="A114" s="7" t="s">
        <v>87</v>
      </c>
      <c r="B114" s="8" t="s">
        <v>89</v>
      </c>
      <c r="C114" s="9" t="s">
        <v>90</v>
      </c>
      <c r="D114" s="10" t="s">
        <v>20</v>
      </c>
      <c r="E114" s="10" t="s">
        <v>21</v>
      </c>
      <c r="F114" s="11">
        <v>8.3333333333333329E-2</v>
      </c>
      <c r="G114" s="12">
        <v>45934</v>
      </c>
      <c r="H114" s="12">
        <v>3828</v>
      </c>
      <c r="I114" s="12"/>
      <c r="K114" s="111"/>
    </row>
    <row r="115" spans="1:11" x14ac:dyDescent="0.25">
      <c r="A115" s="7" t="s">
        <v>87</v>
      </c>
      <c r="B115" s="8" t="s">
        <v>9</v>
      </c>
      <c r="C115" s="9" t="s">
        <v>10</v>
      </c>
      <c r="D115" s="10" t="s">
        <v>11</v>
      </c>
      <c r="E115" s="10" t="s">
        <v>12</v>
      </c>
      <c r="F115" s="11">
        <v>0.02</v>
      </c>
      <c r="G115" s="12">
        <v>3484</v>
      </c>
      <c r="H115" s="12">
        <v>70</v>
      </c>
      <c r="I115" s="12"/>
      <c r="K115" s="111"/>
    </row>
    <row r="116" spans="1:11" x14ac:dyDescent="0.25">
      <c r="A116" s="7" t="s">
        <v>87</v>
      </c>
      <c r="B116" s="8" t="s">
        <v>13</v>
      </c>
      <c r="C116" s="9" t="s">
        <v>14</v>
      </c>
      <c r="D116" s="10" t="s">
        <v>15</v>
      </c>
      <c r="E116" s="10" t="s">
        <v>12</v>
      </c>
      <c r="F116" s="11">
        <v>0.6</v>
      </c>
      <c r="G116" s="12">
        <v>1824</v>
      </c>
      <c r="H116" s="12">
        <v>1094</v>
      </c>
      <c r="I116" s="12"/>
      <c r="K116" s="111"/>
    </row>
    <row r="117" spans="1:11" x14ac:dyDescent="0.25">
      <c r="A117" s="7" t="s">
        <v>87</v>
      </c>
      <c r="B117" s="8" t="s">
        <v>91</v>
      </c>
      <c r="C117" s="9" t="s">
        <v>92</v>
      </c>
      <c r="D117" s="10" t="s">
        <v>15</v>
      </c>
      <c r="E117" s="10" t="s">
        <v>39</v>
      </c>
      <c r="F117" s="11">
        <v>1.3</v>
      </c>
      <c r="G117" s="12">
        <v>58750</v>
      </c>
      <c r="H117" s="12">
        <v>76375</v>
      </c>
      <c r="I117" s="12"/>
      <c r="K117" s="111"/>
    </row>
    <row r="118" spans="1:11" x14ac:dyDescent="0.25">
      <c r="K118" s="111"/>
    </row>
    <row r="119" spans="1:11" ht="25.5" x14ac:dyDescent="0.25">
      <c r="A119" s="1" t="s">
        <v>335</v>
      </c>
      <c r="B119" s="2" t="s">
        <v>1</v>
      </c>
      <c r="C119" s="3" t="s">
        <v>417</v>
      </c>
      <c r="D119" s="4" t="s">
        <v>3</v>
      </c>
      <c r="E119" s="4" t="s">
        <v>39</v>
      </c>
      <c r="F119" s="5"/>
      <c r="G119" s="6"/>
      <c r="H119" s="6"/>
      <c r="I119" s="6">
        <v>194940</v>
      </c>
      <c r="J119" s="207">
        <f>+$J$5</f>
        <v>0.35220000000000001</v>
      </c>
      <c r="K119" s="111">
        <f>ROUND(+I119*(1+J119),0)</f>
        <v>263598</v>
      </c>
    </row>
    <row r="120" spans="1:11" x14ac:dyDescent="0.25">
      <c r="A120" s="7" t="s">
        <v>335</v>
      </c>
      <c r="B120" s="13" t="s">
        <v>40</v>
      </c>
      <c r="C120" s="9" t="s">
        <v>41</v>
      </c>
      <c r="D120" s="10" t="s">
        <v>7</v>
      </c>
      <c r="E120" s="10" t="s">
        <v>8</v>
      </c>
      <c r="F120" s="11">
        <v>0.2</v>
      </c>
      <c r="G120" s="12">
        <v>11839</v>
      </c>
      <c r="H120" s="12">
        <v>2368</v>
      </c>
      <c r="I120" s="12"/>
      <c r="K120" s="111"/>
    </row>
    <row r="121" spans="1:11" x14ac:dyDescent="0.25">
      <c r="A121" s="7" t="s">
        <v>335</v>
      </c>
      <c r="B121" s="8" t="s">
        <v>18</v>
      </c>
      <c r="C121" s="9" t="s">
        <v>19</v>
      </c>
      <c r="D121" s="10" t="s">
        <v>20</v>
      </c>
      <c r="E121" s="10" t="s">
        <v>21</v>
      </c>
      <c r="F121" s="11">
        <v>0.05</v>
      </c>
      <c r="G121" s="12">
        <v>180217</v>
      </c>
      <c r="H121" s="12">
        <v>9011</v>
      </c>
      <c r="I121" s="12"/>
      <c r="K121" s="111"/>
    </row>
    <row r="122" spans="1:11" x14ac:dyDescent="0.25">
      <c r="A122" s="7" t="s">
        <v>335</v>
      </c>
      <c r="B122" s="8" t="s">
        <v>98</v>
      </c>
      <c r="C122" s="9" t="s">
        <v>99</v>
      </c>
      <c r="D122" s="10" t="s">
        <v>20</v>
      </c>
      <c r="E122" s="10" t="s">
        <v>8</v>
      </c>
      <c r="F122" s="11">
        <v>4.2999999999999997E-2</v>
      </c>
      <c r="G122" s="12">
        <v>261800</v>
      </c>
      <c r="H122" s="12">
        <v>11257</v>
      </c>
      <c r="I122" s="12"/>
      <c r="K122" s="111"/>
    </row>
    <row r="123" spans="1:11" x14ac:dyDescent="0.25">
      <c r="A123" s="7" t="s">
        <v>335</v>
      </c>
      <c r="B123" s="8" t="s">
        <v>104</v>
      </c>
      <c r="C123" s="9" t="s">
        <v>105</v>
      </c>
      <c r="D123" s="10" t="s">
        <v>20</v>
      </c>
      <c r="E123" s="10" t="s">
        <v>8</v>
      </c>
      <c r="F123" s="11">
        <v>4.2999999999999997E-2</v>
      </c>
      <c r="G123" s="12">
        <v>297500</v>
      </c>
      <c r="H123" s="12">
        <v>12793</v>
      </c>
      <c r="I123" s="12"/>
      <c r="K123" s="111"/>
    </row>
    <row r="124" spans="1:11" x14ac:dyDescent="0.25">
      <c r="A124" s="7" t="s">
        <v>335</v>
      </c>
      <c r="B124" s="8" t="s">
        <v>13</v>
      </c>
      <c r="C124" s="9" t="s">
        <v>14</v>
      </c>
      <c r="D124" s="10" t="s">
        <v>15</v>
      </c>
      <c r="E124" s="10" t="s">
        <v>12</v>
      </c>
      <c r="F124" s="11">
        <v>0.85</v>
      </c>
      <c r="G124" s="12">
        <v>1824</v>
      </c>
      <c r="H124" s="12">
        <v>1550</v>
      </c>
      <c r="I124" s="12"/>
      <c r="K124" s="111"/>
    </row>
    <row r="125" spans="1:11" x14ac:dyDescent="0.25">
      <c r="A125" s="7" t="s">
        <v>335</v>
      </c>
      <c r="B125" s="13" t="s">
        <v>418</v>
      </c>
      <c r="C125" s="9" t="s">
        <v>419</v>
      </c>
      <c r="D125" s="10" t="s">
        <v>15</v>
      </c>
      <c r="E125" s="10" t="s">
        <v>39</v>
      </c>
      <c r="F125" s="11">
        <v>1.3</v>
      </c>
      <c r="G125" s="12">
        <v>120950</v>
      </c>
      <c r="H125" s="12">
        <v>157235</v>
      </c>
      <c r="I125" s="12"/>
      <c r="K125" s="111"/>
    </row>
    <row r="126" spans="1:11" x14ac:dyDescent="0.25">
      <c r="A126" s="7" t="s">
        <v>335</v>
      </c>
      <c r="B126" s="8" t="s">
        <v>107</v>
      </c>
      <c r="C126" s="9" t="s">
        <v>108</v>
      </c>
      <c r="D126" s="10" t="s">
        <v>15</v>
      </c>
      <c r="E126" s="10" t="s">
        <v>109</v>
      </c>
      <c r="F126" s="11">
        <v>22</v>
      </c>
      <c r="G126" s="12">
        <v>33</v>
      </c>
      <c r="H126" s="12">
        <v>726</v>
      </c>
      <c r="I126" s="12"/>
      <c r="K126" s="111"/>
    </row>
    <row r="127" spans="1:11" x14ac:dyDescent="0.25">
      <c r="K127" s="111"/>
    </row>
    <row r="128" spans="1:11" ht="39.6" customHeight="1" x14ac:dyDescent="0.25">
      <c r="A128" s="1" t="s">
        <v>93</v>
      </c>
      <c r="B128" s="2" t="s">
        <v>1</v>
      </c>
      <c r="C128" s="3" t="s">
        <v>420</v>
      </c>
      <c r="D128" s="4" t="s">
        <v>3</v>
      </c>
      <c r="E128" s="4" t="s">
        <v>39</v>
      </c>
      <c r="F128" s="5"/>
      <c r="G128" s="6"/>
      <c r="H128" s="6"/>
      <c r="I128" s="6">
        <v>200128</v>
      </c>
      <c r="J128" s="207">
        <f>+$J$5</f>
        <v>0.35220000000000001</v>
      </c>
      <c r="K128" s="111">
        <f>ROUND(+I128*(1+J128),0)</f>
        <v>270613</v>
      </c>
    </row>
    <row r="129" spans="1:16" ht="30" x14ac:dyDescent="0.25">
      <c r="A129" s="7" t="s">
        <v>93</v>
      </c>
      <c r="B129" s="8" t="s">
        <v>16</v>
      </c>
      <c r="C129" s="9" t="s">
        <v>17</v>
      </c>
      <c r="D129" s="10" t="s">
        <v>7</v>
      </c>
      <c r="E129" s="10" t="s">
        <v>8</v>
      </c>
      <c r="F129" s="11">
        <v>0.61083333333333334</v>
      </c>
      <c r="G129" s="12">
        <v>54460</v>
      </c>
      <c r="H129" s="12">
        <v>33266</v>
      </c>
      <c r="I129" s="12"/>
      <c r="K129" s="111"/>
    </row>
    <row r="130" spans="1:16" x14ac:dyDescent="0.25">
      <c r="A130" s="7" t="s">
        <v>93</v>
      </c>
      <c r="B130" s="8" t="s">
        <v>18</v>
      </c>
      <c r="C130" s="9" t="s">
        <v>19</v>
      </c>
      <c r="D130" s="10" t="s">
        <v>20</v>
      </c>
      <c r="E130" s="10" t="s">
        <v>21</v>
      </c>
      <c r="F130" s="11">
        <v>1.8800000000000001E-2</v>
      </c>
      <c r="G130" s="12">
        <v>180217</v>
      </c>
      <c r="H130" s="12">
        <v>3388</v>
      </c>
      <c r="I130" s="12"/>
      <c r="K130" s="111"/>
    </row>
    <row r="131" spans="1:16" x14ac:dyDescent="0.25">
      <c r="A131" s="7" t="s">
        <v>93</v>
      </c>
      <c r="B131" s="8" t="s">
        <v>89</v>
      </c>
      <c r="C131" s="9" t="s">
        <v>90</v>
      </c>
      <c r="D131" s="10" t="s">
        <v>20</v>
      </c>
      <c r="E131" s="10" t="s">
        <v>21</v>
      </c>
      <c r="F131" s="11">
        <v>8.3000000000000004E-2</v>
      </c>
      <c r="G131" s="12">
        <v>45934</v>
      </c>
      <c r="H131" s="12">
        <v>3813</v>
      </c>
      <c r="I131" s="12"/>
      <c r="K131" s="111"/>
    </row>
    <row r="132" spans="1:16" x14ac:dyDescent="0.25">
      <c r="A132" s="7" t="s">
        <v>93</v>
      </c>
      <c r="B132" s="8" t="s">
        <v>9</v>
      </c>
      <c r="C132" s="9" t="s">
        <v>10</v>
      </c>
      <c r="D132" s="10" t="s">
        <v>11</v>
      </c>
      <c r="E132" s="10" t="s">
        <v>12</v>
      </c>
      <c r="F132" s="11">
        <v>4.2999999999999997E-2</v>
      </c>
      <c r="G132" s="12">
        <v>3484</v>
      </c>
      <c r="H132" s="12">
        <v>150</v>
      </c>
      <c r="I132" s="12"/>
      <c r="K132" s="111"/>
    </row>
    <row r="133" spans="1:16" x14ac:dyDescent="0.25">
      <c r="A133" s="7" t="s">
        <v>93</v>
      </c>
      <c r="B133" s="8" t="s">
        <v>13</v>
      </c>
      <c r="C133" s="9" t="s">
        <v>14</v>
      </c>
      <c r="D133" s="10" t="s">
        <v>15</v>
      </c>
      <c r="E133" s="10" t="s">
        <v>12</v>
      </c>
      <c r="F133" s="11">
        <v>0.85</v>
      </c>
      <c r="G133" s="12">
        <v>1824</v>
      </c>
      <c r="H133" s="12">
        <v>1550</v>
      </c>
      <c r="I133" s="12"/>
      <c r="K133" s="111"/>
    </row>
    <row r="134" spans="1:16" x14ac:dyDescent="0.25">
      <c r="A134" s="7" t="s">
        <v>93</v>
      </c>
      <c r="B134" s="13" t="s">
        <v>418</v>
      </c>
      <c r="C134" s="9" t="s">
        <v>419</v>
      </c>
      <c r="D134" s="10" t="s">
        <v>15</v>
      </c>
      <c r="E134" s="10" t="s">
        <v>39</v>
      </c>
      <c r="F134" s="11">
        <v>1.3</v>
      </c>
      <c r="G134" s="12">
        <v>120950</v>
      </c>
      <c r="H134" s="12">
        <v>157235</v>
      </c>
      <c r="I134" s="12"/>
      <c r="K134" s="111"/>
    </row>
    <row r="135" spans="1:16" x14ac:dyDescent="0.25">
      <c r="A135" s="14" t="s">
        <v>93</v>
      </c>
      <c r="B135" s="8" t="s">
        <v>107</v>
      </c>
      <c r="C135" s="9" t="s">
        <v>108</v>
      </c>
      <c r="D135" s="10" t="s">
        <v>15</v>
      </c>
      <c r="E135" s="10" t="s">
        <v>109</v>
      </c>
      <c r="F135" s="11">
        <v>22</v>
      </c>
      <c r="G135" s="12">
        <v>33</v>
      </c>
      <c r="H135" s="12">
        <v>726</v>
      </c>
      <c r="I135" s="12"/>
      <c r="K135" s="111"/>
    </row>
    <row r="136" spans="1:16" x14ac:dyDescent="0.25">
      <c r="A136" s="7"/>
      <c r="B136" s="8"/>
      <c r="C136" s="9"/>
      <c r="D136" s="10"/>
      <c r="E136" s="10"/>
      <c r="F136" s="11"/>
      <c r="G136" s="12"/>
      <c r="H136" s="12"/>
      <c r="I136" s="12"/>
      <c r="K136" s="111"/>
    </row>
    <row r="137" spans="1:16" ht="58.5" customHeight="1" x14ac:dyDescent="0.25">
      <c r="A137" s="1" t="s">
        <v>94</v>
      </c>
      <c r="B137" s="2" t="s">
        <v>1</v>
      </c>
      <c r="C137" s="3" t="s">
        <v>95</v>
      </c>
      <c r="D137" s="4" t="s">
        <v>3</v>
      </c>
      <c r="E137" s="4" t="s">
        <v>39</v>
      </c>
      <c r="F137" s="5"/>
      <c r="G137" s="6"/>
      <c r="H137" s="6"/>
      <c r="I137" s="6">
        <v>197034</v>
      </c>
      <c r="J137" s="207">
        <f>+$J$5</f>
        <v>0.35220000000000001</v>
      </c>
      <c r="K137" s="111">
        <f>ROUND(+I137*(1+J137),0)</f>
        <v>266429</v>
      </c>
    </row>
    <row r="138" spans="1:16" ht="30" x14ac:dyDescent="0.25">
      <c r="A138" s="7" t="s">
        <v>94</v>
      </c>
      <c r="B138" s="8" t="s">
        <v>16</v>
      </c>
      <c r="C138" s="9" t="s">
        <v>17</v>
      </c>
      <c r="D138" s="10" t="s">
        <v>7</v>
      </c>
      <c r="E138" s="10" t="s">
        <v>8</v>
      </c>
      <c r="F138" s="11">
        <v>0.61083333333333334</v>
      </c>
      <c r="G138" s="12">
        <v>54460</v>
      </c>
      <c r="H138" s="12">
        <v>33266</v>
      </c>
      <c r="I138" s="12"/>
      <c r="K138" s="111"/>
      <c r="P138" s="210">
        <v>25678186826</v>
      </c>
    </row>
    <row r="139" spans="1:16" x14ac:dyDescent="0.25">
      <c r="A139" s="7" t="s">
        <v>94</v>
      </c>
      <c r="B139" s="8" t="s">
        <v>18</v>
      </c>
      <c r="C139" s="9" t="s">
        <v>19</v>
      </c>
      <c r="D139" s="10" t="s">
        <v>20</v>
      </c>
      <c r="E139" s="10" t="s">
        <v>21</v>
      </c>
      <c r="F139" s="11">
        <v>1.8800000000000001E-2</v>
      </c>
      <c r="G139" s="12">
        <v>180217</v>
      </c>
      <c r="H139" s="12">
        <v>3388</v>
      </c>
      <c r="I139" s="12"/>
      <c r="K139" s="111"/>
    </row>
    <row r="140" spans="1:16" x14ac:dyDescent="0.25">
      <c r="A140" s="7" t="s">
        <v>94</v>
      </c>
      <c r="B140" s="8" t="s">
        <v>89</v>
      </c>
      <c r="C140" s="9" t="s">
        <v>90</v>
      </c>
      <c r="D140" s="10" t="s">
        <v>20</v>
      </c>
      <c r="E140" s="10" t="s">
        <v>21</v>
      </c>
      <c r="F140" s="11">
        <v>8.3000000000000004E-2</v>
      </c>
      <c r="G140" s="12">
        <v>45934</v>
      </c>
      <c r="H140" s="12">
        <v>3813</v>
      </c>
      <c r="I140" s="12"/>
      <c r="K140" s="111"/>
      <c r="P140" s="210">
        <f>+P138+500000000</f>
        <v>26178186826</v>
      </c>
    </row>
    <row r="141" spans="1:16" x14ac:dyDescent="0.25">
      <c r="A141" s="7" t="s">
        <v>94</v>
      </c>
      <c r="B141" s="8" t="s">
        <v>9</v>
      </c>
      <c r="C141" s="9" t="s">
        <v>10</v>
      </c>
      <c r="D141" s="10" t="s">
        <v>11</v>
      </c>
      <c r="E141" s="10" t="s">
        <v>12</v>
      </c>
      <c r="F141" s="11">
        <v>4.2999999999999997E-2</v>
      </c>
      <c r="G141" s="12">
        <v>3484</v>
      </c>
      <c r="H141" s="12">
        <v>150</v>
      </c>
      <c r="I141" s="12"/>
      <c r="K141" s="111"/>
    </row>
    <row r="142" spans="1:16" x14ac:dyDescent="0.25">
      <c r="A142" s="7" t="s">
        <v>94</v>
      </c>
      <c r="B142" s="8" t="s">
        <v>13</v>
      </c>
      <c r="C142" s="9" t="s">
        <v>14</v>
      </c>
      <c r="D142" s="10" t="s">
        <v>15</v>
      </c>
      <c r="E142" s="10" t="s">
        <v>12</v>
      </c>
      <c r="F142" s="11">
        <v>0.85</v>
      </c>
      <c r="G142" s="12">
        <v>1824</v>
      </c>
      <c r="H142" s="12">
        <v>1550</v>
      </c>
      <c r="I142" s="12"/>
      <c r="K142" s="111"/>
    </row>
    <row r="143" spans="1:16" x14ac:dyDescent="0.25">
      <c r="A143" s="7" t="s">
        <v>94</v>
      </c>
      <c r="B143" s="8" t="s">
        <v>96</v>
      </c>
      <c r="C143" s="9" t="s">
        <v>421</v>
      </c>
      <c r="D143" s="10" t="s">
        <v>15</v>
      </c>
      <c r="E143" s="10" t="s">
        <v>39</v>
      </c>
      <c r="F143" s="11">
        <v>1.3</v>
      </c>
      <c r="G143" s="12">
        <v>118570</v>
      </c>
      <c r="H143" s="12">
        <v>154141</v>
      </c>
      <c r="I143" s="12"/>
      <c r="K143" s="111"/>
    </row>
    <row r="144" spans="1:16" x14ac:dyDescent="0.25">
      <c r="A144" s="7" t="s">
        <v>94</v>
      </c>
      <c r="B144" s="8" t="s">
        <v>107</v>
      </c>
      <c r="C144" s="9" t="s">
        <v>108</v>
      </c>
      <c r="D144" s="10" t="s">
        <v>15</v>
      </c>
      <c r="E144" s="10" t="s">
        <v>109</v>
      </c>
      <c r="F144" s="11">
        <v>22</v>
      </c>
      <c r="G144" s="12">
        <v>33</v>
      </c>
      <c r="H144" s="12">
        <v>726</v>
      </c>
      <c r="I144" s="12"/>
      <c r="K144" s="111"/>
    </row>
    <row r="145" spans="1:11" x14ac:dyDescent="0.25">
      <c r="A145" s="7"/>
      <c r="B145" s="8"/>
      <c r="C145" s="9"/>
      <c r="D145" s="10"/>
      <c r="E145" s="10"/>
      <c r="F145" s="11"/>
      <c r="G145" s="12"/>
      <c r="H145" s="12"/>
      <c r="I145" s="12"/>
      <c r="K145" s="111"/>
    </row>
    <row r="146" spans="1:11" ht="59.25" customHeight="1" x14ac:dyDescent="0.25">
      <c r="A146" s="1" t="s">
        <v>97</v>
      </c>
      <c r="B146" s="2" t="s">
        <v>1</v>
      </c>
      <c r="C146" s="3" t="s">
        <v>422</v>
      </c>
      <c r="D146" s="4" t="s">
        <v>3</v>
      </c>
      <c r="E146" s="4" t="s">
        <v>39</v>
      </c>
      <c r="F146" s="5"/>
      <c r="G146" s="6"/>
      <c r="H146" s="6"/>
      <c r="I146" s="6">
        <v>191846</v>
      </c>
      <c r="J146" s="207">
        <f>+$J$5</f>
        <v>0.35220000000000001</v>
      </c>
      <c r="K146" s="111">
        <f>ROUND(+I146*(1+J146),0)</f>
        <v>259414</v>
      </c>
    </row>
    <row r="147" spans="1:11" x14ac:dyDescent="0.25">
      <c r="A147" s="7" t="s">
        <v>97</v>
      </c>
      <c r="B147" s="8" t="s">
        <v>40</v>
      </c>
      <c r="C147" s="9" t="s">
        <v>41</v>
      </c>
      <c r="D147" s="10" t="s">
        <v>7</v>
      </c>
      <c r="E147" s="10" t="s">
        <v>8</v>
      </c>
      <c r="F147" s="11">
        <v>0.2</v>
      </c>
      <c r="G147" s="12">
        <v>11839</v>
      </c>
      <c r="H147" s="12">
        <v>2368</v>
      </c>
      <c r="I147" s="12"/>
      <c r="K147" s="111"/>
    </row>
    <row r="148" spans="1:11" x14ac:dyDescent="0.25">
      <c r="A148" s="7" t="s">
        <v>97</v>
      </c>
      <c r="B148" s="8" t="s">
        <v>18</v>
      </c>
      <c r="C148" s="9" t="s">
        <v>19</v>
      </c>
      <c r="D148" s="10" t="s">
        <v>20</v>
      </c>
      <c r="E148" s="10" t="s">
        <v>21</v>
      </c>
      <c r="F148" s="11">
        <v>0.05</v>
      </c>
      <c r="G148" s="12">
        <v>180217</v>
      </c>
      <c r="H148" s="12">
        <v>9011</v>
      </c>
      <c r="I148" s="12"/>
      <c r="K148" s="111"/>
    </row>
    <row r="149" spans="1:11" x14ac:dyDescent="0.25">
      <c r="A149" s="7" t="s">
        <v>97</v>
      </c>
      <c r="B149" s="8" t="s">
        <v>98</v>
      </c>
      <c r="C149" s="9" t="s">
        <v>99</v>
      </c>
      <c r="D149" s="10" t="s">
        <v>20</v>
      </c>
      <c r="E149" s="10" t="s">
        <v>8</v>
      </c>
      <c r="F149" s="11">
        <v>4.2999999999999997E-2</v>
      </c>
      <c r="G149" s="12">
        <v>261800</v>
      </c>
      <c r="H149" s="12">
        <v>11257</v>
      </c>
      <c r="I149" s="12"/>
      <c r="K149" s="111"/>
    </row>
    <row r="150" spans="1:11" x14ac:dyDescent="0.25">
      <c r="A150" s="7" t="s">
        <v>97</v>
      </c>
      <c r="B150" s="8" t="s">
        <v>104</v>
      </c>
      <c r="C150" s="9" t="s">
        <v>105</v>
      </c>
      <c r="D150" s="10" t="s">
        <v>20</v>
      </c>
      <c r="E150" s="10" t="s">
        <v>8</v>
      </c>
      <c r="F150" s="11">
        <v>4.2999999999999997E-2</v>
      </c>
      <c r="G150" s="12">
        <v>297500</v>
      </c>
      <c r="H150" s="12">
        <v>12793</v>
      </c>
      <c r="I150" s="12"/>
      <c r="K150" s="111"/>
    </row>
    <row r="151" spans="1:11" x14ac:dyDescent="0.25">
      <c r="A151" s="7" t="s">
        <v>97</v>
      </c>
      <c r="B151" s="8" t="s">
        <v>13</v>
      </c>
      <c r="C151" s="9" t="s">
        <v>14</v>
      </c>
      <c r="D151" s="10" t="s">
        <v>15</v>
      </c>
      <c r="E151" s="10" t="s">
        <v>12</v>
      </c>
      <c r="F151" s="11">
        <v>0.85</v>
      </c>
      <c r="G151" s="12">
        <v>1824</v>
      </c>
      <c r="H151" s="12">
        <v>1550</v>
      </c>
      <c r="I151" s="12"/>
      <c r="K151" s="111"/>
    </row>
    <row r="152" spans="1:11" x14ac:dyDescent="0.25">
      <c r="A152" s="7" t="s">
        <v>97</v>
      </c>
      <c r="B152" s="8" t="s">
        <v>96</v>
      </c>
      <c r="C152" s="9" t="s">
        <v>421</v>
      </c>
      <c r="D152" s="10" t="s">
        <v>15</v>
      </c>
      <c r="E152" s="10" t="s">
        <v>39</v>
      </c>
      <c r="F152" s="11">
        <v>1.3</v>
      </c>
      <c r="G152" s="12">
        <v>118570</v>
      </c>
      <c r="H152" s="12">
        <v>154141</v>
      </c>
      <c r="I152" s="12"/>
      <c r="K152" s="111"/>
    </row>
    <row r="153" spans="1:11" x14ac:dyDescent="0.25">
      <c r="A153" s="7" t="s">
        <v>97</v>
      </c>
      <c r="B153" s="8" t="s">
        <v>107</v>
      </c>
      <c r="C153" s="9" t="s">
        <v>108</v>
      </c>
      <c r="D153" s="10" t="s">
        <v>15</v>
      </c>
      <c r="E153" s="10" t="s">
        <v>109</v>
      </c>
      <c r="F153" s="11">
        <v>22</v>
      </c>
      <c r="G153" s="12">
        <v>33</v>
      </c>
      <c r="H153" s="12">
        <v>726</v>
      </c>
      <c r="I153" s="12"/>
      <c r="K153" s="111"/>
    </row>
    <row r="154" spans="1:11" x14ac:dyDescent="0.25">
      <c r="A154" s="7"/>
      <c r="B154" s="8"/>
      <c r="C154" s="9"/>
      <c r="D154" s="10"/>
      <c r="E154" s="10"/>
      <c r="F154" s="11"/>
      <c r="G154" s="12"/>
      <c r="H154" s="12"/>
      <c r="I154" s="12"/>
      <c r="K154" s="111"/>
    </row>
    <row r="155" spans="1:11" ht="38.25" x14ac:dyDescent="0.25">
      <c r="A155" s="1" t="s">
        <v>322</v>
      </c>
      <c r="B155" s="2" t="s">
        <v>1</v>
      </c>
      <c r="C155" s="3" t="s">
        <v>323</v>
      </c>
      <c r="D155" s="4" t="s">
        <v>3</v>
      </c>
      <c r="E155" s="4" t="s">
        <v>39</v>
      </c>
      <c r="F155" s="5"/>
      <c r="G155" s="6"/>
      <c r="H155" s="6"/>
      <c r="I155" s="6">
        <v>1207765</v>
      </c>
      <c r="J155" s="207">
        <f>+$J$5</f>
        <v>0.35220000000000001</v>
      </c>
      <c r="K155" s="111">
        <f>ROUND(+I155*(1+J155),0)</f>
        <v>1633140</v>
      </c>
    </row>
    <row r="156" spans="1:11" ht="30" x14ac:dyDescent="0.25">
      <c r="A156" s="7" t="s">
        <v>322</v>
      </c>
      <c r="B156" s="13" t="s">
        <v>233</v>
      </c>
      <c r="C156" s="9" t="s">
        <v>234</v>
      </c>
      <c r="D156" s="10" t="s">
        <v>7</v>
      </c>
      <c r="E156" s="10" t="s">
        <v>8</v>
      </c>
      <c r="F156" s="11">
        <v>2.2999999999999998</v>
      </c>
      <c r="G156" s="12">
        <v>89977</v>
      </c>
      <c r="H156" s="12">
        <v>206947</v>
      </c>
      <c r="I156" s="12"/>
      <c r="K156" s="111"/>
    </row>
    <row r="157" spans="1:11" x14ac:dyDescent="0.25">
      <c r="A157" s="7" t="s">
        <v>322</v>
      </c>
      <c r="B157" s="8" t="s">
        <v>18</v>
      </c>
      <c r="C157" s="9" t="s">
        <v>19</v>
      </c>
      <c r="D157" s="10" t="s">
        <v>20</v>
      </c>
      <c r="E157" s="10" t="s">
        <v>21</v>
      </c>
      <c r="F157" s="11">
        <v>9.6600000000000005E-2</v>
      </c>
      <c r="G157" s="12">
        <v>180217</v>
      </c>
      <c r="H157" s="12">
        <v>17409</v>
      </c>
      <c r="I157" s="12"/>
      <c r="K157" s="111"/>
    </row>
    <row r="158" spans="1:11" x14ac:dyDescent="0.25">
      <c r="A158" s="7" t="s">
        <v>322</v>
      </c>
      <c r="B158" s="8" t="s">
        <v>115</v>
      </c>
      <c r="C158" s="9" t="s">
        <v>116</v>
      </c>
      <c r="D158" s="10" t="s">
        <v>20</v>
      </c>
      <c r="E158" s="10" t="s">
        <v>21</v>
      </c>
      <c r="F158" s="11">
        <v>0.1</v>
      </c>
      <c r="G158" s="12">
        <v>58667</v>
      </c>
      <c r="H158" s="12">
        <v>5867</v>
      </c>
      <c r="I158" s="12"/>
      <c r="K158" s="111"/>
    </row>
    <row r="159" spans="1:11" x14ac:dyDescent="0.25">
      <c r="A159" s="7" t="s">
        <v>322</v>
      </c>
      <c r="B159" s="8" t="s">
        <v>117</v>
      </c>
      <c r="C159" s="9" t="s">
        <v>118</v>
      </c>
      <c r="D159" s="10" t="s">
        <v>20</v>
      </c>
      <c r="E159" s="10" t="s">
        <v>21</v>
      </c>
      <c r="F159" s="11">
        <v>0.1</v>
      </c>
      <c r="G159" s="12">
        <v>63665</v>
      </c>
      <c r="H159" s="12">
        <v>6367</v>
      </c>
      <c r="I159" s="12"/>
      <c r="K159" s="111"/>
    </row>
    <row r="160" spans="1:11" x14ac:dyDescent="0.25">
      <c r="A160" s="7" t="s">
        <v>322</v>
      </c>
      <c r="B160" s="8" t="s">
        <v>9</v>
      </c>
      <c r="C160" s="9" t="s">
        <v>10</v>
      </c>
      <c r="D160" s="10" t="s">
        <v>11</v>
      </c>
      <c r="E160" s="10" t="s">
        <v>12</v>
      </c>
      <c r="F160" s="11">
        <v>2.6</v>
      </c>
      <c r="G160" s="12">
        <v>3484</v>
      </c>
      <c r="H160" s="12">
        <v>9058</v>
      </c>
      <c r="I160" s="12"/>
      <c r="K160" s="111"/>
    </row>
    <row r="161" spans="1:11" x14ac:dyDescent="0.25">
      <c r="A161" s="7" t="s">
        <v>322</v>
      </c>
      <c r="B161" s="8" t="s">
        <v>13</v>
      </c>
      <c r="C161" s="9" t="s">
        <v>14</v>
      </c>
      <c r="D161" s="10" t="s">
        <v>15</v>
      </c>
      <c r="E161" s="10" t="s">
        <v>12</v>
      </c>
      <c r="F161" s="11">
        <v>9.6999999999999993</v>
      </c>
      <c r="G161" s="12">
        <v>1824</v>
      </c>
      <c r="H161" s="12">
        <v>17693</v>
      </c>
      <c r="I161" s="12"/>
      <c r="K161" s="111"/>
    </row>
    <row r="162" spans="1:11" ht="30" x14ac:dyDescent="0.25">
      <c r="A162" s="7" t="s">
        <v>322</v>
      </c>
      <c r="B162" s="13" t="s">
        <v>324</v>
      </c>
      <c r="C162" s="9" t="s">
        <v>325</v>
      </c>
      <c r="D162" s="10" t="s">
        <v>15</v>
      </c>
      <c r="E162" s="10" t="s">
        <v>39</v>
      </c>
      <c r="F162" s="11">
        <v>1.05</v>
      </c>
      <c r="G162" s="12">
        <v>870000</v>
      </c>
      <c r="H162" s="12">
        <v>913500</v>
      </c>
      <c r="I162" s="12"/>
      <c r="K162" s="111"/>
    </row>
    <row r="163" spans="1:11" x14ac:dyDescent="0.25">
      <c r="A163" s="7" t="s">
        <v>322</v>
      </c>
      <c r="B163" s="13" t="s">
        <v>34</v>
      </c>
      <c r="C163" s="9" t="s">
        <v>35</v>
      </c>
      <c r="D163" s="10" t="s">
        <v>15</v>
      </c>
      <c r="E163" s="10" t="s">
        <v>36</v>
      </c>
      <c r="F163" s="11">
        <v>0.2</v>
      </c>
      <c r="G163" s="12">
        <v>5100</v>
      </c>
      <c r="H163" s="12">
        <v>1020</v>
      </c>
      <c r="I163" s="12"/>
      <c r="K163" s="111"/>
    </row>
    <row r="164" spans="1:11" x14ac:dyDescent="0.25">
      <c r="A164" s="7" t="s">
        <v>322</v>
      </c>
      <c r="B164" s="8" t="s">
        <v>121</v>
      </c>
      <c r="C164" s="9" t="s">
        <v>122</v>
      </c>
      <c r="D164" s="10" t="s">
        <v>15</v>
      </c>
      <c r="E164" s="10" t="s">
        <v>123</v>
      </c>
      <c r="F164" s="11">
        <v>0.09</v>
      </c>
      <c r="G164" s="12">
        <v>13045</v>
      </c>
      <c r="H164" s="12">
        <v>1174</v>
      </c>
      <c r="I164" s="12"/>
      <c r="K164" s="111"/>
    </row>
    <row r="165" spans="1:11" x14ac:dyDescent="0.25">
      <c r="A165" s="7" t="s">
        <v>322</v>
      </c>
      <c r="B165" s="8" t="s">
        <v>124</v>
      </c>
      <c r="C165" s="9" t="s">
        <v>125</v>
      </c>
      <c r="D165" s="10" t="s">
        <v>15</v>
      </c>
      <c r="E165" s="10" t="s">
        <v>12</v>
      </c>
      <c r="F165" s="11">
        <v>0.8</v>
      </c>
      <c r="G165" s="12">
        <v>14569</v>
      </c>
      <c r="H165" s="12">
        <v>11655</v>
      </c>
      <c r="I165" s="12"/>
      <c r="K165" s="111"/>
    </row>
    <row r="166" spans="1:11" x14ac:dyDescent="0.25">
      <c r="A166" s="7" t="s">
        <v>322</v>
      </c>
      <c r="B166" s="8" t="s">
        <v>126</v>
      </c>
      <c r="C166" s="9" t="s">
        <v>127</v>
      </c>
      <c r="D166" s="10" t="s">
        <v>15</v>
      </c>
      <c r="E166" s="10" t="s">
        <v>12</v>
      </c>
      <c r="F166" s="11">
        <v>1.25</v>
      </c>
      <c r="G166" s="12">
        <v>13660</v>
      </c>
      <c r="H166" s="12">
        <v>17075</v>
      </c>
      <c r="I166" s="12"/>
      <c r="K166" s="111"/>
    </row>
    <row r="167" spans="1:11" x14ac:dyDescent="0.25">
      <c r="K167" s="111"/>
    </row>
    <row r="168" spans="1:11" ht="25.5" x14ac:dyDescent="0.25">
      <c r="A168" s="1" t="s">
        <v>326</v>
      </c>
      <c r="B168" s="2" t="s">
        <v>1</v>
      </c>
      <c r="C168" s="3" t="s">
        <v>327</v>
      </c>
      <c r="D168" s="4" t="s">
        <v>3</v>
      </c>
      <c r="E168" s="4" t="s">
        <v>39</v>
      </c>
      <c r="F168" s="5"/>
      <c r="G168" s="6"/>
      <c r="H168" s="6"/>
      <c r="I168" s="6">
        <v>1049621</v>
      </c>
      <c r="J168" s="207">
        <f>+$J$5</f>
        <v>0.35220000000000001</v>
      </c>
      <c r="K168" s="111">
        <f>ROUND(+I168*(1+J168),0)</f>
        <v>1419298</v>
      </c>
    </row>
    <row r="169" spans="1:11" ht="30" x14ac:dyDescent="0.25">
      <c r="A169" s="7" t="s">
        <v>326</v>
      </c>
      <c r="B169" s="8" t="s">
        <v>100</v>
      </c>
      <c r="C169" s="9" t="s">
        <v>101</v>
      </c>
      <c r="D169" s="10" t="s">
        <v>7</v>
      </c>
      <c r="E169" s="10" t="s">
        <v>8</v>
      </c>
      <c r="F169" s="11">
        <v>2.1</v>
      </c>
      <c r="G169" s="12">
        <v>66299</v>
      </c>
      <c r="H169" s="12">
        <v>139228</v>
      </c>
      <c r="I169" s="12"/>
      <c r="K169" s="111"/>
    </row>
    <row r="170" spans="1:11" x14ac:dyDescent="0.25">
      <c r="A170" s="7" t="s">
        <v>326</v>
      </c>
      <c r="B170" s="8" t="s">
        <v>18</v>
      </c>
      <c r="C170" s="9" t="s">
        <v>19</v>
      </c>
      <c r="D170" s="10" t="s">
        <v>20</v>
      </c>
      <c r="E170" s="10" t="s">
        <v>21</v>
      </c>
      <c r="F170" s="11">
        <v>9.4200000000000006E-2</v>
      </c>
      <c r="G170" s="12">
        <v>180217</v>
      </c>
      <c r="H170" s="12">
        <v>16976</v>
      </c>
      <c r="I170" s="12"/>
      <c r="K170" s="111"/>
    </row>
    <row r="171" spans="1:11" x14ac:dyDescent="0.25">
      <c r="A171" s="7" t="s">
        <v>326</v>
      </c>
      <c r="B171" s="8" t="s">
        <v>115</v>
      </c>
      <c r="C171" s="9" t="s">
        <v>116</v>
      </c>
      <c r="D171" s="10" t="s">
        <v>20</v>
      </c>
      <c r="E171" s="10" t="s">
        <v>21</v>
      </c>
      <c r="F171" s="11">
        <v>0.1</v>
      </c>
      <c r="G171" s="12">
        <v>58667</v>
      </c>
      <c r="H171" s="12">
        <v>5867</v>
      </c>
      <c r="I171" s="12"/>
      <c r="K171" s="111"/>
    </row>
    <row r="172" spans="1:11" x14ac:dyDescent="0.25">
      <c r="A172" s="7" t="s">
        <v>326</v>
      </c>
      <c r="B172" s="8" t="s">
        <v>117</v>
      </c>
      <c r="C172" s="9" t="s">
        <v>118</v>
      </c>
      <c r="D172" s="10" t="s">
        <v>20</v>
      </c>
      <c r="E172" s="10" t="s">
        <v>21</v>
      </c>
      <c r="F172" s="11">
        <v>0.1</v>
      </c>
      <c r="G172" s="12">
        <v>63665</v>
      </c>
      <c r="H172" s="12">
        <v>6367</v>
      </c>
      <c r="I172" s="12"/>
      <c r="K172" s="111"/>
    </row>
    <row r="173" spans="1:11" x14ac:dyDescent="0.25">
      <c r="A173" s="7" t="s">
        <v>326</v>
      </c>
      <c r="B173" s="8" t="s">
        <v>9</v>
      </c>
      <c r="C173" s="9" t="s">
        <v>10</v>
      </c>
      <c r="D173" s="10" t="s">
        <v>11</v>
      </c>
      <c r="E173" s="10" t="s">
        <v>12</v>
      </c>
      <c r="F173" s="11">
        <v>2.1</v>
      </c>
      <c r="G173" s="12">
        <v>3484</v>
      </c>
      <c r="H173" s="12">
        <v>7316</v>
      </c>
      <c r="I173" s="12"/>
      <c r="K173" s="111"/>
    </row>
    <row r="174" spans="1:11" x14ac:dyDescent="0.25">
      <c r="A174" s="7" t="s">
        <v>326</v>
      </c>
      <c r="B174" s="8" t="s">
        <v>13</v>
      </c>
      <c r="C174" s="9" t="s">
        <v>14</v>
      </c>
      <c r="D174" s="10" t="s">
        <v>15</v>
      </c>
      <c r="E174" s="10" t="s">
        <v>12</v>
      </c>
      <c r="F174" s="11">
        <v>9.6999999999999993</v>
      </c>
      <c r="G174" s="12">
        <v>1824</v>
      </c>
      <c r="H174" s="12">
        <v>17693</v>
      </c>
      <c r="I174" s="12"/>
      <c r="K174" s="111"/>
    </row>
    <row r="175" spans="1:11" ht="30" x14ac:dyDescent="0.25">
      <c r="A175" s="7" t="s">
        <v>326</v>
      </c>
      <c r="B175" s="8" t="s">
        <v>328</v>
      </c>
      <c r="C175" s="9" t="s">
        <v>329</v>
      </c>
      <c r="D175" s="10" t="s">
        <v>15</v>
      </c>
      <c r="E175" s="10" t="s">
        <v>39</v>
      </c>
      <c r="F175" s="11">
        <v>1.05</v>
      </c>
      <c r="G175" s="12">
        <v>780137</v>
      </c>
      <c r="H175" s="12">
        <v>819144</v>
      </c>
      <c r="I175" s="12"/>
      <c r="K175" s="111"/>
    </row>
    <row r="176" spans="1:11" x14ac:dyDescent="0.25">
      <c r="A176" s="7" t="s">
        <v>326</v>
      </c>
      <c r="B176" s="8" t="s">
        <v>119</v>
      </c>
      <c r="C176" s="9" t="s">
        <v>120</v>
      </c>
      <c r="D176" s="10" t="s">
        <v>15</v>
      </c>
      <c r="E176" s="10" t="s">
        <v>36</v>
      </c>
      <c r="F176" s="11">
        <v>0.2</v>
      </c>
      <c r="G176" s="12">
        <v>6200</v>
      </c>
      <c r="H176" s="12">
        <v>1240</v>
      </c>
      <c r="I176" s="12"/>
      <c r="K176" s="111"/>
    </row>
    <row r="177" spans="1:11" x14ac:dyDescent="0.25">
      <c r="A177" s="7" t="s">
        <v>326</v>
      </c>
      <c r="B177" s="8" t="s">
        <v>121</v>
      </c>
      <c r="C177" s="9" t="s">
        <v>122</v>
      </c>
      <c r="D177" s="10" t="s">
        <v>15</v>
      </c>
      <c r="E177" s="10" t="s">
        <v>123</v>
      </c>
      <c r="F177" s="11">
        <v>0.09</v>
      </c>
      <c r="G177" s="12">
        <v>13045</v>
      </c>
      <c r="H177" s="12">
        <v>1174</v>
      </c>
      <c r="I177" s="12"/>
      <c r="K177" s="111"/>
    </row>
    <row r="178" spans="1:11" ht="30" x14ac:dyDescent="0.25">
      <c r="A178" s="7" t="s">
        <v>326</v>
      </c>
      <c r="B178" s="8" t="s">
        <v>184</v>
      </c>
      <c r="C178" s="9" t="s">
        <v>185</v>
      </c>
      <c r="D178" s="10" t="s">
        <v>15</v>
      </c>
      <c r="E178" s="10" t="s">
        <v>86</v>
      </c>
      <c r="F178" s="11">
        <v>1.0900000000000001</v>
      </c>
      <c r="G178" s="12">
        <v>5400</v>
      </c>
      <c r="H178" s="12">
        <v>5886</v>
      </c>
      <c r="I178" s="12"/>
      <c r="K178" s="111"/>
    </row>
    <row r="179" spans="1:11" x14ac:dyDescent="0.25">
      <c r="A179" s="7" t="s">
        <v>326</v>
      </c>
      <c r="B179" s="8" t="s">
        <v>124</v>
      </c>
      <c r="C179" s="9" t="s">
        <v>125</v>
      </c>
      <c r="D179" s="10" t="s">
        <v>15</v>
      </c>
      <c r="E179" s="10" t="s">
        <v>12</v>
      </c>
      <c r="F179" s="11">
        <v>0.8</v>
      </c>
      <c r="G179" s="12">
        <v>14569</v>
      </c>
      <c r="H179" s="12">
        <v>11655</v>
      </c>
      <c r="I179" s="12"/>
      <c r="K179" s="111"/>
    </row>
    <row r="180" spans="1:11" x14ac:dyDescent="0.25">
      <c r="A180" s="7" t="s">
        <v>326</v>
      </c>
      <c r="B180" s="8" t="s">
        <v>126</v>
      </c>
      <c r="C180" s="9" t="s">
        <v>127</v>
      </c>
      <c r="D180" s="10" t="s">
        <v>15</v>
      </c>
      <c r="E180" s="10" t="s">
        <v>12</v>
      </c>
      <c r="F180" s="11">
        <v>1.25</v>
      </c>
      <c r="G180" s="12">
        <v>13660</v>
      </c>
      <c r="H180" s="12">
        <v>17075</v>
      </c>
      <c r="I180" s="12"/>
      <c r="K180" s="111"/>
    </row>
    <row r="181" spans="1:11" x14ac:dyDescent="0.25">
      <c r="K181" s="111"/>
    </row>
    <row r="182" spans="1:11" ht="25.5" x14ac:dyDescent="0.25">
      <c r="A182" s="1" t="s">
        <v>110</v>
      </c>
      <c r="B182" s="2" t="s">
        <v>1</v>
      </c>
      <c r="C182" s="3" t="s">
        <v>111</v>
      </c>
      <c r="D182" s="4" t="s">
        <v>3</v>
      </c>
      <c r="E182" s="4" t="s">
        <v>39</v>
      </c>
      <c r="F182" s="5"/>
      <c r="G182" s="6"/>
      <c r="H182" s="6"/>
      <c r="I182" s="6">
        <v>839365</v>
      </c>
      <c r="J182" s="207">
        <f>+$J$5</f>
        <v>0.35220000000000001</v>
      </c>
      <c r="K182" s="111">
        <f>ROUND(+I182*(1+J182),0)</f>
        <v>1134989</v>
      </c>
    </row>
    <row r="183" spans="1:11" x14ac:dyDescent="0.25">
      <c r="A183" s="7" t="s">
        <v>110</v>
      </c>
      <c r="B183" s="8" t="s">
        <v>112</v>
      </c>
      <c r="C183" s="9" t="s">
        <v>113</v>
      </c>
      <c r="D183" s="10" t="s">
        <v>114</v>
      </c>
      <c r="E183" s="10" t="s">
        <v>39</v>
      </c>
      <c r="F183" s="11">
        <v>1.05</v>
      </c>
      <c r="G183" s="12">
        <v>600917</v>
      </c>
      <c r="H183" s="12">
        <v>630963</v>
      </c>
      <c r="I183" s="12"/>
      <c r="K183" s="111"/>
    </row>
    <row r="184" spans="1:11" ht="30" x14ac:dyDescent="0.25">
      <c r="A184" s="7" t="s">
        <v>110</v>
      </c>
      <c r="B184" s="13" t="s">
        <v>16</v>
      </c>
      <c r="C184" s="9" t="s">
        <v>17</v>
      </c>
      <c r="D184" s="10" t="s">
        <v>7</v>
      </c>
      <c r="E184" s="10" t="s">
        <v>8</v>
      </c>
      <c r="F184" s="11">
        <v>2.0942857142857143</v>
      </c>
      <c r="G184" s="12">
        <v>54460</v>
      </c>
      <c r="H184" s="12">
        <v>114055</v>
      </c>
      <c r="I184" s="12"/>
      <c r="K184" s="111"/>
    </row>
    <row r="185" spans="1:11" x14ac:dyDescent="0.25">
      <c r="A185" s="7" t="s">
        <v>110</v>
      </c>
      <c r="B185" s="8" t="s">
        <v>18</v>
      </c>
      <c r="C185" s="9" t="s">
        <v>19</v>
      </c>
      <c r="D185" s="10" t="s">
        <v>20</v>
      </c>
      <c r="E185" s="10" t="s">
        <v>21</v>
      </c>
      <c r="F185" s="11">
        <v>0.1</v>
      </c>
      <c r="G185" s="12">
        <v>180217</v>
      </c>
      <c r="H185" s="12">
        <v>18022</v>
      </c>
      <c r="I185" s="12"/>
      <c r="K185" s="111"/>
    </row>
    <row r="186" spans="1:11" x14ac:dyDescent="0.25">
      <c r="A186" s="7" t="s">
        <v>110</v>
      </c>
      <c r="B186" s="8" t="s">
        <v>115</v>
      </c>
      <c r="C186" s="9" t="s">
        <v>116</v>
      </c>
      <c r="D186" s="10" t="s">
        <v>20</v>
      </c>
      <c r="E186" s="10" t="s">
        <v>21</v>
      </c>
      <c r="F186" s="11">
        <v>0.14285714285714285</v>
      </c>
      <c r="G186" s="12">
        <v>58667</v>
      </c>
      <c r="H186" s="12">
        <v>8381</v>
      </c>
      <c r="I186" s="12"/>
      <c r="K186" s="111"/>
    </row>
    <row r="187" spans="1:11" x14ac:dyDescent="0.25">
      <c r="A187" s="7" t="s">
        <v>110</v>
      </c>
      <c r="B187" s="8" t="s">
        <v>117</v>
      </c>
      <c r="C187" s="9" t="s">
        <v>118</v>
      </c>
      <c r="D187" s="10" t="s">
        <v>20</v>
      </c>
      <c r="E187" s="10" t="s">
        <v>21</v>
      </c>
      <c r="F187" s="11">
        <v>0.14285714285714285</v>
      </c>
      <c r="G187" s="12">
        <v>63665</v>
      </c>
      <c r="H187" s="12">
        <v>9095</v>
      </c>
      <c r="I187" s="12"/>
      <c r="K187" s="111"/>
    </row>
    <row r="188" spans="1:11" x14ac:dyDescent="0.25">
      <c r="A188" s="7" t="s">
        <v>110</v>
      </c>
      <c r="B188" s="8" t="s">
        <v>9</v>
      </c>
      <c r="C188" s="9" t="s">
        <v>10</v>
      </c>
      <c r="D188" s="10" t="s">
        <v>11</v>
      </c>
      <c r="E188" s="10" t="s">
        <v>12</v>
      </c>
      <c r="F188" s="11">
        <v>2</v>
      </c>
      <c r="G188" s="12">
        <v>3484</v>
      </c>
      <c r="H188" s="12">
        <v>6968</v>
      </c>
      <c r="I188" s="12"/>
      <c r="K188" s="111"/>
    </row>
    <row r="189" spans="1:11" x14ac:dyDescent="0.25">
      <c r="A189" s="7" t="s">
        <v>110</v>
      </c>
      <c r="B189" s="8" t="s">
        <v>13</v>
      </c>
      <c r="C189" s="9" t="s">
        <v>14</v>
      </c>
      <c r="D189" s="10" t="s">
        <v>15</v>
      </c>
      <c r="E189" s="10" t="s">
        <v>12</v>
      </c>
      <c r="F189" s="11">
        <v>2</v>
      </c>
      <c r="G189" s="12">
        <v>1824</v>
      </c>
      <c r="H189" s="12">
        <v>3648</v>
      </c>
      <c r="I189" s="12"/>
      <c r="K189" s="111"/>
    </row>
    <row r="190" spans="1:11" x14ac:dyDescent="0.25">
      <c r="A190" s="7" t="s">
        <v>110</v>
      </c>
      <c r="B190" s="8" t="s">
        <v>119</v>
      </c>
      <c r="C190" s="9" t="s">
        <v>120</v>
      </c>
      <c r="D190" s="10" t="s">
        <v>15</v>
      </c>
      <c r="E190" s="10" t="s">
        <v>36</v>
      </c>
      <c r="F190" s="11">
        <v>0.2</v>
      </c>
      <c r="G190" s="12">
        <v>6200</v>
      </c>
      <c r="H190" s="12">
        <v>1240</v>
      </c>
      <c r="I190" s="12"/>
      <c r="K190" s="111"/>
    </row>
    <row r="191" spans="1:11" x14ac:dyDescent="0.25">
      <c r="A191" s="7" t="s">
        <v>110</v>
      </c>
      <c r="B191" s="8" t="s">
        <v>121</v>
      </c>
      <c r="C191" s="9" t="s">
        <v>122</v>
      </c>
      <c r="D191" s="10" t="s">
        <v>15</v>
      </c>
      <c r="E191" s="10" t="s">
        <v>123</v>
      </c>
      <c r="F191" s="11">
        <v>1.4</v>
      </c>
      <c r="G191" s="12">
        <v>13045</v>
      </c>
      <c r="H191" s="12">
        <v>18263</v>
      </c>
      <c r="I191" s="12"/>
      <c r="K191" s="111"/>
    </row>
    <row r="192" spans="1:11" x14ac:dyDescent="0.25">
      <c r="A192" s="7" t="s">
        <v>110</v>
      </c>
      <c r="B192" s="8" t="s">
        <v>124</v>
      </c>
      <c r="C192" s="9" t="s">
        <v>125</v>
      </c>
      <c r="D192" s="10" t="s">
        <v>15</v>
      </c>
      <c r="E192" s="10" t="s">
        <v>12</v>
      </c>
      <c r="F192" s="11">
        <v>0.8</v>
      </c>
      <c r="G192" s="12">
        <v>14569</v>
      </c>
      <c r="H192" s="12">
        <v>11655</v>
      </c>
      <c r="I192" s="12"/>
      <c r="K192" s="111"/>
    </row>
    <row r="193" spans="1:11" x14ac:dyDescent="0.25">
      <c r="A193" s="7" t="s">
        <v>110</v>
      </c>
      <c r="B193" s="8" t="s">
        <v>126</v>
      </c>
      <c r="C193" s="9" t="s">
        <v>127</v>
      </c>
      <c r="D193" s="10" t="s">
        <v>15</v>
      </c>
      <c r="E193" s="10" t="s">
        <v>12</v>
      </c>
      <c r="F193" s="11">
        <v>1.25</v>
      </c>
      <c r="G193" s="12">
        <v>13660</v>
      </c>
      <c r="H193" s="12">
        <v>17075</v>
      </c>
      <c r="I193" s="12"/>
      <c r="K193" s="111"/>
    </row>
    <row r="194" spans="1:11" x14ac:dyDescent="0.25">
      <c r="K194" s="111"/>
    </row>
    <row r="195" spans="1:11" ht="38.25" x14ac:dyDescent="0.25">
      <c r="A195" s="1" t="s">
        <v>128</v>
      </c>
      <c r="B195" s="2" t="s">
        <v>1</v>
      </c>
      <c r="C195" s="3" t="s">
        <v>129</v>
      </c>
      <c r="D195" s="4" t="s">
        <v>3</v>
      </c>
      <c r="E195" s="4" t="s">
        <v>106</v>
      </c>
      <c r="F195" s="5"/>
      <c r="G195" s="6"/>
      <c r="H195" s="6"/>
      <c r="I195" s="6">
        <v>25013</v>
      </c>
      <c r="J195" s="207">
        <f>+$J$5</f>
        <v>0.35220000000000001</v>
      </c>
      <c r="K195" s="111">
        <f>ROUND(+I195*(1+J195),0)</f>
        <v>33823</v>
      </c>
    </row>
    <row r="196" spans="1:11" x14ac:dyDescent="0.25">
      <c r="A196" s="7" t="s">
        <v>128</v>
      </c>
      <c r="B196" s="8" t="s">
        <v>18</v>
      </c>
      <c r="C196" s="9" t="s">
        <v>19</v>
      </c>
      <c r="D196" s="10" t="s">
        <v>20</v>
      </c>
      <c r="E196" s="10" t="s">
        <v>21</v>
      </c>
      <c r="F196" s="11">
        <v>1E-3</v>
      </c>
      <c r="G196" s="12">
        <v>180217</v>
      </c>
      <c r="H196" s="12">
        <v>180</v>
      </c>
      <c r="I196" s="12"/>
      <c r="K196" s="111"/>
    </row>
    <row r="197" spans="1:11" x14ac:dyDescent="0.25">
      <c r="A197" s="7" t="s">
        <v>128</v>
      </c>
      <c r="B197" s="8" t="s">
        <v>9</v>
      </c>
      <c r="C197" s="9" t="s">
        <v>10</v>
      </c>
      <c r="D197" s="10" t="s">
        <v>11</v>
      </c>
      <c r="E197" s="10" t="s">
        <v>12</v>
      </c>
      <c r="F197" s="11">
        <v>0.01</v>
      </c>
      <c r="G197" s="12">
        <v>3484</v>
      </c>
      <c r="H197" s="12">
        <v>35</v>
      </c>
      <c r="I197" s="12"/>
      <c r="K197" s="111"/>
    </row>
    <row r="198" spans="1:11" x14ac:dyDescent="0.25">
      <c r="A198" s="7" t="s">
        <v>128</v>
      </c>
      <c r="B198" s="8" t="s">
        <v>13</v>
      </c>
      <c r="C198" s="9" t="s">
        <v>14</v>
      </c>
      <c r="D198" s="10" t="s">
        <v>15</v>
      </c>
      <c r="E198" s="10" t="s">
        <v>12</v>
      </c>
      <c r="F198" s="11">
        <v>0.01</v>
      </c>
      <c r="G198" s="12">
        <v>1824</v>
      </c>
      <c r="H198" s="12">
        <v>18</v>
      </c>
      <c r="I198" s="12"/>
      <c r="K198" s="111"/>
    </row>
    <row r="199" spans="1:11" x14ac:dyDescent="0.25">
      <c r="A199" s="7" t="s">
        <v>128</v>
      </c>
      <c r="B199" s="8" t="s">
        <v>130</v>
      </c>
      <c r="C199" s="9" t="s">
        <v>131</v>
      </c>
      <c r="D199" s="10" t="s">
        <v>15</v>
      </c>
      <c r="E199" s="10" t="s">
        <v>12</v>
      </c>
      <c r="F199" s="11">
        <v>0.2</v>
      </c>
      <c r="G199" s="12">
        <v>123900</v>
      </c>
      <c r="H199" s="12">
        <v>24780</v>
      </c>
      <c r="I199" s="12"/>
      <c r="K199" s="111"/>
    </row>
    <row r="200" spans="1:11" x14ac:dyDescent="0.25">
      <c r="K200" s="111"/>
    </row>
    <row r="201" spans="1:11" ht="38.25" x14ac:dyDescent="0.25">
      <c r="A201" s="1" t="s">
        <v>155</v>
      </c>
      <c r="B201" s="2" t="s">
        <v>1</v>
      </c>
      <c r="C201" s="3" t="s">
        <v>156</v>
      </c>
      <c r="D201" s="4" t="s">
        <v>3</v>
      </c>
      <c r="E201" s="4" t="s">
        <v>4</v>
      </c>
      <c r="F201" s="5"/>
      <c r="G201" s="6"/>
      <c r="H201" s="6"/>
      <c r="I201" s="6">
        <v>6037</v>
      </c>
      <c r="J201" s="207">
        <f>+$J$5</f>
        <v>0.35220000000000001</v>
      </c>
      <c r="K201" s="111">
        <f>ROUND(+I201*(1+J201),0)</f>
        <v>8163</v>
      </c>
    </row>
    <row r="202" spans="1:11" ht="30" x14ac:dyDescent="0.25">
      <c r="A202" s="7" t="s">
        <v>155</v>
      </c>
      <c r="B202" s="8" t="s">
        <v>157</v>
      </c>
      <c r="C202" s="9" t="s">
        <v>158</v>
      </c>
      <c r="D202" s="10" t="s">
        <v>7</v>
      </c>
      <c r="E202" s="10" t="s">
        <v>8</v>
      </c>
      <c r="F202" s="11">
        <v>2E-3</v>
      </c>
      <c r="G202" s="12">
        <v>42621</v>
      </c>
      <c r="H202" s="12">
        <v>85</v>
      </c>
      <c r="I202" s="12"/>
      <c r="K202" s="111"/>
    </row>
    <row r="203" spans="1:11" x14ac:dyDescent="0.25">
      <c r="A203" s="7" t="s">
        <v>155</v>
      </c>
      <c r="B203" s="8" t="s">
        <v>18</v>
      </c>
      <c r="C203" s="9" t="s">
        <v>19</v>
      </c>
      <c r="D203" s="10" t="s">
        <v>20</v>
      </c>
      <c r="E203" s="10" t="s">
        <v>21</v>
      </c>
      <c r="F203" s="11">
        <v>5.0000000000000001E-4</v>
      </c>
      <c r="G203" s="12">
        <v>180217</v>
      </c>
      <c r="H203" s="12">
        <v>90</v>
      </c>
      <c r="I203" s="12"/>
      <c r="K203" s="111"/>
    </row>
    <row r="204" spans="1:11" x14ac:dyDescent="0.25">
      <c r="A204" s="7" t="s">
        <v>155</v>
      </c>
      <c r="B204" s="8" t="s">
        <v>159</v>
      </c>
      <c r="C204" s="9" t="s">
        <v>160</v>
      </c>
      <c r="D204" s="10" t="s">
        <v>20</v>
      </c>
      <c r="E204" s="10" t="s">
        <v>8</v>
      </c>
      <c r="F204" s="11">
        <v>2E-3</v>
      </c>
      <c r="G204" s="12">
        <v>148750</v>
      </c>
      <c r="H204" s="12">
        <v>298</v>
      </c>
      <c r="I204" s="12"/>
      <c r="K204" s="111"/>
    </row>
    <row r="205" spans="1:11" ht="30" x14ac:dyDescent="0.25">
      <c r="A205" s="7" t="s">
        <v>155</v>
      </c>
      <c r="B205" s="8" t="s">
        <v>161</v>
      </c>
      <c r="C205" s="9" t="s">
        <v>162</v>
      </c>
      <c r="D205" s="10" t="s">
        <v>20</v>
      </c>
      <c r="E205" s="10" t="s">
        <v>8</v>
      </c>
      <c r="F205" s="11">
        <v>2E-3</v>
      </c>
      <c r="G205" s="12">
        <v>102636</v>
      </c>
      <c r="H205" s="12">
        <v>205</v>
      </c>
      <c r="I205" s="12"/>
      <c r="K205" s="111"/>
    </row>
    <row r="206" spans="1:11" x14ac:dyDescent="0.25">
      <c r="A206" s="7" t="s">
        <v>155</v>
      </c>
      <c r="B206" s="8" t="s">
        <v>9</v>
      </c>
      <c r="C206" s="9" t="s">
        <v>10</v>
      </c>
      <c r="D206" s="10" t="s">
        <v>11</v>
      </c>
      <c r="E206" s="10" t="s">
        <v>12</v>
      </c>
      <c r="F206" s="11">
        <v>1E-3</v>
      </c>
      <c r="G206" s="12">
        <v>3484</v>
      </c>
      <c r="H206" s="12">
        <v>3</v>
      </c>
      <c r="I206" s="12"/>
      <c r="K206" s="111"/>
    </row>
    <row r="207" spans="1:11" x14ac:dyDescent="0.25">
      <c r="A207" s="7" t="s">
        <v>155</v>
      </c>
      <c r="B207" s="8" t="s">
        <v>13</v>
      </c>
      <c r="C207" s="9" t="s">
        <v>14</v>
      </c>
      <c r="D207" s="10" t="s">
        <v>15</v>
      </c>
      <c r="E207" s="10" t="s">
        <v>12</v>
      </c>
      <c r="F207" s="11">
        <v>2.3E-3</v>
      </c>
      <c r="G207" s="12">
        <v>1824</v>
      </c>
      <c r="H207" s="12">
        <v>4</v>
      </c>
      <c r="I207" s="12"/>
      <c r="K207" s="111"/>
    </row>
    <row r="208" spans="1:11" x14ac:dyDescent="0.25">
      <c r="A208" s="7" t="s">
        <v>155</v>
      </c>
      <c r="B208" s="8" t="s">
        <v>163</v>
      </c>
      <c r="C208" s="9" t="s">
        <v>164</v>
      </c>
      <c r="D208" s="10" t="s">
        <v>15</v>
      </c>
      <c r="E208" s="10" t="s">
        <v>109</v>
      </c>
      <c r="F208" s="11">
        <v>1</v>
      </c>
      <c r="G208" s="12">
        <v>5352</v>
      </c>
      <c r="H208" s="12">
        <v>5352</v>
      </c>
      <c r="I208" s="12"/>
      <c r="K208" s="111"/>
    </row>
    <row r="210" spans="1:11" ht="38.25" x14ac:dyDescent="0.25">
      <c r="A210" s="1" t="s">
        <v>165</v>
      </c>
      <c r="B210" s="2" t="s">
        <v>1</v>
      </c>
      <c r="C210" s="3" t="s">
        <v>166</v>
      </c>
      <c r="D210" s="4" t="s">
        <v>3</v>
      </c>
      <c r="E210" s="4" t="s">
        <v>39</v>
      </c>
      <c r="F210" s="5"/>
      <c r="G210" s="6"/>
      <c r="H210" s="6"/>
      <c r="I210" s="6">
        <v>1330695</v>
      </c>
      <c r="J210" s="207">
        <f>+$J$5</f>
        <v>0.35220000000000001</v>
      </c>
      <c r="K210" s="111">
        <f>ROUND(+I210*(1+J210),0)</f>
        <v>1799366</v>
      </c>
    </row>
    <row r="211" spans="1:11" ht="30" x14ac:dyDescent="0.25">
      <c r="A211" s="7" t="s">
        <v>165</v>
      </c>
      <c r="B211" s="13" t="s">
        <v>167</v>
      </c>
      <c r="C211" s="9" t="s">
        <v>168</v>
      </c>
      <c r="D211" s="10" t="s">
        <v>7</v>
      </c>
      <c r="E211" s="10" t="s">
        <v>8</v>
      </c>
      <c r="F211" s="11">
        <v>1.1000000000000001</v>
      </c>
      <c r="G211" s="12">
        <v>78138</v>
      </c>
      <c r="H211" s="12">
        <v>85952</v>
      </c>
      <c r="I211" s="12"/>
      <c r="K211" s="111"/>
    </row>
    <row r="212" spans="1:11" x14ac:dyDescent="0.25">
      <c r="A212" s="7" t="s">
        <v>165</v>
      </c>
      <c r="B212" s="13" t="s">
        <v>18</v>
      </c>
      <c r="C212" s="9" t="s">
        <v>19</v>
      </c>
      <c r="D212" s="10" t="s">
        <v>20</v>
      </c>
      <c r="E212" s="10" t="s">
        <v>21</v>
      </c>
      <c r="F212" s="11">
        <v>0.3</v>
      </c>
      <c r="G212" s="12">
        <v>180217</v>
      </c>
      <c r="H212" s="12">
        <v>54065</v>
      </c>
      <c r="I212" s="12"/>
      <c r="K212" s="111"/>
    </row>
    <row r="213" spans="1:11" x14ac:dyDescent="0.25">
      <c r="A213" s="7" t="s">
        <v>165</v>
      </c>
      <c r="B213" s="13" t="s">
        <v>169</v>
      </c>
      <c r="C213" s="9" t="s">
        <v>170</v>
      </c>
      <c r="D213" s="10" t="s">
        <v>20</v>
      </c>
      <c r="E213" s="10" t="s">
        <v>67</v>
      </c>
      <c r="F213" s="11">
        <f>60*1.25</f>
        <v>75</v>
      </c>
      <c r="G213" s="12">
        <v>2000</v>
      </c>
      <c r="H213" s="12">
        <v>150000</v>
      </c>
      <c r="I213" s="12"/>
      <c r="K213" s="111"/>
    </row>
    <row r="214" spans="1:11" x14ac:dyDescent="0.25">
      <c r="A214" s="7" t="s">
        <v>165</v>
      </c>
      <c r="B214" s="8" t="s">
        <v>171</v>
      </c>
      <c r="C214" s="9" t="s">
        <v>172</v>
      </c>
      <c r="D214" s="10" t="s">
        <v>20</v>
      </c>
      <c r="E214" s="10" t="s">
        <v>8</v>
      </c>
      <c r="F214" s="11">
        <v>0.09</v>
      </c>
      <c r="G214" s="12">
        <v>416500</v>
      </c>
      <c r="H214" s="12">
        <v>37485</v>
      </c>
      <c r="I214" s="12"/>
      <c r="K214" s="111"/>
    </row>
    <row r="215" spans="1:11" x14ac:dyDescent="0.25">
      <c r="A215" s="7" t="s">
        <v>165</v>
      </c>
      <c r="B215" s="8" t="s">
        <v>173</v>
      </c>
      <c r="C215" s="9" t="s">
        <v>174</v>
      </c>
      <c r="D215" s="10" t="s">
        <v>20</v>
      </c>
      <c r="E215" s="10" t="s">
        <v>8</v>
      </c>
      <c r="F215" s="11">
        <v>0.09</v>
      </c>
      <c r="G215" s="12">
        <v>261800</v>
      </c>
      <c r="H215" s="12">
        <v>23562</v>
      </c>
      <c r="I215" s="12"/>
      <c r="K215" s="111"/>
    </row>
    <row r="216" spans="1:11" x14ac:dyDescent="0.25">
      <c r="A216" s="7" t="s">
        <v>165</v>
      </c>
      <c r="B216" s="8" t="s">
        <v>102</v>
      </c>
      <c r="C216" s="9" t="s">
        <v>103</v>
      </c>
      <c r="D216" s="10" t="s">
        <v>20</v>
      </c>
      <c r="E216" s="10" t="s">
        <v>8</v>
      </c>
      <c r="F216" s="11">
        <v>3.0000000000000001E-3</v>
      </c>
      <c r="G216" s="12">
        <v>85530</v>
      </c>
      <c r="H216" s="12">
        <v>257</v>
      </c>
      <c r="I216" s="12"/>
      <c r="K216" s="111"/>
    </row>
    <row r="217" spans="1:11" x14ac:dyDescent="0.25">
      <c r="A217" s="7" t="s">
        <v>165</v>
      </c>
      <c r="B217" s="8" t="s">
        <v>175</v>
      </c>
      <c r="C217" s="9" t="s">
        <v>176</v>
      </c>
      <c r="D217" s="10" t="s">
        <v>20</v>
      </c>
      <c r="E217" s="10" t="s">
        <v>8</v>
      </c>
      <c r="F217" s="11">
        <v>0.09</v>
      </c>
      <c r="G217" s="12">
        <v>261800</v>
      </c>
      <c r="H217" s="12">
        <v>23562</v>
      </c>
      <c r="I217" s="12"/>
      <c r="K217" s="111"/>
    </row>
    <row r="218" spans="1:11" x14ac:dyDescent="0.25">
      <c r="A218" s="7" t="s">
        <v>165</v>
      </c>
      <c r="B218" s="8" t="s">
        <v>9</v>
      </c>
      <c r="C218" s="9" t="s">
        <v>10</v>
      </c>
      <c r="D218" s="10" t="s">
        <v>11</v>
      </c>
      <c r="E218" s="10" t="s">
        <v>12</v>
      </c>
      <c r="F218" s="11">
        <v>1</v>
      </c>
      <c r="G218" s="12">
        <v>3484</v>
      </c>
      <c r="H218" s="12">
        <v>3484</v>
      </c>
      <c r="I218" s="12"/>
      <c r="K218" s="111"/>
    </row>
    <row r="219" spans="1:11" x14ac:dyDescent="0.25">
      <c r="A219" s="7" t="s">
        <v>165</v>
      </c>
      <c r="B219" s="8" t="s">
        <v>13</v>
      </c>
      <c r="C219" s="9" t="s">
        <v>14</v>
      </c>
      <c r="D219" s="10" t="s">
        <v>15</v>
      </c>
      <c r="E219" s="10" t="s">
        <v>12</v>
      </c>
      <c r="F219" s="11">
        <v>0.18</v>
      </c>
      <c r="G219" s="12">
        <v>1824</v>
      </c>
      <c r="H219" s="12">
        <v>328</v>
      </c>
      <c r="I219" s="12"/>
      <c r="K219" s="111"/>
    </row>
    <row r="220" spans="1:11" x14ac:dyDescent="0.25">
      <c r="A220" s="7" t="s">
        <v>165</v>
      </c>
      <c r="B220" s="13" t="s">
        <v>177</v>
      </c>
      <c r="C220" s="9" t="s">
        <v>178</v>
      </c>
      <c r="D220" s="10" t="s">
        <v>15</v>
      </c>
      <c r="E220" s="10" t="s">
        <v>39</v>
      </c>
      <c r="F220" s="11">
        <v>1.25</v>
      </c>
      <c r="G220" s="12">
        <v>761600</v>
      </c>
      <c r="H220" s="12">
        <v>952000</v>
      </c>
      <c r="I220" s="12"/>
      <c r="K220" s="111"/>
    </row>
    <row r="221" spans="1:11" x14ac:dyDescent="0.25">
      <c r="K221" s="111"/>
    </row>
    <row r="222" spans="1:11" ht="38.25" x14ac:dyDescent="0.25">
      <c r="A222" s="1" t="s">
        <v>179</v>
      </c>
      <c r="B222" s="2" t="s">
        <v>1</v>
      </c>
      <c r="C222" s="3" t="s">
        <v>180</v>
      </c>
      <c r="D222" s="4" t="s">
        <v>3</v>
      </c>
      <c r="E222" s="4" t="s">
        <v>181</v>
      </c>
      <c r="F222" s="5"/>
      <c r="G222" s="6"/>
      <c r="H222" s="6"/>
      <c r="I222" s="6">
        <v>1411836</v>
      </c>
      <c r="J222" s="207">
        <f>+$J$5</f>
        <v>0.35220000000000001</v>
      </c>
      <c r="K222" s="111">
        <f>ROUND(+I222*(1+J222),0)</f>
        <v>1909085</v>
      </c>
    </row>
    <row r="223" spans="1:11" ht="30" x14ac:dyDescent="0.25">
      <c r="A223" s="7" t="s">
        <v>179</v>
      </c>
      <c r="B223" s="13" t="s">
        <v>182</v>
      </c>
      <c r="C223" s="9" t="s">
        <v>183</v>
      </c>
      <c r="D223" s="10" t="s">
        <v>7</v>
      </c>
      <c r="E223" s="10" t="s">
        <v>8</v>
      </c>
      <c r="F223" s="11">
        <v>1.8</v>
      </c>
      <c r="G223" s="12">
        <v>98982</v>
      </c>
      <c r="H223" s="12">
        <v>178168</v>
      </c>
      <c r="I223" s="12"/>
      <c r="K223" s="111"/>
    </row>
    <row r="224" spans="1:11" x14ac:dyDescent="0.25">
      <c r="A224" s="7" t="s">
        <v>179</v>
      </c>
      <c r="B224" s="8" t="s">
        <v>18</v>
      </c>
      <c r="C224" s="9" t="s">
        <v>19</v>
      </c>
      <c r="D224" s="10" t="s">
        <v>20</v>
      </c>
      <c r="E224" s="10" t="s">
        <v>21</v>
      </c>
      <c r="F224" s="11">
        <v>0.33300000000000002</v>
      </c>
      <c r="G224" s="12">
        <v>180217</v>
      </c>
      <c r="H224" s="12">
        <v>60012</v>
      </c>
      <c r="I224" s="12"/>
      <c r="K224" s="111"/>
    </row>
    <row r="225" spans="1:11" x14ac:dyDescent="0.25">
      <c r="A225" s="7" t="s">
        <v>179</v>
      </c>
      <c r="B225" s="13" t="s">
        <v>68</v>
      </c>
      <c r="C225" s="9" t="s">
        <v>69</v>
      </c>
      <c r="D225" s="10" t="s">
        <v>20</v>
      </c>
      <c r="E225" s="10" t="s">
        <v>21</v>
      </c>
      <c r="F225" s="11">
        <v>0.33300000000000002</v>
      </c>
      <c r="G225" s="12">
        <v>1190000</v>
      </c>
      <c r="H225" s="12">
        <v>396270</v>
      </c>
      <c r="I225" s="12"/>
      <c r="K225" s="111"/>
    </row>
    <row r="226" spans="1:11" x14ac:dyDescent="0.25">
      <c r="A226" s="7" t="s">
        <v>179</v>
      </c>
      <c r="B226" s="8" t="s">
        <v>89</v>
      </c>
      <c r="C226" s="9" t="s">
        <v>90</v>
      </c>
      <c r="D226" s="10" t="s">
        <v>20</v>
      </c>
      <c r="E226" s="10" t="s">
        <v>21</v>
      </c>
      <c r="F226" s="11">
        <v>0.2</v>
      </c>
      <c r="G226" s="12">
        <v>45934</v>
      </c>
      <c r="H226" s="12">
        <v>9187</v>
      </c>
      <c r="I226" s="12"/>
      <c r="K226" s="111"/>
    </row>
    <row r="227" spans="1:11" x14ac:dyDescent="0.25">
      <c r="A227" s="7" t="s">
        <v>179</v>
      </c>
      <c r="B227" s="8" t="s">
        <v>9</v>
      </c>
      <c r="C227" s="9" t="s">
        <v>10</v>
      </c>
      <c r="D227" s="10" t="s">
        <v>11</v>
      </c>
      <c r="E227" s="10" t="s">
        <v>12</v>
      </c>
      <c r="F227" s="11">
        <v>1.8</v>
      </c>
      <c r="G227" s="12">
        <v>3484</v>
      </c>
      <c r="H227" s="12">
        <v>6271</v>
      </c>
      <c r="I227" s="12"/>
      <c r="K227" s="111"/>
    </row>
    <row r="228" spans="1:11" x14ac:dyDescent="0.25">
      <c r="A228" s="7" t="s">
        <v>179</v>
      </c>
      <c r="B228" s="8" t="s">
        <v>13</v>
      </c>
      <c r="C228" s="9" t="s">
        <v>14</v>
      </c>
      <c r="D228" s="10" t="s">
        <v>15</v>
      </c>
      <c r="E228" s="10" t="s">
        <v>12</v>
      </c>
      <c r="F228" s="11">
        <v>0.18</v>
      </c>
      <c r="G228" s="12">
        <v>1824</v>
      </c>
      <c r="H228" s="12">
        <v>328</v>
      </c>
      <c r="I228" s="12"/>
      <c r="K228" s="111"/>
    </row>
    <row r="229" spans="1:11" x14ac:dyDescent="0.25">
      <c r="A229" s="7" t="s">
        <v>179</v>
      </c>
      <c r="B229" s="13" t="s">
        <v>177</v>
      </c>
      <c r="C229" s="9" t="s">
        <v>178</v>
      </c>
      <c r="D229" s="10" t="s">
        <v>15</v>
      </c>
      <c r="E229" s="10" t="s">
        <v>39</v>
      </c>
      <c r="F229" s="11">
        <v>1</v>
      </c>
      <c r="G229" s="12">
        <v>761600</v>
      </c>
      <c r="H229" s="12">
        <v>761600</v>
      </c>
      <c r="I229" s="12"/>
      <c r="K229" s="111"/>
    </row>
    <row r="230" spans="1:11" x14ac:dyDescent="0.25">
      <c r="A230" s="7"/>
      <c r="B230" s="8"/>
      <c r="C230" s="9"/>
      <c r="D230" s="10"/>
      <c r="E230" s="10"/>
      <c r="F230" s="11"/>
      <c r="G230" s="12"/>
      <c r="H230" s="12"/>
      <c r="I230" s="12"/>
      <c r="K230" s="111"/>
    </row>
    <row r="231" spans="1:11" ht="25.5" x14ac:dyDescent="0.25">
      <c r="A231" s="1" t="s">
        <v>186</v>
      </c>
      <c r="B231" s="2" t="s">
        <v>1</v>
      </c>
      <c r="C231" s="3" t="s">
        <v>187</v>
      </c>
      <c r="D231" s="4" t="s">
        <v>3</v>
      </c>
      <c r="E231" s="4" t="s">
        <v>28</v>
      </c>
      <c r="F231" s="5"/>
      <c r="G231" s="6"/>
      <c r="H231" s="6"/>
      <c r="I231" s="6">
        <v>12042</v>
      </c>
      <c r="J231" s="207">
        <f>+$J$5</f>
        <v>0.35220000000000001</v>
      </c>
      <c r="K231" s="111">
        <f>ROUND(+I231*(1+J231),0)</f>
        <v>16283</v>
      </c>
    </row>
    <row r="232" spans="1:11" ht="30" x14ac:dyDescent="0.25">
      <c r="A232" s="7" t="s">
        <v>186</v>
      </c>
      <c r="B232" s="8" t="s">
        <v>55</v>
      </c>
      <c r="C232" s="9" t="s">
        <v>56</v>
      </c>
      <c r="D232" s="10" t="s">
        <v>7</v>
      </c>
      <c r="E232" s="10" t="s">
        <v>8</v>
      </c>
      <c r="F232" s="11">
        <v>0.15</v>
      </c>
      <c r="G232" s="12">
        <v>30782</v>
      </c>
      <c r="H232" s="12">
        <v>4617</v>
      </c>
      <c r="I232" s="12"/>
      <c r="K232" s="111"/>
    </row>
    <row r="233" spans="1:11" x14ac:dyDescent="0.25">
      <c r="A233" s="7" t="s">
        <v>186</v>
      </c>
      <c r="B233" s="8" t="s">
        <v>18</v>
      </c>
      <c r="C233" s="9" t="s">
        <v>19</v>
      </c>
      <c r="D233" s="10" t="s">
        <v>20</v>
      </c>
      <c r="E233" s="10" t="s">
        <v>21</v>
      </c>
      <c r="F233" s="11">
        <v>2E-3</v>
      </c>
      <c r="G233" s="12">
        <v>180217</v>
      </c>
      <c r="H233" s="12">
        <v>360</v>
      </c>
      <c r="I233" s="12"/>
      <c r="K233" s="111"/>
    </row>
    <row r="234" spans="1:11" x14ac:dyDescent="0.25">
      <c r="A234" s="7" t="s">
        <v>186</v>
      </c>
      <c r="B234" s="8" t="s">
        <v>9</v>
      </c>
      <c r="C234" s="9" t="s">
        <v>10</v>
      </c>
      <c r="D234" s="10" t="s">
        <v>11</v>
      </c>
      <c r="E234" s="10" t="s">
        <v>12</v>
      </c>
      <c r="F234" s="11">
        <v>0.12</v>
      </c>
      <c r="G234" s="12">
        <v>3484</v>
      </c>
      <c r="H234" s="12">
        <v>418</v>
      </c>
      <c r="I234" s="12"/>
      <c r="K234" s="111"/>
    </row>
    <row r="235" spans="1:11" x14ac:dyDescent="0.25">
      <c r="A235" s="7" t="s">
        <v>186</v>
      </c>
      <c r="B235" s="8" t="s">
        <v>13</v>
      </c>
      <c r="C235" s="9" t="s">
        <v>14</v>
      </c>
      <c r="D235" s="10" t="s">
        <v>15</v>
      </c>
      <c r="E235" s="10" t="s">
        <v>12</v>
      </c>
      <c r="F235" s="11">
        <v>0.3</v>
      </c>
      <c r="G235" s="12">
        <v>1824</v>
      </c>
      <c r="H235" s="12">
        <v>547</v>
      </c>
      <c r="I235" s="12"/>
      <c r="K235" s="111"/>
    </row>
    <row r="236" spans="1:11" x14ac:dyDescent="0.25">
      <c r="A236" s="7" t="s">
        <v>186</v>
      </c>
      <c r="B236" s="13" t="s">
        <v>188</v>
      </c>
      <c r="C236" s="9" t="s">
        <v>189</v>
      </c>
      <c r="D236" s="10" t="s">
        <v>15</v>
      </c>
      <c r="E236" s="10" t="s">
        <v>28</v>
      </c>
      <c r="F236" s="11">
        <v>1</v>
      </c>
      <c r="G236" s="12">
        <v>700</v>
      </c>
      <c r="H236" s="12">
        <v>700</v>
      </c>
      <c r="I236" s="12"/>
      <c r="K236" s="111"/>
    </row>
    <row r="237" spans="1:11" ht="30" x14ac:dyDescent="0.25">
      <c r="A237" s="7" t="s">
        <v>186</v>
      </c>
      <c r="B237" s="8" t="s">
        <v>184</v>
      </c>
      <c r="C237" s="9" t="s">
        <v>185</v>
      </c>
      <c r="D237" s="10" t="s">
        <v>15</v>
      </c>
      <c r="E237" s="10" t="s">
        <v>86</v>
      </c>
      <c r="F237" s="11">
        <v>1</v>
      </c>
      <c r="G237" s="12">
        <v>5400</v>
      </c>
      <c r="H237" s="12">
        <v>5400</v>
      </c>
      <c r="I237" s="12"/>
      <c r="K237" s="111"/>
    </row>
    <row r="238" spans="1:11" x14ac:dyDescent="0.25">
      <c r="A238" s="7"/>
      <c r="B238" s="8"/>
      <c r="C238" s="9"/>
      <c r="D238" s="10"/>
      <c r="E238" s="10"/>
      <c r="F238" s="11"/>
      <c r="G238" s="12"/>
      <c r="H238" s="12"/>
      <c r="I238" s="12"/>
      <c r="K238" s="111"/>
    </row>
    <row r="239" spans="1:11" ht="25.5" x14ac:dyDescent="0.25">
      <c r="A239" s="114" t="s">
        <v>142</v>
      </c>
      <c r="B239" s="115" t="s">
        <v>1</v>
      </c>
      <c r="C239" s="116" t="s">
        <v>143</v>
      </c>
      <c r="D239" s="117" t="s">
        <v>3</v>
      </c>
      <c r="E239" s="117" t="s">
        <v>28</v>
      </c>
      <c r="F239" s="118"/>
      <c r="G239" s="119"/>
      <c r="H239" s="119"/>
      <c r="I239" s="119">
        <v>10064</v>
      </c>
      <c r="J239" s="207">
        <f>+$J$5</f>
        <v>0.35220000000000001</v>
      </c>
      <c r="K239" s="120">
        <f>ROUND(+I239*(1+J239),0)</f>
        <v>13609</v>
      </c>
    </row>
    <row r="240" spans="1:11" ht="30" x14ac:dyDescent="0.25">
      <c r="A240" s="7" t="s">
        <v>142</v>
      </c>
      <c r="B240" s="8" t="s">
        <v>55</v>
      </c>
      <c r="C240" s="9" t="s">
        <v>56</v>
      </c>
      <c r="D240" s="10" t="s">
        <v>7</v>
      </c>
      <c r="E240" s="10" t="s">
        <v>8</v>
      </c>
      <c r="F240" s="11">
        <v>0.03</v>
      </c>
      <c r="G240" s="12">
        <v>30782</v>
      </c>
      <c r="H240" s="12">
        <v>923</v>
      </c>
      <c r="I240" s="12"/>
      <c r="K240" s="120"/>
    </row>
    <row r="241" spans="1:11" x14ac:dyDescent="0.25">
      <c r="A241" s="7" t="s">
        <v>142</v>
      </c>
      <c r="B241" s="8" t="s">
        <v>144</v>
      </c>
      <c r="C241" s="9" t="s">
        <v>145</v>
      </c>
      <c r="D241" s="10" t="s">
        <v>20</v>
      </c>
      <c r="E241" s="10" t="s">
        <v>28</v>
      </c>
      <c r="F241" s="11">
        <v>1</v>
      </c>
      <c r="G241" s="12">
        <v>6938</v>
      </c>
      <c r="H241" s="12">
        <v>6938</v>
      </c>
      <c r="I241" s="12"/>
      <c r="K241" s="120"/>
    </row>
    <row r="242" spans="1:11" x14ac:dyDescent="0.25">
      <c r="A242" s="7" t="s">
        <v>142</v>
      </c>
      <c r="B242" s="8" t="s">
        <v>9</v>
      </c>
      <c r="C242" s="9" t="s">
        <v>10</v>
      </c>
      <c r="D242" s="10" t="s">
        <v>11</v>
      </c>
      <c r="E242" s="10" t="s">
        <v>12</v>
      </c>
      <c r="F242" s="11">
        <v>0.27</v>
      </c>
      <c r="G242" s="12">
        <v>3484</v>
      </c>
      <c r="H242" s="12">
        <v>941</v>
      </c>
      <c r="I242" s="12"/>
      <c r="K242" s="120"/>
    </row>
    <row r="243" spans="1:11" x14ac:dyDescent="0.25">
      <c r="A243" s="7" t="s">
        <v>142</v>
      </c>
      <c r="B243" s="13" t="s">
        <v>18</v>
      </c>
      <c r="C243" s="9" t="s">
        <v>19</v>
      </c>
      <c r="D243" s="10" t="s">
        <v>20</v>
      </c>
      <c r="E243" s="10" t="s">
        <v>21</v>
      </c>
      <c r="F243" s="11">
        <v>7.0000000000000001E-3</v>
      </c>
      <c r="G243" s="12">
        <v>180217</v>
      </c>
      <c r="H243" s="12">
        <v>1262</v>
      </c>
      <c r="I243" s="12"/>
      <c r="K243" s="120"/>
    </row>
    <row r="244" spans="1:11" x14ac:dyDescent="0.25">
      <c r="A244" s="7"/>
      <c r="B244" s="13"/>
      <c r="C244" s="9"/>
      <c r="D244" s="10"/>
      <c r="E244" s="10"/>
      <c r="F244" s="11"/>
      <c r="G244" s="12"/>
      <c r="H244" s="12"/>
      <c r="I244" s="12"/>
      <c r="K244" s="120"/>
    </row>
    <row r="245" spans="1:11" ht="38.25" x14ac:dyDescent="0.25">
      <c r="A245" s="1" t="s">
        <v>190</v>
      </c>
      <c r="B245" s="2" t="s">
        <v>1</v>
      </c>
      <c r="C245" s="3" t="s">
        <v>191</v>
      </c>
      <c r="D245" s="4" t="s">
        <v>3</v>
      </c>
      <c r="E245" s="4" t="s">
        <v>4</v>
      </c>
      <c r="F245" s="5"/>
      <c r="G245" s="6"/>
      <c r="H245" s="6"/>
      <c r="I245" s="6">
        <v>110316</v>
      </c>
      <c r="J245" s="207">
        <f>+$J$5</f>
        <v>0.35220000000000001</v>
      </c>
      <c r="K245" s="111">
        <f>ROUND(+I245*(1+J245),0)</f>
        <v>149169</v>
      </c>
    </row>
    <row r="246" spans="1:11" x14ac:dyDescent="0.25">
      <c r="A246" s="7" t="s">
        <v>190</v>
      </c>
      <c r="B246" s="8" t="s">
        <v>192</v>
      </c>
      <c r="C246" s="9" t="s">
        <v>193</v>
      </c>
      <c r="D246" s="10" t="s">
        <v>114</v>
      </c>
      <c r="E246" s="10" t="s">
        <v>39</v>
      </c>
      <c r="F246" s="11">
        <v>0.1</v>
      </c>
      <c r="G246" s="12">
        <v>561725</v>
      </c>
      <c r="H246" s="12">
        <v>56173</v>
      </c>
      <c r="I246" s="12"/>
      <c r="K246" s="111"/>
    </row>
    <row r="247" spans="1:11" ht="30" x14ac:dyDescent="0.25">
      <c r="A247" s="7" t="s">
        <v>190</v>
      </c>
      <c r="B247" s="8" t="s">
        <v>16</v>
      </c>
      <c r="C247" s="9" t="s">
        <v>17</v>
      </c>
      <c r="D247" s="10" t="s">
        <v>7</v>
      </c>
      <c r="E247" s="10" t="s">
        <v>8</v>
      </c>
      <c r="F247" s="11">
        <v>0.7</v>
      </c>
      <c r="G247" s="12">
        <v>54460</v>
      </c>
      <c r="H247" s="12">
        <v>38122</v>
      </c>
      <c r="I247" s="12"/>
      <c r="K247" s="111"/>
    </row>
    <row r="248" spans="1:11" ht="30" x14ac:dyDescent="0.25">
      <c r="A248" s="7" t="s">
        <v>190</v>
      </c>
      <c r="B248" s="8" t="s">
        <v>194</v>
      </c>
      <c r="C248" s="9" t="s">
        <v>195</v>
      </c>
      <c r="D248" s="10" t="s">
        <v>20</v>
      </c>
      <c r="E248" s="10" t="s">
        <v>21</v>
      </c>
      <c r="F248" s="11">
        <v>1.75</v>
      </c>
      <c r="G248" s="12">
        <v>900</v>
      </c>
      <c r="H248" s="12">
        <v>1575</v>
      </c>
      <c r="I248" s="12"/>
      <c r="K248" s="111"/>
    </row>
    <row r="249" spans="1:11" x14ac:dyDescent="0.25">
      <c r="A249" s="7" t="s">
        <v>190</v>
      </c>
      <c r="B249" s="8" t="s">
        <v>18</v>
      </c>
      <c r="C249" s="9" t="s">
        <v>19</v>
      </c>
      <c r="D249" s="10" t="s">
        <v>20</v>
      </c>
      <c r="E249" s="10" t="s">
        <v>21</v>
      </c>
      <c r="F249" s="11">
        <v>7.1000000000000004E-3</v>
      </c>
      <c r="G249" s="12">
        <v>180217</v>
      </c>
      <c r="H249" s="12">
        <v>1280</v>
      </c>
      <c r="I249" s="12"/>
      <c r="K249" s="111"/>
    </row>
    <row r="250" spans="1:11" x14ac:dyDescent="0.25">
      <c r="A250" s="7" t="s">
        <v>190</v>
      </c>
      <c r="B250" s="8" t="s">
        <v>9</v>
      </c>
      <c r="C250" s="9" t="s">
        <v>10</v>
      </c>
      <c r="D250" s="10" t="s">
        <v>11</v>
      </c>
      <c r="E250" s="10" t="s">
        <v>12</v>
      </c>
      <c r="F250" s="11">
        <v>0.4</v>
      </c>
      <c r="G250" s="12">
        <v>3484</v>
      </c>
      <c r="H250" s="12">
        <v>1394</v>
      </c>
      <c r="I250" s="12"/>
      <c r="K250" s="111"/>
    </row>
    <row r="251" spans="1:11" x14ac:dyDescent="0.25">
      <c r="A251" s="7" t="s">
        <v>190</v>
      </c>
      <c r="B251" s="8" t="s">
        <v>13</v>
      </c>
      <c r="C251" s="9" t="s">
        <v>14</v>
      </c>
      <c r="D251" s="10" t="s">
        <v>15</v>
      </c>
      <c r="E251" s="10" t="s">
        <v>12</v>
      </c>
      <c r="F251" s="11">
        <v>1.8</v>
      </c>
      <c r="G251" s="12">
        <v>1824</v>
      </c>
      <c r="H251" s="12">
        <v>3283</v>
      </c>
      <c r="I251" s="12"/>
      <c r="K251" s="111"/>
    </row>
    <row r="252" spans="1:11" x14ac:dyDescent="0.25">
      <c r="A252" s="7" t="s">
        <v>190</v>
      </c>
      <c r="B252" s="8" t="s">
        <v>196</v>
      </c>
      <c r="C252" s="9" t="s">
        <v>197</v>
      </c>
      <c r="D252" s="10" t="s">
        <v>15</v>
      </c>
      <c r="E252" s="10" t="s">
        <v>4</v>
      </c>
      <c r="F252" s="11">
        <v>1</v>
      </c>
      <c r="G252" s="12">
        <v>4924</v>
      </c>
      <c r="H252" s="12">
        <v>4924</v>
      </c>
      <c r="I252" s="12"/>
      <c r="K252" s="111"/>
    </row>
    <row r="253" spans="1:11" x14ac:dyDescent="0.25">
      <c r="A253" s="7" t="s">
        <v>190</v>
      </c>
      <c r="B253" s="8" t="s">
        <v>198</v>
      </c>
      <c r="C253" s="9" t="s">
        <v>199</v>
      </c>
      <c r="D253" s="10" t="s">
        <v>15</v>
      </c>
      <c r="E253" s="10" t="s">
        <v>86</v>
      </c>
      <c r="F253" s="11">
        <v>0.8</v>
      </c>
      <c r="G253" s="12">
        <v>4456</v>
      </c>
      <c r="H253" s="12">
        <v>3565</v>
      </c>
      <c r="I253" s="12"/>
      <c r="K253" s="111"/>
    </row>
    <row r="254" spans="1:11" x14ac:dyDescent="0.25">
      <c r="A254" s="7"/>
      <c r="B254" s="8"/>
      <c r="C254" s="9"/>
      <c r="D254" s="10"/>
      <c r="E254" s="10"/>
      <c r="F254" s="11"/>
      <c r="G254" s="12"/>
      <c r="H254" s="12"/>
      <c r="I254" s="12"/>
      <c r="K254" s="111"/>
    </row>
    <row r="255" spans="1:11" ht="38.25" x14ac:dyDescent="0.25">
      <c r="A255" s="1" t="s">
        <v>200</v>
      </c>
      <c r="B255" s="2" t="s">
        <v>1</v>
      </c>
      <c r="C255" s="3" t="s">
        <v>201</v>
      </c>
      <c r="D255" s="4" t="s">
        <v>3</v>
      </c>
      <c r="E255" s="4" t="s">
        <v>28</v>
      </c>
      <c r="F255" s="5"/>
      <c r="G255" s="6"/>
      <c r="H255" s="6"/>
      <c r="I255" s="6">
        <v>78414</v>
      </c>
      <c r="J255" s="207">
        <f>+$J$5</f>
        <v>0.35220000000000001</v>
      </c>
      <c r="K255" s="111">
        <f>ROUND(+I255*(1+J255),0)</f>
        <v>106031</v>
      </c>
    </row>
    <row r="256" spans="1:11" x14ac:dyDescent="0.25">
      <c r="A256" s="7" t="s">
        <v>200</v>
      </c>
      <c r="B256" s="8" t="s">
        <v>192</v>
      </c>
      <c r="C256" s="9" t="s">
        <v>193</v>
      </c>
      <c r="D256" s="10" t="s">
        <v>114</v>
      </c>
      <c r="E256" s="10" t="s">
        <v>39</v>
      </c>
      <c r="F256" s="11">
        <v>5.04E-2</v>
      </c>
      <c r="G256" s="12">
        <v>561725</v>
      </c>
      <c r="H256" s="12">
        <v>28311</v>
      </c>
      <c r="I256" s="12"/>
      <c r="K256" s="111"/>
    </row>
    <row r="257" spans="1:11" ht="30" x14ac:dyDescent="0.25">
      <c r="A257" s="7" t="s">
        <v>200</v>
      </c>
      <c r="B257" s="8" t="s">
        <v>16</v>
      </c>
      <c r="C257" s="9" t="s">
        <v>17</v>
      </c>
      <c r="D257" s="10" t="s">
        <v>7</v>
      </c>
      <c r="E257" s="10" t="s">
        <v>8</v>
      </c>
      <c r="F257" s="11">
        <v>0.75</v>
      </c>
      <c r="G257" s="12">
        <v>54460</v>
      </c>
      <c r="H257" s="12">
        <v>40845</v>
      </c>
      <c r="I257" s="12"/>
      <c r="K257" s="111"/>
    </row>
    <row r="258" spans="1:11" x14ac:dyDescent="0.25">
      <c r="A258" s="7" t="s">
        <v>200</v>
      </c>
      <c r="B258" s="8" t="s">
        <v>9</v>
      </c>
      <c r="C258" s="9" t="s">
        <v>10</v>
      </c>
      <c r="D258" s="10" t="s">
        <v>11</v>
      </c>
      <c r="E258" s="10" t="s">
        <v>12</v>
      </c>
      <c r="F258" s="11">
        <v>1.5</v>
      </c>
      <c r="G258" s="12">
        <v>3484</v>
      </c>
      <c r="H258" s="12">
        <v>5226</v>
      </c>
      <c r="I258" s="12"/>
      <c r="K258" s="111"/>
    </row>
    <row r="259" spans="1:11" x14ac:dyDescent="0.25">
      <c r="A259" s="7" t="s">
        <v>200</v>
      </c>
      <c r="B259" s="13" t="s">
        <v>34</v>
      </c>
      <c r="C259" s="9" t="s">
        <v>35</v>
      </c>
      <c r="D259" s="10" t="s">
        <v>15</v>
      </c>
      <c r="E259" s="10" t="s">
        <v>36</v>
      </c>
      <c r="F259" s="11">
        <v>0.1</v>
      </c>
      <c r="G259" s="12">
        <v>5100</v>
      </c>
      <c r="H259" s="12">
        <v>510</v>
      </c>
      <c r="I259" s="12"/>
      <c r="K259" s="111"/>
    </row>
    <row r="260" spans="1:11" x14ac:dyDescent="0.25">
      <c r="A260" s="7" t="s">
        <v>200</v>
      </c>
      <c r="B260" s="8" t="s">
        <v>198</v>
      </c>
      <c r="C260" s="9" t="s">
        <v>199</v>
      </c>
      <c r="D260" s="10" t="s">
        <v>15</v>
      </c>
      <c r="E260" s="10" t="s">
        <v>86</v>
      </c>
      <c r="F260" s="11">
        <v>0.3</v>
      </c>
      <c r="G260" s="12">
        <v>4456</v>
      </c>
      <c r="H260" s="12">
        <v>1337</v>
      </c>
      <c r="I260" s="12"/>
      <c r="K260" s="111"/>
    </row>
    <row r="261" spans="1:11" x14ac:dyDescent="0.25">
      <c r="A261" s="7" t="s">
        <v>200</v>
      </c>
      <c r="B261" s="8" t="s">
        <v>124</v>
      </c>
      <c r="C261" s="9" t="s">
        <v>125</v>
      </c>
      <c r="D261" s="10" t="s">
        <v>15</v>
      </c>
      <c r="E261" s="10" t="s">
        <v>12</v>
      </c>
      <c r="F261" s="11">
        <v>0.15</v>
      </c>
      <c r="G261" s="12">
        <v>14569</v>
      </c>
      <c r="H261" s="12">
        <v>2185</v>
      </c>
      <c r="I261" s="12"/>
      <c r="K261" s="111"/>
    </row>
    <row r="262" spans="1:11" x14ac:dyDescent="0.25">
      <c r="A262" s="7"/>
      <c r="B262" s="8"/>
      <c r="C262" s="9"/>
      <c r="D262" s="10"/>
      <c r="E262" s="10"/>
      <c r="F262" s="11"/>
      <c r="G262" s="12"/>
      <c r="H262" s="12"/>
      <c r="I262" s="12"/>
      <c r="K262" s="111"/>
    </row>
    <row r="263" spans="1:11" x14ac:dyDescent="0.25">
      <c r="K263" s="111"/>
    </row>
    <row r="264" spans="1:11" ht="38.25" x14ac:dyDescent="0.25">
      <c r="A264" s="1" t="s">
        <v>202</v>
      </c>
      <c r="B264" s="2" t="s">
        <v>1</v>
      </c>
      <c r="C264" s="3" t="s">
        <v>203</v>
      </c>
      <c r="D264" s="4" t="s">
        <v>3</v>
      </c>
      <c r="E264" s="4" t="s">
        <v>4</v>
      </c>
      <c r="F264" s="5"/>
      <c r="G264" s="6"/>
      <c r="H264" s="6"/>
      <c r="I264" s="6">
        <v>162556</v>
      </c>
      <c r="J264" s="207">
        <f>+$J$5</f>
        <v>0.35220000000000001</v>
      </c>
      <c r="K264" s="111">
        <f>ROUND(+I264*(1+J264),0)</f>
        <v>219808</v>
      </c>
    </row>
    <row r="265" spans="1:11" x14ac:dyDescent="0.25">
      <c r="A265" s="7" t="s">
        <v>202</v>
      </c>
      <c r="B265" s="8" t="s">
        <v>204</v>
      </c>
      <c r="C265" s="9" t="s">
        <v>205</v>
      </c>
      <c r="D265" s="10" t="s">
        <v>114</v>
      </c>
      <c r="E265" s="10" t="s">
        <v>39</v>
      </c>
      <c r="F265" s="11">
        <v>1.0999999999999999E-2</v>
      </c>
      <c r="G265" s="12">
        <v>621294</v>
      </c>
      <c r="H265" s="12">
        <v>6834</v>
      </c>
      <c r="I265" s="12"/>
      <c r="K265" s="111"/>
    </row>
    <row r="266" spans="1:11" x14ac:dyDescent="0.25">
      <c r="A266" s="7" t="s">
        <v>202</v>
      </c>
      <c r="B266" s="8" t="s">
        <v>192</v>
      </c>
      <c r="C266" s="9" t="s">
        <v>193</v>
      </c>
      <c r="D266" s="10" t="s">
        <v>114</v>
      </c>
      <c r="E266" s="10" t="s">
        <v>39</v>
      </c>
      <c r="F266" s="11">
        <v>0.18</v>
      </c>
      <c r="G266" s="12">
        <v>561725</v>
      </c>
      <c r="H266" s="12">
        <v>101111</v>
      </c>
      <c r="I266" s="12"/>
      <c r="K266" s="111"/>
    </row>
    <row r="267" spans="1:11" ht="30" x14ac:dyDescent="0.25">
      <c r="A267" s="7" t="s">
        <v>202</v>
      </c>
      <c r="B267" s="8" t="s">
        <v>16</v>
      </c>
      <c r="C267" s="9" t="s">
        <v>17</v>
      </c>
      <c r="D267" s="10" t="s">
        <v>7</v>
      </c>
      <c r="E267" s="10" t="s">
        <v>8</v>
      </c>
      <c r="F267" s="11">
        <v>0.65</v>
      </c>
      <c r="G267" s="12">
        <v>54460</v>
      </c>
      <c r="H267" s="12">
        <v>35399</v>
      </c>
      <c r="I267" s="12"/>
      <c r="K267" s="111"/>
    </row>
    <row r="268" spans="1:11" ht="30" x14ac:dyDescent="0.25">
      <c r="A268" s="7" t="s">
        <v>202</v>
      </c>
      <c r="B268" s="8" t="s">
        <v>194</v>
      </c>
      <c r="C268" s="9" t="s">
        <v>195</v>
      </c>
      <c r="D268" s="10" t="s">
        <v>20</v>
      </c>
      <c r="E268" s="10" t="s">
        <v>21</v>
      </c>
      <c r="F268" s="11">
        <v>1.5</v>
      </c>
      <c r="G268" s="12">
        <v>900</v>
      </c>
      <c r="H268" s="12">
        <v>1350</v>
      </c>
      <c r="I268" s="12"/>
      <c r="K268" s="111"/>
    </row>
    <row r="269" spans="1:11" x14ac:dyDescent="0.25">
      <c r="A269" s="7" t="s">
        <v>202</v>
      </c>
      <c r="B269" s="8" t="s">
        <v>18</v>
      </c>
      <c r="C269" s="9" t="s">
        <v>19</v>
      </c>
      <c r="D269" s="10" t="s">
        <v>20</v>
      </c>
      <c r="E269" s="10" t="s">
        <v>21</v>
      </c>
      <c r="F269" s="11">
        <v>7.7999999999999996E-3</v>
      </c>
      <c r="G269" s="12">
        <v>180217</v>
      </c>
      <c r="H269" s="12">
        <v>1406</v>
      </c>
      <c r="I269" s="12"/>
      <c r="K269" s="111"/>
    </row>
    <row r="270" spans="1:11" x14ac:dyDescent="0.25">
      <c r="A270" s="7" t="s">
        <v>202</v>
      </c>
      <c r="B270" s="8" t="s">
        <v>117</v>
      </c>
      <c r="C270" s="9" t="s">
        <v>118</v>
      </c>
      <c r="D270" s="10" t="s">
        <v>20</v>
      </c>
      <c r="E270" s="10" t="s">
        <v>21</v>
      </c>
      <c r="F270" s="11">
        <v>3.7999999999999999E-2</v>
      </c>
      <c r="G270" s="12">
        <v>63665</v>
      </c>
      <c r="H270" s="12">
        <v>2419</v>
      </c>
      <c r="I270" s="12"/>
      <c r="K270" s="111"/>
    </row>
    <row r="271" spans="1:11" x14ac:dyDescent="0.25">
      <c r="A271" s="7" t="s">
        <v>202</v>
      </c>
      <c r="B271" s="8" t="s">
        <v>9</v>
      </c>
      <c r="C271" s="9" t="s">
        <v>10</v>
      </c>
      <c r="D271" s="10" t="s">
        <v>11</v>
      </c>
      <c r="E271" s="10" t="s">
        <v>12</v>
      </c>
      <c r="F271" s="11">
        <v>0.65</v>
      </c>
      <c r="G271" s="12">
        <v>3484</v>
      </c>
      <c r="H271" s="12">
        <v>2265</v>
      </c>
      <c r="I271" s="12"/>
      <c r="K271" s="111"/>
    </row>
    <row r="272" spans="1:11" x14ac:dyDescent="0.25">
      <c r="A272" s="7" t="s">
        <v>202</v>
      </c>
      <c r="B272" s="8" t="s">
        <v>13</v>
      </c>
      <c r="C272" s="9" t="s">
        <v>14</v>
      </c>
      <c r="D272" s="10" t="s">
        <v>15</v>
      </c>
      <c r="E272" s="10" t="s">
        <v>12</v>
      </c>
      <c r="F272" s="11">
        <v>1.8</v>
      </c>
      <c r="G272" s="12">
        <v>1824</v>
      </c>
      <c r="H272" s="12">
        <v>3283</v>
      </c>
      <c r="I272" s="12"/>
      <c r="K272" s="111"/>
    </row>
    <row r="273" spans="1:20" x14ac:dyDescent="0.25">
      <c r="A273" s="7" t="s">
        <v>202</v>
      </c>
      <c r="B273" s="8" t="s">
        <v>196</v>
      </c>
      <c r="C273" s="9" t="s">
        <v>197</v>
      </c>
      <c r="D273" s="10" t="s">
        <v>15</v>
      </c>
      <c r="E273" s="10" t="s">
        <v>4</v>
      </c>
      <c r="F273" s="11">
        <v>1</v>
      </c>
      <c r="G273" s="12">
        <v>4924</v>
      </c>
      <c r="H273" s="12">
        <v>4924</v>
      </c>
      <c r="I273" s="12"/>
      <c r="K273" s="111"/>
    </row>
    <row r="274" spans="1:20" x14ac:dyDescent="0.25">
      <c r="A274" s="7" t="s">
        <v>202</v>
      </c>
      <c r="B274" s="8" t="s">
        <v>198</v>
      </c>
      <c r="C274" s="9" t="s">
        <v>199</v>
      </c>
      <c r="D274" s="10" t="s">
        <v>15</v>
      </c>
      <c r="E274" s="10" t="s">
        <v>86</v>
      </c>
      <c r="F274" s="11">
        <v>0.8</v>
      </c>
      <c r="G274" s="12">
        <v>4456</v>
      </c>
      <c r="H274" s="12">
        <v>3565</v>
      </c>
      <c r="I274" s="12"/>
      <c r="K274" s="111"/>
    </row>
    <row r="275" spans="1:20" x14ac:dyDescent="0.25">
      <c r="K275" s="111"/>
    </row>
    <row r="276" spans="1:20" ht="25.5" x14ac:dyDescent="0.25">
      <c r="A276" s="1" t="s">
        <v>295</v>
      </c>
      <c r="B276" s="2" t="s">
        <v>1</v>
      </c>
      <c r="C276" s="3" t="s">
        <v>296</v>
      </c>
      <c r="D276" s="4" t="s">
        <v>3</v>
      </c>
      <c r="E276" s="4" t="s">
        <v>28</v>
      </c>
      <c r="F276" s="5"/>
      <c r="G276" s="6"/>
      <c r="H276" s="6"/>
      <c r="I276" s="6">
        <v>9002</v>
      </c>
      <c r="J276" s="207">
        <f>+$J$5</f>
        <v>0.35220000000000001</v>
      </c>
      <c r="K276" s="111">
        <f>ROUND(+I276*(1+J276),0)</f>
        <v>12173</v>
      </c>
      <c r="T276" s="209">
        <v>1423500</v>
      </c>
    </row>
    <row r="277" spans="1:20" ht="30" x14ac:dyDescent="0.25">
      <c r="A277" s="7" t="s">
        <v>295</v>
      </c>
      <c r="B277" s="8" t="s">
        <v>55</v>
      </c>
      <c r="C277" s="9" t="s">
        <v>56</v>
      </c>
      <c r="D277" s="10" t="s">
        <v>7</v>
      </c>
      <c r="E277" s="10" t="s">
        <v>8</v>
      </c>
      <c r="F277" s="11">
        <v>0.03</v>
      </c>
      <c r="G277" s="12">
        <v>30782</v>
      </c>
      <c r="H277" s="12">
        <v>923</v>
      </c>
      <c r="I277" s="12"/>
      <c r="T277" s="209">
        <f>+T276/30</f>
        <v>47450</v>
      </c>
    </row>
    <row r="278" spans="1:20" x14ac:dyDescent="0.25">
      <c r="A278" s="7" t="s">
        <v>295</v>
      </c>
      <c r="B278" s="13" t="s">
        <v>144</v>
      </c>
      <c r="C278" s="9" t="s">
        <v>145</v>
      </c>
      <c r="D278" s="10" t="s">
        <v>20</v>
      </c>
      <c r="E278" s="10" t="s">
        <v>28</v>
      </c>
      <c r="F278" s="11">
        <v>1</v>
      </c>
      <c r="G278" s="12">
        <v>6938</v>
      </c>
      <c r="H278" s="12">
        <v>6938</v>
      </c>
      <c r="I278" s="12"/>
      <c r="T278" s="209">
        <f>+T277/8</f>
        <v>5931.25</v>
      </c>
    </row>
    <row r="279" spans="1:20" x14ac:dyDescent="0.25">
      <c r="A279" s="7" t="s">
        <v>295</v>
      </c>
      <c r="B279" s="8" t="s">
        <v>9</v>
      </c>
      <c r="C279" s="9" t="s">
        <v>10</v>
      </c>
      <c r="D279" s="10" t="s">
        <v>11</v>
      </c>
      <c r="E279" s="10" t="s">
        <v>12</v>
      </c>
      <c r="F279" s="11">
        <v>0.25</v>
      </c>
      <c r="G279" s="12">
        <v>3484</v>
      </c>
      <c r="H279" s="12">
        <v>871</v>
      </c>
      <c r="I279" s="12"/>
    </row>
    <row r="280" spans="1:20" x14ac:dyDescent="0.25">
      <c r="A280" s="7" t="s">
        <v>295</v>
      </c>
      <c r="B280" s="13" t="s">
        <v>18</v>
      </c>
      <c r="C280" s="9" t="s">
        <v>19</v>
      </c>
      <c r="D280" s="10" t="s">
        <v>20</v>
      </c>
      <c r="E280" s="10" t="s">
        <v>21</v>
      </c>
      <c r="F280" s="11">
        <v>1.5E-3</v>
      </c>
      <c r="G280" s="12">
        <v>180217</v>
      </c>
      <c r="H280" s="12">
        <v>270</v>
      </c>
      <c r="I280" s="12"/>
    </row>
    <row r="282" spans="1:20" ht="38.25" x14ac:dyDescent="0.25">
      <c r="A282" s="1" t="s">
        <v>266</v>
      </c>
      <c r="B282" s="2" t="s">
        <v>1</v>
      </c>
      <c r="C282" s="3" t="s">
        <v>267</v>
      </c>
      <c r="D282" s="4" t="s">
        <v>3</v>
      </c>
      <c r="E282" s="4" t="s">
        <v>12</v>
      </c>
      <c r="F282" s="5"/>
      <c r="G282" s="6"/>
      <c r="H282" s="6"/>
      <c r="I282" s="6">
        <v>31685</v>
      </c>
      <c r="J282" s="207">
        <f>+$J$5</f>
        <v>0.35220000000000001</v>
      </c>
      <c r="K282" s="111">
        <f>ROUND(+I282*(1+J282),0)</f>
        <v>42844</v>
      </c>
    </row>
    <row r="283" spans="1:20" ht="30" x14ac:dyDescent="0.25">
      <c r="A283" s="7" t="s">
        <v>266</v>
      </c>
      <c r="B283" s="8" t="s">
        <v>55</v>
      </c>
      <c r="C283" s="9" t="s">
        <v>56</v>
      </c>
      <c r="D283" s="10" t="s">
        <v>7</v>
      </c>
      <c r="E283" s="10" t="s">
        <v>8</v>
      </c>
      <c r="F283" s="11">
        <v>0.28000000000000003</v>
      </c>
      <c r="G283" s="12">
        <v>30782</v>
      </c>
      <c r="H283" s="12">
        <v>8619</v>
      </c>
      <c r="I283" s="12"/>
      <c r="K283" s="111"/>
    </row>
    <row r="284" spans="1:20" x14ac:dyDescent="0.25">
      <c r="A284" s="7" t="s">
        <v>266</v>
      </c>
      <c r="B284" s="8" t="s">
        <v>18</v>
      </c>
      <c r="C284" s="9" t="s">
        <v>19</v>
      </c>
      <c r="D284" s="10" t="s">
        <v>20</v>
      </c>
      <c r="E284" s="10" t="s">
        <v>21</v>
      </c>
      <c r="F284" s="11">
        <v>8.9999999999999998E-4</v>
      </c>
      <c r="G284" s="12">
        <v>180217</v>
      </c>
      <c r="H284" s="12">
        <v>162</v>
      </c>
      <c r="I284" s="12"/>
      <c r="K284" s="111"/>
    </row>
    <row r="285" spans="1:20" x14ac:dyDescent="0.25">
      <c r="A285" s="7" t="s">
        <v>266</v>
      </c>
      <c r="B285" s="8" t="s">
        <v>268</v>
      </c>
      <c r="C285" s="9" t="s">
        <v>269</v>
      </c>
      <c r="D285" s="10" t="s">
        <v>20</v>
      </c>
      <c r="E285" s="10" t="s">
        <v>21</v>
      </c>
      <c r="F285" s="11">
        <v>0.2</v>
      </c>
      <c r="G285" s="12">
        <v>83300</v>
      </c>
      <c r="H285" s="12">
        <v>16660</v>
      </c>
      <c r="I285" s="12"/>
      <c r="K285" s="111"/>
    </row>
    <row r="286" spans="1:20" x14ac:dyDescent="0.25">
      <c r="A286" s="7" t="s">
        <v>266</v>
      </c>
      <c r="B286" s="8" t="s">
        <v>9</v>
      </c>
      <c r="C286" s="9" t="s">
        <v>10</v>
      </c>
      <c r="D286" s="10" t="s">
        <v>11</v>
      </c>
      <c r="E286" s="10" t="s">
        <v>12</v>
      </c>
      <c r="F286" s="11">
        <v>0.01</v>
      </c>
      <c r="G286" s="12">
        <v>3484</v>
      </c>
      <c r="H286" s="12">
        <v>35</v>
      </c>
      <c r="I286" s="12"/>
      <c r="K286" s="111"/>
    </row>
    <row r="287" spans="1:20" x14ac:dyDescent="0.25">
      <c r="A287" s="7" t="s">
        <v>266</v>
      </c>
      <c r="B287" s="8" t="s">
        <v>270</v>
      </c>
      <c r="C287" s="9" t="s">
        <v>271</v>
      </c>
      <c r="D287" s="10" t="s">
        <v>15</v>
      </c>
      <c r="E287" s="10" t="s">
        <v>86</v>
      </c>
      <c r="F287" s="11">
        <v>0.15</v>
      </c>
      <c r="G287" s="12">
        <v>5417</v>
      </c>
      <c r="H287" s="12">
        <v>813</v>
      </c>
      <c r="I287" s="12"/>
      <c r="K287" s="111"/>
    </row>
    <row r="288" spans="1:20" x14ac:dyDescent="0.25">
      <c r="A288" s="7" t="s">
        <v>266</v>
      </c>
      <c r="B288" s="8" t="s">
        <v>13</v>
      </c>
      <c r="C288" s="9" t="s">
        <v>14</v>
      </c>
      <c r="D288" s="10" t="s">
        <v>15</v>
      </c>
      <c r="E288" s="10" t="s">
        <v>12</v>
      </c>
      <c r="F288" s="11">
        <v>0.28999999999999998</v>
      </c>
      <c r="G288" s="12">
        <v>1824</v>
      </c>
      <c r="H288" s="12">
        <v>529</v>
      </c>
      <c r="I288" s="12"/>
      <c r="K288" s="111"/>
    </row>
    <row r="289" spans="1:11" x14ac:dyDescent="0.25">
      <c r="A289" s="7" t="s">
        <v>266</v>
      </c>
      <c r="B289" s="8" t="s">
        <v>272</v>
      </c>
      <c r="C289" s="9" t="s">
        <v>273</v>
      </c>
      <c r="D289" s="10" t="s">
        <v>15</v>
      </c>
      <c r="E289" s="10" t="s">
        <v>12</v>
      </c>
      <c r="F289" s="11">
        <v>2E-3</v>
      </c>
      <c r="G289" s="12">
        <v>571769</v>
      </c>
      <c r="H289" s="12">
        <v>1144</v>
      </c>
      <c r="I289" s="12"/>
      <c r="K289" s="111"/>
    </row>
    <row r="290" spans="1:11" x14ac:dyDescent="0.25">
      <c r="A290" s="7" t="s">
        <v>266</v>
      </c>
      <c r="B290" s="8" t="s">
        <v>274</v>
      </c>
      <c r="C290" s="9" t="s">
        <v>275</v>
      </c>
      <c r="D290" s="10" t="s">
        <v>15</v>
      </c>
      <c r="E290" s="10" t="s">
        <v>106</v>
      </c>
      <c r="F290" s="11">
        <v>0.02</v>
      </c>
      <c r="G290" s="12">
        <v>67667</v>
      </c>
      <c r="H290" s="12">
        <v>1353</v>
      </c>
      <c r="I290" s="12"/>
      <c r="K290" s="111"/>
    </row>
    <row r="291" spans="1:11" x14ac:dyDescent="0.25">
      <c r="A291" s="7" t="s">
        <v>266</v>
      </c>
      <c r="B291" s="8" t="s">
        <v>276</v>
      </c>
      <c r="C291" s="9" t="s">
        <v>277</v>
      </c>
      <c r="D291" s="10" t="s">
        <v>15</v>
      </c>
      <c r="E291" s="10" t="s">
        <v>12</v>
      </c>
      <c r="F291" s="11">
        <v>3.0000000000000001E-3</v>
      </c>
      <c r="G291" s="12">
        <v>790115</v>
      </c>
      <c r="H291" s="12">
        <v>2370</v>
      </c>
      <c r="I291" s="12"/>
      <c r="K291" s="111"/>
    </row>
    <row r="292" spans="1:11" x14ac:dyDescent="0.25">
      <c r="A292" s="7"/>
      <c r="B292" s="8"/>
      <c r="C292" s="9"/>
      <c r="D292" s="10"/>
      <c r="E292" s="10"/>
      <c r="F292" s="11"/>
      <c r="G292" s="12"/>
      <c r="H292" s="12"/>
      <c r="I292" s="12"/>
      <c r="K292" s="111"/>
    </row>
    <row r="293" spans="1:11" ht="25.5" x14ac:dyDescent="0.25">
      <c r="A293" s="1" t="s">
        <v>244</v>
      </c>
      <c r="B293" s="2" t="s">
        <v>1</v>
      </c>
      <c r="C293" s="3" t="s">
        <v>245</v>
      </c>
      <c r="D293" s="4" t="s">
        <v>3</v>
      </c>
      <c r="E293" s="4" t="s">
        <v>106</v>
      </c>
      <c r="F293" s="5"/>
      <c r="G293" s="6"/>
      <c r="H293" s="6"/>
      <c r="I293" s="6">
        <v>7381</v>
      </c>
      <c r="J293" s="207">
        <f>+$J$5</f>
        <v>0.35220000000000001</v>
      </c>
      <c r="K293" s="111">
        <f>ROUND(+I293*(1+J293),0)</f>
        <v>9981</v>
      </c>
    </row>
    <row r="294" spans="1:11" x14ac:dyDescent="0.25">
      <c r="A294" s="14" t="s">
        <v>244</v>
      </c>
      <c r="B294" s="13" t="s">
        <v>134</v>
      </c>
      <c r="C294" s="9" t="s">
        <v>135</v>
      </c>
      <c r="D294" s="10" t="s">
        <v>15</v>
      </c>
      <c r="E294" s="10" t="s">
        <v>106</v>
      </c>
      <c r="F294" s="11">
        <v>1.05</v>
      </c>
      <c r="G294" s="12">
        <v>4251</v>
      </c>
      <c r="H294" s="12">
        <v>4464</v>
      </c>
      <c r="I294" s="12"/>
      <c r="K294" s="111"/>
    </row>
    <row r="295" spans="1:11" x14ac:dyDescent="0.25">
      <c r="A295" s="14" t="s">
        <v>244</v>
      </c>
      <c r="B295" s="13" t="s">
        <v>246</v>
      </c>
      <c r="C295" s="9" t="s">
        <v>247</v>
      </c>
      <c r="D295" s="10" t="s">
        <v>15</v>
      </c>
      <c r="E295" s="10" t="s">
        <v>106</v>
      </c>
      <c r="F295" s="11">
        <v>0.11</v>
      </c>
      <c r="G295" s="12">
        <v>5938</v>
      </c>
      <c r="H295" s="12">
        <v>653</v>
      </c>
      <c r="I295" s="12"/>
      <c r="K295" s="111"/>
    </row>
    <row r="296" spans="1:11" ht="30" x14ac:dyDescent="0.25">
      <c r="A296" s="14" t="s">
        <v>244</v>
      </c>
      <c r="B296" s="13" t="s">
        <v>55</v>
      </c>
      <c r="C296" s="9" t="s">
        <v>56</v>
      </c>
      <c r="D296" s="10" t="s">
        <v>7</v>
      </c>
      <c r="E296" s="10" t="s">
        <v>8</v>
      </c>
      <c r="F296" s="11">
        <v>6.2E-2</v>
      </c>
      <c r="G296" s="12">
        <v>30782</v>
      </c>
      <c r="H296" s="12">
        <v>1908</v>
      </c>
      <c r="I296" s="12"/>
      <c r="K296" s="111"/>
    </row>
    <row r="297" spans="1:11" x14ac:dyDescent="0.25">
      <c r="A297" s="14" t="s">
        <v>244</v>
      </c>
      <c r="B297" s="13" t="s">
        <v>9</v>
      </c>
      <c r="C297" s="9" t="s">
        <v>10</v>
      </c>
      <c r="D297" s="10" t="s">
        <v>11</v>
      </c>
      <c r="E297" s="10" t="s">
        <v>12</v>
      </c>
      <c r="F297" s="11">
        <v>0.05</v>
      </c>
      <c r="G297" s="12">
        <v>3484</v>
      </c>
      <c r="H297" s="12">
        <v>174</v>
      </c>
      <c r="I297" s="12"/>
      <c r="K297" s="111"/>
    </row>
    <row r="298" spans="1:11" x14ac:dyDescent="0.25">
      <c r="A298" s="14" t="s">
        <v>244</v>
      </c>
      <c r="B298" s="13" t="s">
        <v>13</v>
      </c>
      <c r="C298" s="9" t="s">
        <v>14</v>
      </c>
      <c r="D298" s="10" t="s">
        <v>15</v>
      </c>
      <c r="E298" s="10" t="s">
        <v>12</v>
      </c>
      <c r="F298" s="11">
        <v>0.1</v>
      </c>
      <c r="G298" s="12">
        <v>1824</v>
      </c>
      <c r="H298" s="12">
        <v>182</v>
      </c>
      <c r="I298" s="12"/>
      <c r="K298" s="111"/>
    </row>
    <row r="300" spans="1:11" ht="25.5" x14ac:dyDescent="0.25">
      <c r="A300" s="1" t="s">
        <v>132</v>
      </c>
      <c r="B300" s="2" t="s">
        <v>1</v>
      </c>
      <c r="C300" s="3" t="s">
        <v>133</v>
      </c>
      <c r="D300" s="4" t="s">
        <v>3</v>
      </c>
      <c r="E300" s="4" t="s">
        <v>28</v>
      </c>
      <c r="F300" s="5"/>
      <c r="G300" s="6"/>
      <c r="H300" s="6"/>
      <c r="I300" s="6">
        <v>16503</v>
      </c>
      <c r="J300" s="207">
        <f>+$J$5</f>
        <v>0.35220000000000001</v>
      </c>
      <c r="K300" s="111">
        <f>ROUND(+I300*(1+J300),0)</f>
        <v>22315</v>
      </c>
    </row>
    <row r="301" spans="1:11" ht="30" x14ac:dyDescent="0.25">
      <c r="A301" s="7" t="s">
        <v>132</v>
      </c>
      <c r="B301" s="8" t="s">
        <v>55</v>
      </c>
      <c r="C301" s="9" t="s">
        <v>56</v>
      </c>
      <c r="D301" s="10" t="s">
        <v>7</v>
      </c>
      <c r="E301" s="10" t="s">
        <v>8</v>
      </c>
      <c r="F301" s="11">
        <v>0.3</v>
      </c>
      <c r="G301" s="12">
        <v>30782</v>
      </c>
      <c r="H301" s="12">
        <v>9235</v>
      </c>
      <c r="I301" s="12"/>
    </row>
    <row r="302" spans="1:11" x14ac:dyDescent="0.25">
      <c r="A302" s="7" t="s">
        <v>132</v>
      </c>
      <c r="B302" s="8" t="s">
        <v>9</v>
      </c>
      <c r="C302" s="9" t="s">
        <v>10</v>
      </c>
      <c r="D302" s="10" t="s">
        <v>11</v>
      </c>
      <c r="E302" s="10" t="s">
        <v>12</v>
      </c>
      <c r="F302" s="11">
        <v>0.5</v>
      </c>
      <c r="G302" s="12">
        <v>3484</v>
      </c>
      <c r="H302" s="12">
        <v>1742</v>
      </c>
      <c r="I302" s="12"/>
    </row>
    <row r="303" spans="1:11" x14ac:dyDescent="0.25">
      <c r="A303" s="7" t="s">
        <v>132</v>
      </c>
      <c r="B303" s="8" t="s">
        <v>134</v>
      </c>
      <c r="C303" s="9" t="s">
        <v>135</v>
      </c>
      <c r="D303" s="10" t="s">
        <v>15</v>
      </c>
      <c r="E303" s="10" t="s">
        <v>106</v>
      </c>
      <c r="F303" s="11">
        <v>1.3</v>
      </c>
      <c r="G303" s="12">
        <v>4251</v>
      </c>
      <c r="H303" s="12">
        <v>5526</v>
      </c>
      <c r="I303" s="12"/>
    </row>
    <row r="305" spans="1:11" ht="25.5" x14ac:dyDescent="0.25">
      <c r="A305" s="114" t="s">
        <v>136</v>
      </c>
      <c r="B305" s="115" t="s">
        <v>1</v>
      </c>
      <c r="C305" s="116" t="s">
        <v>137</v>
      </c>
      <c r="D305" s="117" t="s">
        <v>3</v>
      </c>
      <c r="E305" s="117" t="s">
        <v>106</v>
      </c>
      <c r="F305" s="118"/>
      <c r="G305" s="119"/>
      <c r="H305" s="119"/>
      <c r="I305" s="119">
        <v>14923</v>
      </c>
      <c r="J305" s="207">
        <f>+$J$5</f>
        <v>0.35220000000000001</v>
      </c>
      <c r="K305" s="111">
        <f>ROUND(+I305*(1+J305),0)</f>
        <v>20179</v>
      </c>
    </row>
    <row r="306" spans="1:11" ht="30" x14ac:dyDescent="0.25">
      <c r="A306" s="7" t="s">
        <v>136</v>
      </c>
      <c r="B306" s="8" t="s">
        <v>55</v>
      </c>
      <c r="C306" s="9" t="s">
        <v>56</v>
      </c>
      <c r="D306" s="10" t="s">
        <v>7</v>
      </c>
      <c r="E306" s="10" t="s">
        <v>8</v>
      </c>
      <c r="F306" s="11">
        <v>0.2</v>
      </c>
      <c r="G306" s="12">
        <v>30782</v>
      </c>
      <c r="H306" s="12">
        <v>6156</v>
      </c>
      <c r="I306" s="12"/>
      <c r="K306" s="111"/>
    </row>
    <row r="307" spans="1:11" x14ac:dyDescent="0.25">
      <c r="A307" s="7" t="s">
        <v>136</v>
      </c>
      <c r="B307" s="8" t="s">
        <v>9</v>
      </c>
      <c r="C307" s="9" t="s">
        <v>10</v>
      </c>
      <c r="D307" s="10" t="s">
        <v>11</v>
      </c>
      <c r="E307" s="10" t="s">
        <v>12</v>
      </c>
      <c r="F307" s="11">
        <v>0.7</v>
      </c>
      <c r="G307" s="12">
        <v>3484</v>
      </c>
      <c r="H307" s="12">
        <v>2439</v>
      </c>
      <c r="I307" s="12"/>
      <c r="K307" s="111"/>
    </row>
    <row r="308" spans="1:11" x14ac:dyDescent="0.25">
      <c r="A308" s="7" t="s">
        <v>136</v>
      </c>
      <c r="B308" s="8" t="s">
        <v>138</v>
      </c>
      <c r="C308" s="9" t="s">
        <v>139</v>
      </c>
      <c r="D308" s="10" t="s">
        <v>15</v>
      </c>
      <c r="E308" s="10" t="s">
        <v>106</v>
      </c>
      <c r="F308" s="11">
        <v>1.05</v>
      </c>
      <c r="G308" s="12">
        <v>5465</v>
      </c>
      <c r="H308" s="12">
        <v>5738</v>
      </c>
      <c r="I308" s="12"/>
      <c r="K308" s="111"/>
    </row>
    <row r="309" spans="1:11" x14ac:dyDescent="0.25">
      <c r="A309" s="7" t="s">
        <v>136</v>
      </c>
      <c r="B309" s="8" t="s">
        <v>140</v>
      </c>
      <c r="C309" s="9" t="s">
        <v>141</v>
      </c>
      <c r="D309" s="10" t="s">
        <v>15</v>
      </c>
      <c r="E309" s="10" t="s">
        <v>12</v>
      </c>
      <c r="F309" s="11">
        <v>0.05</v>
      </c>
      <c r="G309" s="12">
        <v>11808</v>
      </c>
      <c r="H309" s="12">
        <v>590</v>
      </c>
      <c r="I309" s="12"/>
      <c r="K309" s="111"/>
    </row>
    <row r="311" spans="1:11" ht="51" x14ac:dyDescent="0.25">
      <c r="A311" s="1" t="s">
        <v>146</v>
      </c>
      <c r="B311" s="2" t="s">
        <v>1</v>
      </c>
      <c r="C311" s="3" t="s">
        <v>330</v>
      </c>
      <c r="D311" s="4" t="s">
        <v>3</v>
      </c>
      <c r="E311" s="4" t="s">
        <v>4</v>
      </c>
      <c r="F311" s="5"/>
      <c r="G311" s="6"/>
      <c r="H311" s="6"/>
      <c r="I311" s="6">
        <v>73551</v>
      </c>
      <c r="J311" s="207">
        <f>+$J$5</f>
        <v>0.35220000000000001</v>
      </c>
      <c r="K311" s="111">
        <f>ROUND(+I311*(1+J311),0)</f>
        <v>99456</v>
      </c>
    </row>
    <row r="312" spans="1:11" x14ac:dyDescent="0.25">
      <c r="A312" s="7" t="s">
        <v>146</v>
      </c>
      <c r="B312" s="13" t="s">
        <v>149</v>
      </c>
      <c r="C312" s="9" t="s">
        <v>150</v>
      </c>
      <c r="D312" s="10" t="s">
        <v>15</v>
      </c>
      <c r="E312" s="10" t="s">
        <v>31</v>
      </c>
      <c r="F312" s="11">
        <v>0.35001750087504374</v>
      </c>
      <c r="G312" s="12">
        <v>191357</v>
      </c>
      <c r="H312" s="12">
        <v>66978</v>
      </c>
      <c r="I312" s="12"/>
      <c r="K312" s="120"/>
    </row>
    <row r="313" spans="1:11" ht="30" x14ac:dyDescent="0.25">
      <c r="A313" s="7" t="s">
        <v>146</v>
      </c>
      <c r="B313" s="13" t="s">
        <v>331</v>
      </c>
      <c r="C313" s="9" t="s">
        <v>332</v>
      </c>
      <c r="D313" s="10" t="s">
        <v>7</v>
      </c>
      <c r="E313" s="10" t="s">
        <v>8</v>
      </c>
      <c r="F313" s="11">
        <v>8.8817891373801916E-2</v>
      </c>
      <c r="G313" s="12">
        <v>46950</v>
      </c>
      <c r="H313" s="12">
        <v>4170</v>
      </c>
      <c r="I313" s="12"/>
      <c r="K313" s="120"/>
    </row>
    <row r="314" spans="1:11" x14ac:dyDescent="0.25">
      <c r="A314" s="7" t="s">
        <v>146</v>
      </c>
      <c r="B314" s="13" t="s">
        <v>9</v>
      </c>
      <c r="C314" s="9" t="s">
        <v>10</v>
      </c>
      <c r="D314" s="10" t="s">
        <v>11</v>
      </c>
      <c r="E314" s="10" t="s">
        <v>12</v>
      </c>
      <c r="F314" s="11">
        <v>0.23765786452353616</v>
      </c>
      <c r="G314" s="12">
        <v>3484</v>
      </c>
      <c r="H314" s="12">
        <v>828</v>
      </c>
      <c r="I314" s="12"/>
      <c r="K314" s="120"/>
    </row>
    <row r="315" spans="1:11" x14ac:dyDescent="0.25">
      <c r="A315" s="7" t="s">
        <v>146</v>
      </c>
      <c r="B315" s="13" t="s">
        <v>333</v>
      </c>
      <c r="C315" s="9" t="s">
        <v>334</v>
      </c>
      <c r="D315" s="10" t="s">
        <v>20</v>
      </c>
      <c r="E315" s="10" t="s">
        <v>8</v>
      </c>
      <c r="F315" s="11">
        <v>0.10003837789433287</v>
      </c>
      <c r="G315" s="12">
        <v>7817</v>
      </c>
      <c r="H315" s="12">
        <v>782</v>
      </c>
      <c r="I315" s="12"/>
      <c r="K315" s="120"/>
    </row>
    <row r="316" spans="1:11" x14ac:dyDescent="0.25">
      <c r="A316" s="7" t="s">
        <v>146</v>
      </c>
      <c r="B316" s="13" t="s">
        <v>18</v>
      </c>
      <c r="C316" s="9" t="s">
        <v>19</v>
      </c>
      <c r="D316" s="10" t="s">
        <v>20</v>
      </c>
      <c r="E316" s="10" t="s">
        <v>21</v>
      </c>
      <c r="F316" s="11">
        <v>1.5203893084448192E-3</v>
      </c>
      <c r="G316" s="12">
        <v>180217</v>
      </c>
      <c r="H316" s="12">
        <v>274</v>
      </c>
      <c r="I316" s="12"/>
      <c r="K316" s="120"/>
    </row>
    <row r="317" spans="1:11" x14ac:dyDescent="0.25">
      <c r="A317" s="7" t="s">
        <v>146</v>
      </c>
      <c r="B317" s="13" t="s">
        <v>13</v>
      </c>
      <c r="C317" s="9" t="s">
        <v>14</v>
      </c>
      <c r="D317" s="10" t="s">
        <v>15</v>
      </c>
      <c r="E317" s="10" t="s">
        <v>12</v>
      </c>
      <c r="F317" s="11">
        <v>0.28453947368421051</v>
      </c>
      <c r="G317" s="12">
        <v>1824</v>
      </c>
      <c r="H317" s="12">
        <v>519</v>
      </c>
      <c r="I317" s="12"/>
      <c r="K317" s="120"/>
    </row>
    <row r="318" spans="1:11" x14ac:dyDescent="0.25">
      <c r="A318" s="7"/>
      <c r="B318" s="13"/>
      <c r="C318" s="9"/>
      <c r="D318" s="10"/>
      <c r="E318" s="10"/>
      <c r="F318" s="11"/>
      <c r="G318" s="12"/>
      <c r="H318" s="12"/>
      <c r="I318" s="12"/>
      <c r="K318" s="120"/>
    </row>
    <row r="319" spans="1:11" ht="51" x14ac:dyDescent="0.25">
      <c r="A319" s="1" t="s">
        <v>147</v>
      </c>
      <c r="B319" s="2" t="s">
        <v>1</v>
      </c>
      <c r="C319" s="3" t="s">
        <v>148</v>
      </c>
      <c r="D319" s="4" t="s">
        <v>3</v>
      </c>
      <c r="E319" s="4" t="s">
        <v>28</v>
      </c>
      <c r="F319" s="5"/>
      <c r="G319" s="6"/>
      <c r="H319" s="6"/>
      <c r="I319" s="6">
        <v>8593</v>
      </c>
      <c r="J319" s="207">
        <f>+$J$5</f>
        <v>0.35220000000000001</v>
      </c>
      <c r="K319" s="111">
        <f>ROUND(+I319*(1+J319),0)</f>
        <v>11619</v>
      </c>
    </row>
    <row r="320" spans="1:11" x14ac:dyDescent="0.25">
      <c r="A320" s="7" t="s">
        <v>147</v>
      </c>
      <c r="B320" s="13" t="s">
        <v>149</v>
      </c>
      <c r="C320" s="9" t="s">
        <v>150</v>
      </c>
      <c r="D320" s="10" t="s">
        <v>15</v>
      </c>
      <c r="E320" s="10" t="s">
        <v>31</v>
      </c>
      <c r="F320" s="15">
        <v>2.0187398422843169E-2</v>
      </c>
      <c r="G320" s="12">
        <v>191357</v>
      </c>
      <c r="H320" s="12">
        <v>3863</v>
      </c>
      <c r="I320" s="12"/>
      <c r="K320" s="120"/>
    </row>
    <row r="321" spans="1:11" ht="30" x14ac:dyDescent="0.25">
      <c r="A321" s="7" t="s">
        <v>147</v>
      </c>
      <c r="B321" s="13" t="s">
        <v>151</v>
      </c>
      <c r="C321" s="9" t="s">
        <v>152</v>
      </c>
      <c r="D321" s="10" t="s">
        <v>7</v>
      </c>
      <c r="E321" s="10" t="s">
        <v>8</v>
      </c>
      <c r="F321" s="11">
        <v>9.0329383530823468E-2</v>
      </c>
      <c r="G321" s="12">
        <v>33335</v>
      </c>
      <c r="H321" s="12">
        <v>3011</v>
      </c>
      <c r="I321" s="12"/>
      <c r="K321" s="120"/>
    </row>
    <row r="322" spans="1:11" x14ac:dyDescent="0.25">
      <c r="A322" s="7" t="s">
        <v>147</v>
      </c>
      <c r="B322" s="13" t="s">
        <v>9</v>
      </c>
      <c r="C322" s="9" t="s">
        <v>10</v>
      </c>
      <c r="D322" s="10" t="s">
        <v>11</v>
      </c>
      <c r="E322" s="10" t="s">
        <v>12</v>
      </c>
      <c r="F322" s="11">
        <v>0.23758610792192883</v>
      </c>
      <c r="G322" s="12">
        <v>3484</v>
      </c>
      <c r="H322" s="12">
        <v>828</v>
      </c>
      <c r="I322" s="12"/>
      <c r="K322" s="120"/>
    </row>
    <row r="323" spans="1:11" x14ac:dyDescent="0.25">
      <c r="A323" s="7" t="s">
        <v>147</v>
      </c>
      <c r="B323" s="13" t="s">
        <v>18</v>
      </c>
      <c r="C323" s="9" t="s">
        <v>19</v>
      </c>
      <c r="D323" s="10" t="s">
        <v>20</v>
      </c>
      <c r="E323" s="10" t="s">
        <v>21</v>
      </c>
      <c r="F323" s="11">
        <v>1.5203893084448192E-3</v>
      </c>
      <c r="G323" s="12">
        <v>180217</v>
      </c>
      <c r="H323" s="12">
        <v>274</v>
      </c>
      <c r="I323" s="12"/>
      <c r="K323" s="120"/>
    </row>
    <row r="324" spans="1:11" x14ac:dyDescent="0.25">
      <c r="A324" s="7" t="s">
        <v>147</v>
      </c>
      <c r="B324" s="13" t="s">
        <v>13</v>
      </c>
      <c r="C324" s="9" t="s">
        <v>14</v>
      </c>
      <c r="D324" s="10" t="s">
        <v>15</v>
      </c>
      <c r="E324" s="10" t="s">
        <v>12</v>
      </c>
      <c r="F324" s="11">
        <v>0.28453947368421051</v>
      </c>
      <c r="G324" s="12">
        <v>1824</v>
      </c>
      <c r="H324" s="12">
        <v>519</v>
      </c>
      <c r="I324" s="12"/>
    </row>
    <row r="325" spans="1:11" ht="30" x14ac:dyDescent="0.25">
      <c r="A325" s="7" t="s">
        <v>147</v>
      </c>
      <c r="B325" s="13" t="s">
        <v>153</v>
      </c>
      <c r="C325" s="9" t="s">
        <v>154</v>
      </c>
      <c r="D325" s="10" t="s">
        <v>20</v>
      </c>
      <c r="E325" s="10" t="s">
        <v>21</v>
      </c>
      <c r="F325" s="11">
        <v>5.9999999999999995E-4</v>
      </c>
      <c r="G325" s="12">
        <v>162788</v>
      </c>
      <c r="H325" s="12">
        <v>98</v>
      </c>
      <c r="I325" s="12"/>
    </row>
    <row r="327" spans="1:11" ht="38.25" x14ac:dyDescent="0.25">
      <c r="A327" s="208" t="s">
        <v>206</v>
      </c>
      <c r="B327" s="2" t="s">
        <v>1</v>
      </c>
      <c r="C327" s="3" t="s">
        <v>207</v>
      </c>
      <c r="D327" s="4" t="s">
        <v>3</v>
      </c>
      <c r="E327" s="4" t="s">
        <v>12</v>
      </c>
      <c r="F327" s="5"/>
      <c r="G327" s="6"/>
      <c r="H327" s="6"/>
      <c r="I327" s="6">
        <v>2676402</v>
      </c>
      <c r="J327" s="207">
        <f>+$J$5</f>
        <v>0.35220000000000001</v>
      </c>
      <c r="K327" s="111">
        <f>ROUND(+I327*(1+J327),0)</f>
        <v>3619031</v>
      </c>
    </row>
    <row r="328" spans="1:11" x14ac:dyDescent="0.25">
      <c r="A328" s="7" t="s">
        <v>206</v>
      </c>
      <c r="B328" s="8" t="s">
        <v>192</v>
      </c>
      <c r="C328" s="9" t="s">
        <v>193</v>
      </c>
      <c r="D328" s="10" t="s">
        <v>114</v>
      </c>
      <c r="E328" s="10" t="s">
        <v>39</v>
      </c>
      <c r="F328" s="11">
        <v>0.59899999999999998</v>
      </c>
      <c r="G328" s="12">
        <v>561725</v>
      </c>
      <c r="H328" s="12">
        <v>336473</v>
      </c>
      <c r="I328" s="12"/>
      <c r="K328" s="111"/>
    </row>
    <row r="329" spans="1:11" ht="30" x14ac:dyDescent="0.25">
      <c r="A329" s="7" t="s">
        <v>206</v>
      </c>
      <c r="B329" s="8" t="s">
        <v>208</v>
      </c>
      <c r="C329" s="9" t="s">
        <v>209</v>
      </c>
      <c r="D329" s="10" t="s">
        <v>7</v>
      </c>
      <c r="E329" s="10" t="s">
        <v>8</v>
      </c>
      <c r="F329" s="11">
        <v>5</v>
      </c>
      <c r="G329" s="12">
        <v>72934</v>
      </c>
      <c r="H329" s="12">
        <v>364670</v>
      </c>
      <c r="I329" s="12"/>
      <c r="K329" s="111"/>
    </row>
    <row r="330" spans="1:11" x14ac:dyDescent="0.25">
      <c r="A330" s="7" t="s">
        <v>206</v>
      </c>
      <c r="B330" s="8" t="s">
        <v>210</v>
      </c>
      <c r="C330" s="9" t="s">
        <v>211</v>
      </c>
      <c r="D330" s="10" t="s">
        <v>20</v>
      </c>
      <c r="E330" s="10" t="s">
        <v>12</v>
      </c>
      <c r="F330" s="11">
        <v>4.3499999999999996</v>
      </c>
      <c r="G330" s="12">
        <v>1802</v>
      </c>
      <c r="H330" s="12">
        <v>7839</v>
      </c>
      <c r="I330" s="12"/>
      <c r="K330" s="111"/>
    </row>
    <row r="331" spans="1:11" x14ac:dyDescent="0.25">
      <c r="A331" s="7" t="s">
        <v>206</v>
      </c>
      <c r="B331" s="8" t="s">
        <v>18</v>
      </c>
      <c r="C331" s="9" t="s">
        <v>19</v>
      </c>
      <c r="D331" s="10" t="s">
        <v>20</v>
      </c>
      <c r="E331" s="10" t="s">
        <v>21</v>
      </c>
      <c r="F331" s="11">
        <v>0.27760000000000001</v>
      </c>
      <c r="G331" s="12">
        <v>180217</v>
      </c>
      <c r="H331" s="12">
        <v>50028</v>
      </c>
      <c r="I331" s="12"/>
      <c r="K331" s="111"/>
    </row>
    <row r="332" spans="1:11" x14ac:dyDescent="0.25">
      <c r="A332" s="7" t="s">
        <v>206</v>
      </c>
      <c r="B332" s="8" t="s">
        <v>9</v>
      </c>
      <c r="C332" s="9" t="s">
        <v>10</v>
      </c>
      <c r="D332" s="10" t="s">
        <v>11</v>
      </c>
      <c r="E332" s="10" t="s">
        <v>12</v>
      </c>
      <c r="F332" s="11">
        <v>0.35</v>
      </c>
      <c r="G332" s="12">
        <v>3484</v>
      </c>
      <c r="H332" s="12">
        <v>1219</v>
      </c>
      <c r="I332" s="12"/>
      <c r="K332" s="111"/>
    </row>
    <row r="333" spans="1:11" x14ac:dyDescent="0.25">
      <c r="A333" s="7" t="s">
        <v>206</v>
      </c>
      <c r="B333" s="8" t="s">
        <v>13</v>
      </c>
      <c r="C333" s="9" t="s">
        <v>14</v>
      </c>
      <c r="D333" s="10" t="s">
        <v>15</v>
      </c>
      <c r="E333" s="10" t="s">
        <v>12</v>
      </c>
      <c r="F333" s="11">
        <v>10</v>
      </c>
      <c r="G333" s="12">
        <v>1824</v>
      </c>
      <c r="H333" s="12">
        <v>18240</v>
      </c>
      <c r="I333" s="12"/>
      <c r="K333" s="111"/>
    </row>
    <row r="334" spans="1:11" x14ac:dyDescent="0.25">
      <c r="A334" s="7" t="s">
        <v>206</v>
      </c>
      <c r="B334" s="8" t="s">
        <v>212</v>
      </c>
      <c r="C334" s="9" t="s">
        <v>213</v>
      </c>
      <c r="D334" s="10" t="s">
        <v>15</v>
      </c>
      <c r="E334" s="10" t="s">
        <v>39</v>
      </c>
      <c r="F334" s="11">
        <v>0.15429999999999999</v>
      </c>
      <c r="G334" s="12">
        <v>2808</v>
      </c>
      <c r="H334" s="12">
        <v>433</v>
      </c>
      <c r="I334" s="12"/>
      <c r="K334" s="111"/>
    </row>
    <row r="335" spans="1:11" x14ac:dyDescent="0.25">
      <c r="A335" s="7" t="s">
        <v>206</v>
      </c>
      <c r="B335" s="8" t="s">
        <v>134</v>
      </c>
      <c r="C335" s="9" t="s">
        <v>135</v>
      </c>
      <c r="D335" s="10" t="s">
        <v>15</v>
      </c>
      <c r="E335" s="10" t="s">
        <v>106</v>
      </c>
      <c r="F335" s="11">
        <v>12</v>
      </c>
      <c r="G335" s="12">
        <v>4251</v>
      </c>
      <c r="H335" s="12">
        <v>51012</v>
      </c>
      <c r="I335" s="12"/>
      <c r="K335" s="111"/>
    </row>
    <row r="336" spans="1:11" x14ac:dyDescent="0.25">
      <c r="A336" s="7" t="s">
        <v>206</v>
      </c>
      <c r="B336" s="8" t="s">
        <v>214</v>
      </c>
      <c r="C336" s="9" t="s">
        <v>215</v>
      </c>
      <c r="D336" s="10" t="s">
        <v>15</v>
      </c>
      <c r="E336" s="10" t="s">
        <v>12</v>
      </c>
      <c r="F336" s="11">
        <v>2</v>
      </c>
      <c r="G336" s="12">
        <v>216706</v>
      </c>
      <c r="H336" s="12">
        <v>433412</v>
      </c>
      <c r="I336" s="12"/>
      <c r="K336" s="111"/>
    </row>
    <row r="337" spans="1:11" ht="30" x14ac:dyDescent="0.25">
      <c r="A337" s="7" t="s">
        <v>206</v>
      </c>
      <c r="B337" s="8" t="s">
        <v>216</v>
      </c>
      <c r="C337" s="9" t="s">
        <v>217</v>
      </c>
      <c r="D337" s="10" t="s">
        <v>15</v>
      </c>
      <c r="E337" s="10" t="s">
        <v>12</v>
      </c>
      <c r="F337" s="11">
        <v>1</v>
      </c>
      <c r="G337" s="12">
        <v>1332732</v>
      </c>
      <c r="H337" s="12">
        <v>1332732</v>
      </c>
      <c r="I337" s="12"/>
      <c r="K337" s="111"/>
    </row>
    <row r="338" spans="1:11" x14ac:dyDescent="0.25">
      <c r="A338" s="7" t="s">
        <v>206</v>
      </c>
      <c r="B338" s="8" t="s">
        <v>218</v>
      </c>
      <c r="C338" s="9" t="s">
        <v>219</v>
      </c>
      <c r="D338" s="10" t="s">
        <v>15</v>
      </c>
      <c r="E338" s="10" t="s">
        <v>39</v>
      </c>
      <c r="F338" s="11">
        <v>0.19800000000000001</v>
      </c>
      <c r="G338" s="12">
        <v>106670</v>
      </c>
      <c r="H338" s="12">
        <v>21121</v>
      </c>
      <c r="I338" s="12"/>
      <c r="K338" s="111"/>
    </row>
    <row r="339" spans="1:11" x14ac:dyDescent="0.25">
      <c r="A339" s="7" t="s">
        <v>206</v>
      </c>
      <c r="B339" s="8" t="s">
        <v>220</v>
      </c>
      <c r="C339" s="9" t="s">
        <v>221</v>
      </c>
      <c r="D339" s="10" t="s">
        <v>15</v>
      </c>
      <c r="E339" s="10" t="s">
        <v>39</v>
      </c>
      <c r="F339" s="11">
        <v>0.43</v>
      </c>
      <c r="G339" s="12">
        <v>136420</v>
      </c>
      <c r="H339" s="12">
        <v>58661</v>
      </c>
      <c r="I339" s="12"/>
      <c r="K339" s="111"/>
    </row>
    <row r="340" spans="1:11" x14ac:dyDescent="0.25">
      <c r="A340" s="7" t="s">
        <v>206</v>
      </c>
      <c r="B340" s="8" t="s">
        <v>222</v>
      </c>
      <c r="C340" s="9" t="s">
        <v>223</v>
      </c>
      <c r="D340" s="10" t="s">
        <v>15</v>
      </c>
      <c r="E340" s="10" t="s">
        <v>39</v>
      </c>
      <c r="F340" s="11">
        <v>0.2</v>
      </c>
      <c r="G340" s="12">
        <v>2808</v>
      </c>
      <c r="H340" s="12">
        <v>562</v>
      </c>
      <c r="I340" s="12"/>
      <c r="K340" s="111"/>
    </row>
    <row r="341" spans="1:11" x14ac:dyDescent="0.25">
      <c r="K341" s="111"/>
    </row>
    <row r="342" spans="1:11" ht="25.5" x14ac:dyDescent="0.25">
      <c r="A342" s="1" t="s">
        <v>224</v>
      </c>
      <c r="B342" s="2" t="s">
        <v>1</v>
      </c>
      <c r="C342" s="3" t="s">
        <v>225</v>
      </c>
      <c r="D342" s="4" t="s">
        <v>3</v>
      </c>
      <c r="E342" s="4" t="s">
        <v>12</v>
      </c>
      <c r="F342" s="5"/>
      <c r="G342" s="6"/>
      <c r="H342" s="6"/>
      <c r="I342" s="6">
        <v>853444</v>
      </c>
      <c r="J342" s="207">
        <f>+$J$5</f>
        <v>0.35220000000000001</v>
      </c>
      <c r="K342" s="111">
        <f>ROUND(+I342*(1+J342),0)</f>
        <v>1154027</v>
      </c>
    </row>
    <row r="343" spans="1:11" ht="30" x14ac:dyDescent="0.25">
      <c r="A343" s="7" t="s">
        <v>224</v>
      </c>
      <c r="B343" s="8" t="s">
        <v>182</v>
      </c>
      <c r="C343" s="9" t="s">
        <v>183</v>
      </c>
      <c r="D343" s="10" t="s">
        <v>7</v>
      </c>
      <c r="E343" s="10" t="s">
        <v>8</v>
      </c>
      <c r="F343" s="11">
        <v>1.8</v>
      </c>
      <c r="G343" s="12">
        <v>98982</v>
      </c>
      <c r="H343" s="12">
        <v>178168</v>
      </c>
      <c r="I343" s="12"/>
      <c r="K343" s="111"/>
    </row>
    <row r="344" spans="1:11" x14ac:dyDescent="0.25">
      <c r="A344" s="7" t="s">
        <v>224</v>
      </c>
      <c r="B344" s="8" t="s">
        <v>18</v>
      </c>
      <c r="C344" s="9" t="s">
        <v>19</v>
      </c>
      <c r="D344" s="10" t="s">
        <v>20</v>
      </c>
      <c r="E344" s="10" t="s">
        <v>21</v>
      </c>
      <c r="F344" s="11">
        <v>6.9599999999999995E-2</v>
      </c>
      <c r="G344" s="12">
        <v>180217</v>
      </c>
      <c r="H344" s="12">
        <v>12543</v>
      </c>
      <c r="I344" s="12"/>
      <c r="K344" s="111"/>
    </row>
    <row r="345" spans="1:11" x14ac:dyDescent="0.25">
      <c r="A345" s="7" t="s">
        <v>224</v>
      </c>
      <c r="B345" s="8" t="s">
        <v>9</v>
      </c>
      <c r="C345" s="9" t="s">
        <v>10</v>
      </c>
      <c r="D345" s="10" t="s">
        <v>11</v>
      </c>
      <c r="E345" s="10" t="s">
        <v>12</v>
      </c>
      <c r="F345" s="11">
        <v>0.01</v>
      </c>
      <c r="G345" s="12">
        <v>3484</v>
      </c>
      <c r="H345" s="12">
        <v>35</v>
      </c>
      <c r="I345" s="12"/>
      <c r="K345" s="111"/>
    </row>
    <row r="346" spans="1:11" x14ac:dyDescent="0.25">
      <c r="A346" s="7" t="s">
        <v>224</v>
      </c>
      <c r="B346" s="8" t="s">
        <v>13</v>
      </c>
      <c r="C346" s="9" t="s">
        <v>14</v>
      </c>
      <c r="D346" s="10" t="s">
        <v>15</v>
      </c>
      <c r="E346" s="10" t="s">
        <v>12</v>
      </c>
      <c r="F346" s="11">
        <v>6.9</v>
      </c>
      <c r="G346" s="12">
        <v>1824</v>
      </c>
      <c r="H346" s="12">
        <v>12586</v>
      </c>
      <c r="I346" s="12"/>
      <c r="K346" s="111"/>
    </row>
    <row r="347" spans="1:11" x14ac:dyDescent="0.25">
      <c r="A347" s="7" t="s">
        <v>224</v>
      </c>
      <c r="B347" s="8" t="s">
        <v>226</v>
      </c>
      <c r="C347" s="9" t="s">
        <v>227</v>
      </c>
      <c r="D347" s="10" t="s">
        <v>15</v>
      </c>
      <c r="E347" s="10" t="s">
        <v>12</v>
      </c>
      <c r="F347" s="11">
        <v>1</v>
      </c>
      <c r="G347" s="12">
        <v>650112</v>
      </c>
      <c r="H347" s="12">
        <v>650112</v>
      </c>
      <c r="I347" s="12"/>
      <c r="K347" s="111"/>
    </row>
    <row r="348" spans="1:11" x14ac:dyDescent="0.25">
      <c r="A348" s="7"/>
      <c r="B348" s="8"/>
      <c r="C348" s="9"/>
      <c r="D348" s="10"/>
      <c r="E348" s="10"/>
      <c r="F348" s="11"/>
      <c r="G348" s="12"/>
      <c r="H348" s="12"/>
      <c r="I348" s="12"/>
      <c r="K348" s="111"/>
    </row>
    <row r="349" spans="1:11" ht="25.5" x14ac:dyDescent="0.25">
      <c r="A349" s="1" t="s">
        <v>228</v>
      </c>
      <c r="B349" s="2" t="s">
        <v>1</v>
      </c>
      <c r="C349" s="3" t="s">
        <v>229</v>
      </c>
      <c r="D349" s="4" t="s">
        <v>3</v>
      </c>
      <c r="E349" s="4" t="s">
        <v>12</v>
      </c>
      <c r="F349" s="5"/>
      <c r="G349" s="6"/>
      <c r="H349" s="6"/>
      <c r="I349" s="6">
        <v>179662</v>
      </c>
      <c r="J349" s="207">
        <f>+$J$5</f>
        <v>0.35220000000000001</v>
      </c>
      <c r="K349" s="111">
        <f>ROUND(+I349*(1+J349),0)</f>
        <v>242939</v>
      </c>
    </row>
    <row r="350" spans="1:11" ht="30" x14ac:dyDescent="0.25">
      <c r="A350" s="7" t="s">
        <v>228</v>
      </c>
      <c r="B350" s="8" t="s">
        <v>182</v>
      </c>
      <c r="C350" s="9" t="s">
        <v>183</v>
      </c>
      <c r="D350" s="10" t="s">
        <v>7</v>
      </c>
      <c r="E350" s="10" t="s">
        <v>8</v>
      </c>
      <c r="F350" s="11">
        <v>1.8</v>
      </c>
      <c r="G350" s="12">
        <v>98982</v>
      </c>
      <c r="H350" s="12">
        <v>178168</v>
      </c>
      <c r="I350" s="12"/>
      <c r="K350" s="111"/>
    </row>
    <row r="351" spans="1:11" x14ac:dyDescent="0.25">
      <c r="A351" s="7" t="s">
        <v>228</v>
      </c>
      <c r="B351" s="8" t="s">
        <v>9</v>
      </c>
      <c r="C351" s="9" t="s">
        <v>10</v>
      </c>
      <c r="D351" s="10" t="s">
        <v>11</v>
      </c>
      <c r="E351" s="10" t="s">
        <v>12</v>
      </c>
      <c r="F351" s="11">
        <v>0.01</v>
      </c>
      <c r="G351" s="12">
        <v>3484</v>
      </c>
      <c r="H351" s="12">
        <v>35</v>
      </c>
      <c r="I351" s="12"/>
      <c r="K351" s="111"/>
    </row>
    <row r="352" spans="1:11" x14ac:dyDescent="0.25">
      <c r="A352" s="7" t="s">
        <v>228</v>
      </c>
      <c r="B352" s="8" t="s">
        <v>13</v>
      </c>
      <c r="C352" s="9" t="s">
        <v>14</v>
      </c>
      <c r="D352" s="10" t="s">
        <v>15</v>
      </c>
      <c r="E352" s="10" t="s">
        <v>12</v>
      </c>
      <c r="F352" s="11">
        <v>0.8</v>
      </c>
      <c r="G352" s="12">
        <v>1824</v>
      </c>
      <c r="H352" s="12">
        <v>1459</v>
      </c>
      <c r="I352" s="12"/>
      <c r="K352" s="111"/>
    </row>
    <row r="353" spans="1:11" x14ac:dyDescent="0.25">
      <c r="A353" s="7"/>
      <c r="B353" s="8"/>
      <c r="C353" s="9"/>
      <c r="D353" s="10"/>
      <c r="E353" s="10"/>
      <c r="F353" s="11"/>
      <c r="G353" s="12"/>
      <c r="H353" s="12"/>
      <c r="I353" s="12"/>
      <c r="K353" s="111"/>
    </row>
    <row r="354" spans="1:11" ht="25.5" x14ac:dyDescent="0.25">
      <c r="A354" s="1" t="s">
        <v>230</v>
      </c>
      <c r="B354" s="2" t="s">
        <v>1</v>
      </c>
      <c r="C354" s="3" t="s">
        <v>231</v>
      </c>
      <c r="D354" s="4" t="s">
        <v>3</v>
      </c>
      <c r="E354" s="4" t="s">
        <v>232</v>
      </c>
      <c r="F354" s="5"/>
      <c r="G354" s="6"/>
      <c r="H354" s="6"/>
      <c r="I354" s="6">
        <v>138450</v>
      </c>
      <c r="J354" s="207">
        <f>+$J$5</f>
        <v>0.35220000000000001</v>
      </c>
      <c r="K354" s="111">
        <f>ROUND(+I354*(1+J354),0)</f>
        <v>187212</v>
      </c>
    </row>
    <row r="355" spans="1:11" ht="30" x14ac:dyDescent="0.25">
      <c r="A355" s="7" t="s">
        <v>230</v>
      </c>
      <c r="B355" s="13" t="s">
        <v>233</v>
      </c>
      <c r="C355" s="9" t="s">
        <v>234</v>
      </c>
      <c r="D355" s="10" t="s">
        <v>7</v>
      </c>
      <c r="E355" s="10" t="s">
        <v>8</v>
      </c>
      <c r="F355" s="11">
        <v>1.5</v>
      </c>
      <c r="G355" s="12">
        <v>89977</v>
      </c>
      <c r="H355" s="12">
        <v>134966</v>
      </c>
      <c r="I355" s="12"/>
      <c r="K355" s="111"/>
    </row>
    <row r="356" spans="1:11" x14ac:dyDescent="0.25">
      <c r="A356" s="7" t="s">
        <v>230</v>
      </c>
      <c r="B356" s="8" t="s">
        <v>9</v>
      </c>
      <c r="C356" s="9" t="s">
        <v>10</v>
      </c>
      <c r="D356" s="10" t="s">
        <v>11</v>
      </c>
      <c r="E356" s="10" t="s">
        <v>12</v>
      </c>
      <c r="F356" s="11">
        <v>1</v>
      </c>
      <c r="G356" s="12">
        <v>3484</v>
      </c>
      <c r="H356" s="12">
        <v>3484</v>
      </c>
      <c r="I356" s="12"/>
      <c r="K356" s="111"/>
    </row>
    <row r="357" spans="1:11" x14ac:dyDescent="0.25">
      <c r="K357" s="111"/>
    </row>
    <row r="358" spans="1:11" ht="38.25" x14ac:dyDescent="0.25">
      <c r="A358" s="1" t="s">
        <v>248</v>
      </c>
      <c r="B358" s="2" t="s">
        <v>1</v>
      </c>
      <c r="C358" s="3" t="s">
        <v>249</v>
      </c>
      <c r="D358" s="4" t="s">
        <v>3</v>
      </c>
      <c r="E358" s="4" t="s">
        <v>21</v>
      </c>
      <c r="F358" s="5"/>
      <c r="G358" s="6"/>
      <c r="H358" s="6"/>
      <c r="I358" s="6">
        <v>219507</v>
      </c>
      <c r="J358" s="207">
        <f>+$J$5</f>
        <v>0.35220000000000001</v>
      </c>
      <c r="K358" s="111">
        <f>ROUND(+I358*(1+J358),0)</f>
        <v>296817</v>
      </c>
    </row>
    <row r="359" spans="1:11" ht="30" x14ac:dyDescent="0.25">
      <c r="A359" s="7" t="s">
        <v>248</v>
      </c>
      <c r="B359" s="8" t="s">
        <v>250</v>
      </c>
      <c r="C359" s="9" t="s">
        <v>251</v>
      </c>
      <c r="D359" s="10" t="s">
        <v>20</v>
      </c>
      <c r="E359" s="10" t="s">
        <v>21</v>
      </c>
      <c r="F359" s="11">
        <v>1</v>
      </c>
      <c r="G359" s="12">
        <v>219507</v>
      </c>
      <c r="H359" s="12">
        <v>219507</v>
      </c>
      <c r="I359" s="12"/>
      <c r="K359" s="111"/>
    </row>
    <row r="360" spans="1:11" x14ac:dyDescent="0.25">
      <c r="K360" s="111"/>
    </row>
    <row r="361" spans="1:11" x14ac:dyDescent="0.25">
      <c r="A361" s="1" t="s">
        <v>252</v>
      </c>
      <c r="B361" s="2" t="s">
        <v>1</v>
      </c>
      <c r="C361" s="3" t="s">
        <v>253</v>
      </c>
      <c r="D361" s="4" t="s">
        <v>3</v>
      </c>
      <c r="E361" s="4" t="s">
        <v>21</v>
      </c>
      <c r="F361" s="5"/>
      <c r="G361" s="6"/>
      <c r="H361" s="6"/>
      <c r="I361" s="6">
        <v>86780</v>
      </c>
      <c r="J361" s="207">
        <f>+$J$5</f>
        <v>0.35220000000000001</v>
      </c>
      <c r="K361" s="111">
        <f>ROUND(+I361*(1+J361),0)</f>
        <v>117344</v>
      </c>
    </row>
    <row r="362" spans="1:11" x14ac:dyDescent="0.25">
      <c r="A362" s="7" t="s">
        <v>252</v>
      </c>
      <c r="B362" s="8" t="s">
        <v>40</v>
      </c>
      <c r="C362" s="9" t="s">
        <v>41</v>
      </c>
      <c r="D362" s="10" t="s">
        <v>7</v>
      </c>
      <c r="E362" s="10" t="s">
        <v>8</v>
      </c>
      <c r="F362" s="11">
        <v>7.33</v>
      </c>
      <c r="G362" s="12">
        <v>11839</v>
      </c>
      <c r="H362" s="12">
        <v>86780</v>
      </c>
      <c r="I362" s="12"/>
      <c r="K362" s="111"/>
    </row>
    <row r="363" spans="1:11" x14ac:dyDescent="0.25">
      <c r="A363" s="7"/>
      <c r="B363" s="8"/>
      <c r="C363" s="9"/>
      <c r="D363" s="10"/>
      <c r="E363" s="10"/>
      <c r="F363" s="11"/>
      <c r="G363" s="12"/>
      <c r="H363" s="12"/>
      <c r="I363" s="12"/>
      <c r="K363" s="111"/>
    </row>
    <row r="364" spans="1:11" x14ac:dyDescent="0.25">
      <c r="A364" s="1" t="s">
        <v>254</v>
      </c>
      <c r="B364" s="2" t="s">
        <v>1</v>
      </c>
      <c r="C364" s="3" t="s">
        <v>255</v>
      </c>
      <c r="D364" s="4" t="s">
        <v>3</v>
      </c>
      <c r="E364" s="4" t="s">
        <v>21</v>
      </c>
      <c r="F364" s="5"/>
      <c r="G364" s="6"/>
      <c r="H364" s="6"/>
      <c r="I364" s="6">
        <v>116051</v>
      </c>
      <c r="J364" s="207">
        <f>+$J$5</f>
        <v>0.35220000000000001</v>
      </c>
      <c r="K364" s="111">
        <f>ROUND(+I364*(1+J364),0)</f>
        <v>156924</v>
      </c>
    </row>
    <row r="365" spans="1:11" x14ac:dyDescent="0.25">
      <c r="A365" s="7" t="s">
        <v>254</v>
      </c>
      <c r="B365" s="13" t="s">
        <v>256</v>
      </c>
      <c r="C365" s="9" t="s">
        <v>257</v>
      </c>
      <c r="D365" s="10" t="s">
        <v>258</v>
      </c>
      <c r="E365" s="10" t="s">
        <v>259</v>
      </c>
      <c r="F365" s="11">
        <v>4.1647727272727274E-2</v>
      </c>
      <c r="G365" s="12">
        <v>2786481.5000000005</v>
      </c>
      <c r="H365" s="12">
        <v>116051</v>
      </c>
      <c r="I365" s="12"/>
      <c r="K365" s="111"/>
    </row>
    <row r="366" spans="1:11" x14ac:dyDescent="0.25">
      <c r="K366" s="111"/>
    </row>
    <row r="367" spans="1:11" ht="29.25" customHeight="1" x14ac:dyDescent="0.25">
      <c r="A367" s="1" t="s">
        <v>427</v>
      </c>
      <c r="B367" s="2" t="s">
        <v>1</v>
      </c>
      <c r="C367" s="3" t="s">
        <v>428</v>
      </c>
      <c r="D367" s="4" t="s">
        <v>3</v>
      </c>
      <c r="E367" s="4" t="s">
        <v>8</v>
      </c>
      <c r="F367" s="5"/>
      <c r="G367" s="6"/>
      <c r="H367" s="6"/>
      <c r="I367" s="6">
        <v>18943</v>
      </c>
      <c r="J367" s="207">
        <f>+$J$5</f>
        <v>0.35220000000000001</v>
      </c>
      <c r="K367" s="111">
        <f>ROUND(+I367*(1+J367),0)</f>
        <v>25615</v>
      </c>
    </row>
    <row r="368" spans="1:11" x14ac:dyDescent="0.25">
      <c r="A368" s="14" t="s">
        <v>427</v>
      </c>
      <c r="B368" s="13" t="s">
        <v>429</v>
      </c>
      <c r="C368" s="9" t="s">
        <v>430</v>
      </c>
      <c r="D368" s="10" t="s">
        <v>258</v>
      </c>
      <c r="E368" s="10" t="s">
        <v>8</v>
      </c>
      <c r="F368" s="15">
        <v>1</v>
      </c>
      <c r="G368" s="12">
        <v>18943</v>
      </c>
      <c r="H368" s="12">
        <v>18943</v>
      </c>
      <c r="I368" s="12"/>
    </row>
    <row r="369" spans="1:11" x14ac:dyDescent="0.25">
      <c r="A369" s="14"/>
      <c r="B369" s="13"/>
      <c r="C369" s="9"/>
      <c r="D369" s="10"/>
      <c r="E369" s="10"/>
      <c r="F369" s="15"/>
      <c r="G369" s="12"/>
      <c r="H369" s="12"/>
      <c r="I369" s="12"/>
    </row>
    <row r="370" spans="1:11" ht="28.5" customHeight="1" x14ac:dyDescent="0.25">
      <c r="A370" s="1" t="s">
        <v>431</v>
      </c>
      <c r="B370" s="2" t="s">
        <v>1</v>
      </c>
      <c r="C370" s="3" t="s">
        <v>432</v>
      </c>
      <c r="D370" s="4" t="s">
        <v>3</v>
      </c>
      <c r="E370" s="4" t="s">
        <v>8</v>
      </c>
      <c r="F370" s="5"/>
      <c r="G370" s="6"/>
      <c r="H370" s="6"/>
      <c r="I370" s="6">
        <v>11839</v>
      </c>
      <c r="J370" s="207">
        <f>+$J$5</f>
        <v>0.35220000000000001</v>
      </c>
      <c r="K370" s="111">
        <f>ROUND(+I370*(1+J370),0)</f>
        <v>16009</v>
      </c>
    </row>
    <row r="371" spans="1:11" x14ac:dyDescent="0.25">
      <c r="A371" s="14" t="s">
        <v>431</v>
      </c>
      <c r="B371" s="13" t="s">
        <v>433</v>
      </c>
      <c r="C371" s="9" t="s">
        <v>41</v>
      </c>
      <c r="D371" s="10" t="s">
        <v>258</v>
      </c>
      <c r="E371" s="10" t="s">
        <v>8</v>
      </c>
      <c r="F371" s="15">
        <v>1</v>
      </c>
      <c r="G371" s="12">
        <v>11839</v>
      </c>
      <c r="H371" s="12">
        <v>11839</v>
      </c>
      <c r="I371" s="12"/>
    </row>
    <row r="372" spans="1:11" x14ac:dyDescent="0.25">
      <c r="A372" s="14"/>
      <c r="B372" s="13"/>
      <c r="C372" s="9"/>
      <c r="D372" s="10"/>
      <c r="E372" s="10"/>
      <c r="F372" s="15"/>
      <c r="G372" s="12"/>
      <c r="H372" s="12"/>
      <c r="I372" s="12"/>
    </row>
    <row r="373" spans="1:11" ht="30.75" customHeight="1" x14ac:dyDescent="0.25">
      <c r="A373" s="1" t="s">
        <v>434</v>
      </c>
      <c r="B373" s="2" t="s">
        <v>1</v>
      </c>
      <c r="C373" s="3" t="s">
        <v>435</v>
      </c>
      <c r="D373" s="4" t="s">
        <v>3</v>
      </c>
      <c r="E373" s="4" t="s">
        <v>8</v>
      </c>
      <c r="F373" s="5"/>
      <c r="G373" s="6"/>
      <c r="H373" s="6"/>
      <c r="I373" s="6">
        <v>14207</v>
      </c>
      <c r="J373" s="207">
        <f>+$J$5</f>
        <v>0.35220000000000001</v>
      </c>
      <c r="K373" s="111">
        <f>ROUND(+I373*(1+J373),0)</f>
        <v>19211</v>
      </c>
    </row>
    <row r="374" spans="1:11" x14ac:dyDescent="0.25">
      <c r="A374" s="14" t="s">
        <v>434</v>
      </c>
      <c r="B374" s="13" t="s">
        <v>429</v>
      </c>
      <c r="C374" s="9" t="s">
        <v>430</v>
      </c>
      <c r="D374" s="10" t="s">
        <v>258</v>
      </c>
      <c r="E374" s="10" t="s">
        <v>8</v>
      </c>
      <c r="F374" s="15">
        <v>0.75</v>
      </c>
      <c r="G374" s="12">
        <v>18943</v>
      </c>
      <c r="H374" s="12">
        <v>14207</v>
      </c>
      <c r="I374" s="12"/>
    </row>
    <row r="375" spans="1:11" x14ac:dyDescent="0.25">
      <c r="A375" s="14"/>
      <c r="B375" s="13"/>
      <c r="C375" s="9"/>
      <c r="D375" s="10"/>
      <c r="E375" s="10"/>
      <c r="F375" s="15"/>
      <c r="G375" s="12"/>
      <c r="H375" s="12"/>
      <c r="I375" s="12"/>
    </row>
    <row r="376" spans="1:11" ht="30.75" customHeight="1" x14ac:dyDescent="0.25">
      <c r="A376" s="1" t="s">
        <v>436</v>
      </c>
      <c r="B376" s="2" t="s">
        <v>1</v>
      </c>
      <c r="C376" s="3" t="s">
        <v>435</v>
      </c>
      <c r="D376" s="4" t="s">
        <v>3</v>
      </c>
      <c r="E376" s="4" t="s">
        <v>8</v>
      </c>
      <c r="F376" s="5"/>
      <c r="G376" s="6"/>
      <c r="H376" s="6"/>
      <c r="I376" s="6">
        <v>8879</v>
      </c>
      <c r="J376" s="207">
        <f>+$J$5</f>
        <v>0.35220000000000001</v>
      </c>
      <c r="K376" s="111">
        <f>ROUND(+I376*(1+J376),0)</f>
        <v>12006</v>
      </c>
    </row>
    <row r="377" spans="1:11" x14ac:dyDescent="0.25">
      <c r="A377" s="14" t="s">
        <v>436</v>
      </c>
      <c r="B377" s="13" t="s">
        <v>433</v>
      </c>
      <c r="C377" s="9" t="s">
        <v>41</v>
      </c>
      <c r="D377" s="10" t="s">
        <v>258</v>
      </c>
      <c r="E377" s="10" t="s">
        <v>8</v>
      </c>
      <c r="F377" s="15">
        <v>0.75</v>
      </c>
      <c r="G377" s="12">
        <v>11839</v>
      </c>
      <c r="H377" s="12">
        <v>8879</v>
      </c>
      <c r="I377" s="12"/>
    </row>
  </sheetData>
  <autoFilter ref="A5:I389"/>
  <pageMargins left="0.70866141732283472" right="0.70866141732283472" top="0.74803149606299213" bottom="0.74803149606299213" header="0.31496062992125984" footer="0.31496062992125984"/>
  <pageSetup scale="47" orientation="portrait" r:id="rId1"/>
  <rowBreaks count="5" manualBreakCount="5">
    <brk id="67" max="10" man="1"/>
    <brk id="136" max="10" man="1"/>
    <brk id="209" max="16383" man="1"/>
    <brk id="263" max="16383" man="1"/>
    <brk id="3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view="pageBreakPreview" zoomScale="80" zoomScaleNormal="80" zoomScaleSheetLayoutView="80" workbookViewId="0">
      <selection activeCell="P51" sqref="P51"/>
    </sheetView>
  </sheetViews>
  <sheetFormatPr baseColWidth="10" defaultRowHeight="12.75" x14ac:dyDescent="0.2"/>
  <cols>
    <col min="1" max="1" width="11.28515625" style="123" customWidth="1"/>
    <col min="2" max="2" width="54.42578125" style="122" bestFit="1" customWidth="1"/>
    <col min="3" max="3" width="5.28515625" style="124" customWidth="1"/>
    <col min="4" max="4" width="12.28515625" style="125" bestFit="1" customWidth="1"/>
    <col min="5" max="5" width="14.42578125" style="125" bestFit="1" customWidth="1"/>
    <col min="6" max="6" width="15.140625" style="126" bestFit="1" customWidth="1"/>
    <col min="7" max="7" width="18.42578125" style="122" bestFit="1" customWidth="1"/>
    <col min="8" max="8" width="13.42578125" style="126" bestFit="1" customWidth="1"/>
    <col min="9" max="9" width="13" style="126" bestFit="1" customWidth="1"/>
    <col min="10" max="10" width="14.85546875" style="133" customWidth="1"/>
    <col min="11" max="11" width="2.7109375" style="121" customWidth="1"/>
    <col min="12" max="12" width="17.7109375" style="122" customWidth="1"/>
    <col min="13" max="13" width="17.5703125" style="122" customWidth="1"/>
    <col min="14" max="256" width="11.5703125" style="122"/>
    <col min="257" max="257" width="11.28515625" style="122" customWidth="1"/>
    <col min="258" max="258" width="54.42578125" style="122" bestFit="1" customWidth="1"/>
    <col min="259" max="259" width="5.28515625" style="122" customWidth="1"/>
    <col min="260" max="260" width="12.28515625" style="122" bestFit="1" customWidth="1"/>
    <col min="261" max="261" width="14.42578125" style="122" bestFit="1" customWidth="1"/>
    <col min="262" max="262" width="15.140625" style="122" bestFit="1" customWidth="1"/>
    <col min="263" max="263" width="18.42578125" style="122" bestFit="1" customWidth="1"/>
    <col min="264" max="264" width="13.42578125" style="122" bestFit="1" customWidth="1"/>
    <col min="265" max="265" width="13" style="122" bestFit="1" customWidth="1"/>
    <col min="266" max="266" width="13.28515625" style="122" bestFit="1" customWidth="1"/>
    <col min="267" max="267" width="2.7109375" style="122" customWidth="1"/>
    <col min="268" max="512" width="11.5703125" style="122"/>
    <col min="513" max="513" width="11.28515625" style="122" customWidth="1"/>
    <col min="514" max="514" width="54.42578125" style="122" bestFit="1" customWidth="1"/>
    <col min="515" max="515" width="5.28515625" style="122" customWidth="1"/>
    <col min="516" max="516" width="12.28515625" style="122" bestFit="1" customWidth="1"/>
    <col min="517" max="517" width="14.42578125" style="122" bestFit="1" customWidth="1"/>
    <col min="518" max="518" width="15.140625" style="122" bestFit="1" customWidth="1"/>
    <col min="519" max="519" width="18.42578125" style="122" bestFit="1" customWidth="1"/>
    <col min="520" max="520" width="13.42578125" style="122" bestFit="1" customWidth="1"/>
    <col min="521" max="521" width="13" style="122" bestFit="1" customWidth="1"/>
    <col min="522" max="522" width="13.28515625" style="122" bestFit="1" customWidth="1"/>
    <col min="523" max="523" width="2.7109375" style="122" customWidth="1"/>
    <col min="524" max="768" width="11.5703125" style="122"/>
    <col min="769" max="769" width="11.28515625" style="122" customWidth="1"/>
    <col min="770" max="770" width="54.42578125" style="122" bestFit="1" customWidth="1"/>
    <col min="771" max="771" width="5.28515625" style="122" customWidth="1"/>
    <col min="772" max="772" width="12.28515625" style="122" bestFit="1" customWidth="1"/>
    <col min="773" max="773" width="14.42578125" style="122" bestFit="1" customWidth="1"/>
    <col min="774" max="774" width="15.140625" style="122" bestFit="1" customWidth="1"/>
    <col min="775" max="775" width="18.42578125" style="122" bestFit="1" customWidth="1"/>
    <col min="776" max="776" width="13.42578125" style="122" bestFit="1" customWidth="1"/>
    <col min="777" max="777" width="13" style="122" bestFit="1" customWidth="1"/>
    <col min="778" max="778" width="13.28515625" style="122" bestFit="1" customWidth="1"/>
    <col min="779" max="779" width="2.7109375" style="122" customWidth="1"/>
    <col min="780" max="1024" width="11.5703125" style="122"/>
    <col min="1025" max="1025" width="11.28515625" style="122" customWidth="1"/>
    <col min="1026" max="1026" width="54.42578125" style="122" bestFit="1" customWidth="1"/>
    <col min="1027" max="1027" width="5.28515625" style="122" customWidth="1"/>
    <col min="1028" max="1028" width="12.28515625" style="122" bestFit="1" customWidth="1"/>
    <col min="1029" max="1029" width="14.42578125" style="122" bestFit="1" customWidth="1"/>
    <col min="1030" max="1030" width="15.140625" style="122" bestFit="1" customWidth="1"/>
    <col min="1031" max="1031" width="18.42578125" style="122" bestFit="1" customWidth="1"/>
    <col min="1032" max="1032" width="13.42578125" style="122" bestFit="1" customWidth="1"/>
    <col min="1033" max="1033" width="13" style="122" bestFit="1" customWidth="1"/>
    <col min="1034" max="1034" width="13.28515625" style="122" bestFit="1" customWidth="1"/>
    <col min="1035" max="1035" width="2.7109375" style="122" customWidth="1"/>
    <col min="1036" max="1280" width="11.5703125" style="122"/>
    <col min="1281" max="1281" width="11.28515625" style="122" customWidth="1"/>
    <col min="1282" max="1282" width="54.42578125" style="122" bestFit="1" customWidth="1"/>
    <col min="1283" max="1283" width="5.28515625" style="122" customWidth="1"/>
    <col min="1284" max="1284" width="12.28515625" style="122" bestFit="1" customWidth="1"/>
    <col min="1285" max="1285" width="14.42578125" style="122" bestFit="1" customWidth="1"/>
    <col min="1286" max="1286" width="15.140625" style="122" bestFit="1" customWidth="1"/>
    <col min="1287" max="1287" width="18.42578125" style="122" bestFit="1" customWidth="1"/>
    <col min="1288" max="1288" width="13.42578125" style="122" bestFit="1" customWidth="1"/>
    <col min="1289" max="1289" width="13" style="122" bestFit="1" customWidth="1"/>
    <col min="1290" max="1290" width="13.28515625" style="122" bestFit="1" customWidth="1"/>
    <col min="1291" max="1291" width="2.7109375" style="122" customWidth="1"/>
    <col min="1292" max="1536" width="11.5703125" style="122"/>
    <col min="1537" max="1537" width="11.28515625" style="122" customWidth="1"/>
    <col min="1538" max="1538" width="54.42578125" style="122" bestFit="1" customWidth="1"/>
    <col min="1539" max="1539" width="5.28515625" style="122" customWidth="1"/>
    <col min="1540" max="1540" width="12.28515625" style="122" bestFit="1" customWidth="1"/>
    <col min="1541" max="1541" width="14.42578125" style="122" bestFit="1" customWidth="1"/>
    <col min="1542" max="1542" width="15.140625" style="122" bestFit="1" customWidth="1"/>
    <col min="1543" max="1543" width="18.42578125" style="122" bestFit="1" customWidth="1"/>
    <col min="1544" max="1544" width="13.42578125" style="122" bestFit="1" customWidth="1"/>
    <col min="1545" max="1545" width="13" style="122" bestFit="1" customWidth="1"/>
    <col min="1546" max="1546" width="13.28515625" style="122" bestFit="1" customWidth="1"/>
    <col min="1547" max="1547" width="2.7109375" style="122" customWidth="1"/>
    <col min="1548" max="1792" width="11.5703125" style="122"/>
    <col min="1793" max="1793" width="11.28515625" style="122" customWidth="1"/>
    <col min="1794" max="1794" width="54.42578125" style="122" bestFit="1" customWidth="1"/>
    <col min="1795" max="1795" width="5.28515625" style="122" customWidth="1"/>
    <col min="1796" max="1796" width="12.28515625" style="122" bestFit="1" customWidth="1"/>
    <col min="1797" max="1797" width="14.42578125" style="122" bestFit="1" customWidth="1"/>
    <col min="1798" max="1798" width="15.140625" style="122" bestFit="1" customWidth="1"/>
    <col min="1799" max="1799" width="18.42578125" style="122" bestFit="1" customWidth="1"/>
    <col min="1800" max="1800" width="13.42578125" style="122" bestFit="1" customWidth="1"/>
    <col min="1801" max="1801" width="13" style="122" bestFit="1" customWidth="1"/>
    <col min="1802" max="1802" width="13.28515625" style="122" bestFit="1" customWidth="1"/>
    <col min="1803" max="1803" width="2.7109375" style="122" customWidth="1"/>
    <col min="1804" max="2048" width="11.5703125" style="122"/>
    <col min="2049" max="2049" width="11.28515625" style="122" customWidth="1"/>
    <col min="2050" max="2050" width="54.42578125" style="122" bestFit="1" customWidth="1"/>
    <col min="2051" max="2051" width="5.28515625" style="122" customWidth="1"/>
    <col min="2052" max="2052" width="12.28515625" style="122" bestFit="1" customWidth="1"/>
    <col min="2053" max="2053" width="14.42578125" style="122" bestFit="1" customWidth="1"/>
    <col min="2054" max="2054" width="15.140625" style="122" bestFit="1" customWidth="1"/>
    <col min="2055" max="2055" width="18.42578125" style="122" bestFit="1" customWidth="1"/>
    <col min="2056" max="2056" width="13.42578125" style="122" bestFit="1" customWidth="1"/>
    <col min="2057" max="2057" width="13" style="122" bestFit="1" customWidth="1"/>
    <col min="2058" max="2058" width="13.28515625" style="122" bestFit="1" customWidth="1"/>
    <col min="2059" max="2059" width="2.7109375" style="122" customWidth="1"/>
    <col min="2060" max="2304" width="11.5703125" style="122"/>
    <col min="2305" max="2305" width="11.28515625" style="122" customWidth="1"/>
    <col min="2306" max="2306" width="54.42578125" style="122" bestFit="1" customWidth="1"/>
    <col min="2307" max="2307" width="5.28515625" style="122" customWidth="1"/>
    <col min="2308" max="2308" width="12.28515625" style="122" bestFit="1" customWidth="1"/>
    <col min="2309" max="2309" width="14.42578125" style="122" bestFit="1" customWidth="1"/>
    <col min="2310" max="2310" width="15.140625" style="122" bestFit="1" customWidth="1"/>
    <col min="2311" max="2311" width="18.42578125" style="122" bestFit="1" customWidth="1"/>
    <col min="2312" max="2312" width="13.42578125" style="122" bestFit="1" customWidth="1"/>
    <col min="2313" max="2313" width="13" style="122" bestFit="1" customWidth="1"/>
    <col min="2314" max="2314" width="13.28515625" style="122" bestFit="1" customWidth="1"/>
    <col min="2315" max="2315" width="2.7109375" style="122" customWidth="1"/>
    <col min="2316" max="2560" width="11.5703125" style="122"/>
    <col min="2561" max="2561" width="11.28515625" style="122" customWidth="1"/>
    <col min="2562" max="2562" width="54.42578125" style="122" bestFit="1" customWidth="1"/>
    <col min="2563" max="2563" width="5.28515625" style="122" customWidth="1"/>
    <col min="2564" max="2564" width="12.28515625" style="122" bestFit="1" customWidth="1"/>
    <col min="2565" max="2565" width="14.42578125" style="122" bestFit="1" customWidth="1"/>
    <col min="2566" max="2566" width="15.140625" style="122" bestFit="1" customWidth="1"/>
    <col min="2567" max="2567" width="18.42578125" style="122" bestFit="1" customWidth="1"/>
    <col min="2568" max="2568" width="13.42578125" style="122" bestFit="1" customWidth="1"/>
    <col min="2569" max="2569" width="13" style="122" bestFit="1" customWidth="1"/>
    <col min="2570" max="2570" width="13.28515625" style="122" bestFit="1" customWidth="1"/>
    <col min="2571" max="2571" width="2.7109375" style="122" customWidth="1"/>
    <col min="2572" max="2816" width="11.5703125" style="122"/>
    <col min="2817" max="2817" width="11.28515625" style="122" customWidth="1"/>
    <col min="2818" max="2818" width="54.42578125" style="122" bestFit="1" customWidth="1"/>
    <col min="2819" max="2819" width="5.28515625" style="122" customWidth="1"/>
    <col min="2820" max="2820" width="12.28515625" style="122" bestFit="1" customWidth="1"/>
    <col min="2821" max="2821" width="14.42578125" style="122" bestFit="1" customWidth="1"/>
    <col min="2822" max="2822" width="15.140625" style="122" bestFit="1" customWidth="1"/>
    <col min="2823" max="2823" width="18.42578125" style="122" bestFit="1" customWidth="1"/>
    <col min="2824" max="2824" width="13.42578125" style="122" bestFit="1" customWidth="1"/>
    <col min="2825" max="2825" width="13" style="122" bestFit="1" customWidth="1"/>
    <col min="2826" max="2826" width="13.28515625" style="122" bestFit="1" customWidth="1"/>
    <col min="2827" max="2827" width="2.7109375" style="122" customWidth="1"/>
    <col min="2828" max="3072" width="11.5703125" style="122"/>
    <col min="3073" max="3073" width="11.28515625" style="122" customWidth="1"/>
    <col min="3074" max="3074" width="54.42578125" style="122" bestFit="1" customWidth="1"/>
    <col min="3075" max="3075" width="5.28515625" style="122" customWidth="1"/>
    <col min="3076" max="3076" width="12.28515625" style="122" bestFit="1" customWidth="1"/>
    <col min="3077" max="3077" width="14.42578125" style="122" bestFit="1" customWidth="1"/>
    <col min="3078" max="3078" width="15.140625" style="122" bestFit="1" customWidth="1"/>
    <col min="3079" max="3079" width="18.42578125" style="122" bestFit="1" customWidth="1"/>
    <col min="3080" max="3080" width="13.42578125" style="122" bestFit="1" customWidth="1"/>
    <col min="3081" max="3081" width="13" style="122" bestFit="1" customWidth="1"/>
    <col min="3082" max="3082" width="13.28515625" style="122" bestFit="1" customWidth="1"/>
    <col min="3083" max="3083" width="2.7109375" style="122" customWidth="1"/>
    <col min="3084" max="3328" width="11.5703125" style="122"/>
    <col min="3329" max="3329" width="11.28515625" style="122" customWidth="1"/>
    <col min="3330" max="3330" width="54.42578125" style="122" bestFit="1" customWidth="1"/>
    <col min="3331" max="3331" width="5.28515625" style="122" customWidth="1"/>
    <col min="3332" max="3332" width="12.28515625" style="122" bestFit="1" customWidth="1"/>
    <col min="3333" max="3333" width="14.42578125" style="122" bestFit="1" customWidth="1"/>
    <col min="3334" max="3334" width="15.140625" style="122" bestFit="1" customWidth="1"/>
    <col min="3335" max="3335" width="18.42578125" style="122" bestFit="1" customWidth="1"/>
    <col min="3336" max="3336" width="13.42578125" style="122" bestFit="1" customWidth="1"/>
    <col min="3337" max="3337" width="13" style="122" bestFit="1" customWidth="1"/>
    <col min="3338" max="3338" width="13.28515625" style="122" bestFit="1" customWidth="1"/>
    <col min="3339" max="3339" width="2.7109375" style="122" customWidth="1"/>
    <col min="3340" max="3584" width="11.5703125" style="122"/>
    <col min="3585" max="3585" width="11.28515625" style="122" customWidth="1"/>
    <col min="3586" max="3586" width="54.42578125" style="122" bestFit="1" customWidth="1"/>
    <col min="3587" max="3587" width="5.28515625" style="122" customWidth="1"/>
    <col min="3588" max="3588" width="12.28515625" style="122" bestFit="1" customWidth="1"/>
    <col min="3589" max="3589" width="14.42578125" style="122" bestFit="1" customWidth="1"/>
    <col min="3590" max="3590" width="15.140625" style="122" bestFit="1" customWidth="1"/>
    <col min="3591" max="3591" width="18.42578125" style="122" bestFit="1" customWidth="1"/>
    <col min="3592" max="3592" width="13.42578125" style="122" bestFit="1" customWidth="1"/>
    <col min="3593" max="3593" width="13" style="122" bestFit="1" customWidth="1"/>
    <col min="3594" max="3594" width="13.28515625" style="122" bestFit="1" customWidth="1"/>
    <col min="3595" max="3595" width="2.7109375" style="122" customWidth="1"/>
    <col min="3596" max="3840" width="11.5703125" style="122"/>
    <col min="3841" max="3841" width="11.28515625" style="122" customWidth="1"/>
    <col min="3842" max="3842" width="54.42578125" style="122" bestFit="1" customWidth="1"/>
    <col min="3843" max="3843" width="5.28515625" style="122" customWidth="1"/>
    <col min="3844" max="3844" width="12.28515625" style="122" bestFit="1" customWidth="1"/>
    <col min="3845" max="3845" width="14.42578125" style="122" bestFit="1" customWidth="1"/>
    <col min="3846" max="3846" width="15.140625" style="122" bestFit="1" customWidth="1"/>
    <col min="3847" max="3847" width="18.42578125" style="122" bestFit="1" customWidth="1"/>
    <col min="3848" max="3848" width="13.42578125" style="122" bestFit="1" customWidth="1"/>
    <col min="3849" max="3849" width="13" style="122" bestFit="1" customWidth="1"/>
    <col min="3850" max="3850" width="13.28515625" style="122" bestFit="1" customWidth="1"/>
    <col min="3851" max="3851" width="2.7109375" style="122" customWidth="1"/>
    <col min="3852" max="4096" width="11.5703125" style="122"/>
    <col min="4097" max="4097" width="11.28515625" style="122" customWidth="1"/>
    <col min="4098" max="4098" width="54.42578125" style="122" bestFit="1" customWidth="1"/>
    <col min="4099" max="4099" width="5.28515625" style="122" customWidth="1"/>
    <col min="4100" max="4100" width="12.28515625" style="122" bestFit="1" customWidth="1"/>
    <col min="4101" max="4101" width="14.42578125" style="122" bestFit="1" customWidth="1"/>
    <col min="4102" max="4102" width="15.140625" style="122" bestFit="1" customWidth="1"/>
    <col min="4103" max="4103" width="18.42578125" style="122" bestFit="1" customWidth="1"/>
    <col min="4104" max="4104" width="13.42578125" style="122" bestFit="1" customWidth="1"/>
    <col min="4105" max="4105" width="13" style="122" bestFit="1" customWidth="1"/>
    <col min="4106" max="4106" width="13.28515625" style="122" bestFit="1" customWidth="1"/>
    <col min="4107" max="4107" width="2.7109375" style="122" customWidth="1"/>
    <col min="4108" max="4352" width="11.5703125" style="122"/>
    <col min="4353" max="4353" width="11.28515625" style="122" customWidth="1"/>
    <col min="4354" max="4354" width="54.42578125" style="122" bestFit="1" customWidth="1"/>
    <col min="4355" max="4355" width="5.28515625" style="122" customWidth="1"/>
    <col min="4356" max="4356" width="12.28515625" style="122" bestFit="1" customWidth="1"/>
    <col min="4357" max="4357" width="14.42578125" style="122" bestFit="1" customWidth="1"/>
    <col min="4358" max="4358" width="15.140625" style="122" bestFit="1" customWidth="1"/>
    <col min="4359" max="4359" width="18.42578125" style="122" bestFit="1" customWidth="1"/>
    <col min="4360" max="4360" width="13.42578125" style="122" bestFit="1" customWidth="1"/>
    <col min="4361" max="4361" width="13" style="122" bestFit="1" customWidth="1"/>
    <col min="4362" max="4362" width="13.28515625" style="122" bestFit="1" customWidth="1"/>
    <col min="4363" max="4363" width="2.7109375" style="122" customWidth="1"/>
    <col min="4364" max="4608" width="11.5703125" style="122"/>
    <col min="4609" max="4609" width="11.28515625" style="122" customWidth="1"/>
    <col min="4610" max="4610" width="54.42578125" style="122" bestFit="1" customWidth="1"/>
    <col min="4611" max="4611" width="5.28515625" style="122" customWidth="1"/>
    <col min="4612" max="4612" width="12.28515625" style="122" bestFit="1" customWidth="1"/>
    <col min="4613" max="4613" width="14.42578125" style="122" bestFit="1" customWidth="1"/>
    <col min="4614" max="4614" width="15.140625" style="122" bestFit="1" customWidth="1"/>
    <col min="4615" max="4615" width="18.42578125" style="122" bestFit="1" customWidth="1"/>
    <col min="4616" max="4616" width="13.42578125" style="122" bestFit="1" customWidth="1"/>
    <col min="4617" max="4617" width="13" style="122" bestFit="1" customWidth="1"/>
    <col min="4618" max="4618" width="13.28515625" style="122" bestFit="1" customWidth="1"/>
    <col min="4619" max="4619" width="2.7109375" style="122" customWidth="1"/>
    <col min="4620" max="4864" width="11.5703125" style="122"/>
    <col min="4865" max="4865" width="11.28515625" style="122" customWidth="1"/>
    <col min="4866" max="4866" width="54.42578125" style="122" bestFit="1" customWidth="1"/>
    <col min="4867" max="4867" width="5.28515625" style="122" customWidth="1"/>
    <col min="4868" max="4868" width="12.28515625" style="122" bestFit="1" customWidth="1"/>
    <col min="4869" max="4869" width="14.42578125" style="122" bestFit="1" customWidth="1"/>
    <col min="4870" max="4870" width="15.140625" style="122" bestFit="1" customWidth="1"/>
    <col min="4871" max="4871" width="18.42578125" style="122" bestFit="1" customWidth="1"/>
    <col min="4872" max="4872" width="13.42578125" style="122" bestFit="1" customWidth="1"/>
    <col min="4873" max="4873" width="13" style="122" bestFit="1" customWidth="1"/>
    <col min="4874" max="4874" width="13.28515625" style="122" bestFit="1" customWidth="1"/>
    <col min="4875" max="4875" width="2.7109375" style="122" customWidth="1"/>
    <col min="4876" max="5120" width="11.5703125" style="122"/>
    <col min="5121" max="5121" width="11.28515625" style="122" customWidth="1"/>
    <col min="5122" max="5122" width="54.42578125" style="122" bestFit="1" customWidth="1"/>
    <col min="5123" max="5123" width="5.28515625" style="122" customWidth="1"/>
    <col min="5124" max="5124" width="12.28515625" style="122" bestFit="1" customWidth="1"/>
    <col min="5125" max="5125" width="14.42578125" style="122" bestFit="1" customWidth="1"/>
    <col min="5126" max="5126" width="15.140625" style="122" bestFit="1" customWidth="1"/>
    <col min="5127" max="5127" width="18.42578125" style="122" bestFit="1" customWidth="1"/>
    <col min="5128" max="5128" width="13.42578125" style="122" bestFit="1" customWidth="1"/>
    <col min="5129" max="5129" width="13" style="122" bestFit="1" customWidth="1"/>
    <col min="5130" max="5130" width="13.28515625" style="122" bestFit="1" customWidth="1"/>
    <col min="5131" max="5131" width="2.7109375" style="122" customWidth="1"/>
    <col min="5132" max="5376" width="11.5703125" style="122"/>
    <col min="5377" max="5377" width="11.28515625" style="122" customWidth="1"/>
    <col min="5378" max="5378" width="54.42578125" style="122" bestFit="1" customWidth="1"/>
    <col min="5379" max="5379" width="5.28515625" style="122" customWidth="1"/>
    <col min="5380" max="5380" width="12.28515625" style="122" bestFit="1" customWidth="1"/>
    <col min="5381" max="5381" width="14.42578125" style="122" bestFit="1" customWidth="1"/>
    <col min="5382" max="5382" width="15.140625" style="122" bestFit="1" customWidth="1"/>
    <col min="5383" max="5383" width="18.42578125" style="122" bestFit="1" customWidth="1"/>
    <col min="5384" max="5384" width="13.42578125" style="122" bestFit="1" customWidth="1"/>
    <col min="5385" max="5385" width="13" style="122" bestFit="1" customWidth="1"/>
    <col min="5386" max="5386" width="13.28515625" style="122" bestFit="1" customWidth="1"/>
    <col min="5387" max="5387" width="2.7109375" style="122" customWidth="1"/>
    <col min="5388" max="5632" width="11.5703125" style="122"/>
    <col min="5633" max="5633" width="11.28515625" style="122" customWidth="1"/>
    <col min="5634" max="5634" width="54.42578125" style="122" bestFit="1" customWidth="1"/>
    <col min="5635" max="5635" width="5.28515625" style="122" customWidth="1"/>
    <col min="5636" max="5636" width="12.28515625" style="122" bestFit="1" customWidth="1"/>
    <col min="5637" max="5637" width="14.42578125" style="122" bestFit="1" customWidth="1"/>
    <col min="5638" max="5638" width="15.140625" style="122" bestFit="1" customWidth="1"/>
    <col min="5639" max="5639" width="18.42578125" style="122" bestFit="1" customWidth="1"/>
    <col min="5640" max="5640" width="13.42578125" style="122" bestFit="1" customWidth="1"/>
    <col min="5641" max="5641" width="13" style="122" bestFit="1" customWidth="1"/>
    <col min="5642" max="5642" width="13.28515625" style="122" bestFit="1" customWidth="1"/>
    <col min="5643" max="5643" width="2.7109375" style="122" customWidth="1"/>
    <col min="5644" max="5888" width="11.5703125" style="122"/>
    <col min="5889" max="5889" width="11.28515625" style="122" customWidth="1"/>
    <col min="5890" max="5890" width="54.42578125" style="122" bestFit="1" customWidth="1"/>
    <col min="5891" max="5891" width="5.28515625" style="122" customWidth="1"/>
    <col min="5892" max="5892" width="12.28515625" style="122" bestFit="1" customWidth="1"/>
    <col min="5893" max="5893" width="14.42578125" style="122" bestFit="1" customWidth="1"/>
    <col min="5894" max="5894" width="15.140625" style="122" bestFit="1" customWidth="1"/>
    <col min="5895" max="5895" width="18.42578125" style="122" bestFit="1" customWidth="1"/>
    <col min="5896" max="5896" width="13.42578125" style="122" bestFit="1" customWidth="1"/>
    <col min="5897" max="5897" width="13" style="122" bestFit="1" customWidth="1"/>
    <col min="5898" max="5898" width="13.28515625" style="122" bestFit="1" customWidth="1"/>
    <col min="5899" max="5899" width="2.7109375" style="122" customWidth="1"/>
    <col min="5900" max="6144" width="11.5703125" style="122"/>
    <col min="6145" max="6145" width="11.28515625" style="122" customWidth="1"/>
    <col min="6146" max="6146" width="54.42578125" style="122" bestFit="1" customWidth="1"/>
    <col min="6147" max="6147" width="5.28515625" style="122" customWidth="1"/>
    <col min="6148" max="6148" width="12.28515625" style="122" bestFit="1" customWidth="1"/>
    <col min="6149" max="6149" width="14.42578125" style="122" bestFit="1" customWidth="1"/>
    <col min="6150" max="6150" width="15.140625" style="122" bestFit="1" customWidth="1"/>
    <col min="6151" max="6151" width="18.42578125" style="122" bestFit="1" customWidth="1"/>
    <col min="6152" max="6152" width="13.42578125" style="122" bestFit="1" customWidth="1"/>
    <col min="6153" max="6153" width="13" style="122" bestFit="1" customWidth="1"/>
    <col min="6154" max="6154" width="13.28515625" style="122" bestFit="1" customWidth="1"/>
    <col min="6155" max="6155" width="2.7109375" style="122" customWidth="1"/>
    <col min="6156" max="6400" width="11.5703125" style="122"/>
    <col min="6401" max="6401" width="11.28515625" style="122" customWidth="1"/>
    <col min="6402" max="6402" width="54.42578125" style="122" bestFit="1" customWidth="1"/>
    <col min="6403" max="6403" width="5.28515625" style="122" customWidth="1"/>
    <col min="6404" max="6404" width="12.28515625" style="122" bestFit="1" customWidth="1"/>
    <col min="6405" max="6405" width="14.42578125" style="122" bestFit="1" customWidth="1"/>
    <col min="6406" max="6406" width="15.140625" style="122" bestFit="1" customWidth="1"/>
    <col min="6407" max="6407" width="18.42578125" style="122" bestFit="1" customWidth="1"/>
    <col min="6408" max="6408" width="13.42578125" style="122" bestFit="1" customWidth="1"/>
    <col min="6409" max="6409" width="13" style="122" bestFit="1" customWidth="1"/>
    <col min="6410" max="6410" width="13.28515625" style="122" bestFit="1" customWidth="1"/>
    <col min="6411" max="6411" width="2.7109375" style="122" customWidth="1"/>
    <col min="6412" max="6656" width="11.5703125" style="122"/>
    <col min="6657" max="6657" width="11.28515625" style="122" customWidth="1"/>
    <col min="6658" max="6658" width="54.42578125" style="122" bestFit="1" customWidth="1"/>
    <col min="6659" max="6659" width="5.28515625" style="122" customWidth="1"/>
    <col min="6660" max="6660" width="12.28515625" style="122" bestFit="1" customWidth="1"/>
    <col min="6661" max="6661" width="14.42578125" style="122" bestFit="1" customWidth="1"/>
    <col min="6662" max="6662" width="15.140625" style="122" bestFit="1" customWidth="1"/>
    <col min="6663" max="6663" width="18.42578125" style="122" bestFit="1" customWidth="1"/>
    <col min="6664" max="6664" width="13.42578125" style="122" bestFit="1" customWidth="1"/>
    <col min="6665" max="6665" width="13" style="122" bestFit="1" customWidth="1"/>
    <col min="6666" max="6666" width="13.28515625" style="122" bestFit="1" customWidth="1"/>
    <col min="6667" max="6667" width="2.7109375" style="122" customWidth="1"/>
    <col min="6668" max="6912" width="11.5703125" style="122"/>
    <col min="6913" max="6913" width="11.28515625" style="122" customWidth="1"/>
    <col min="6914" max="6914" width="54.42578125" style="122" bestFit="1" customWidth="1"/>
    <col min="6915" max="6915" width="5.28515625" style="122" customWidth="1"/>
    <col min="6916" max="6916" width="12.28515625" style="122" bestFit="1" customWidth="1"/>
    <col min="6917" max="6917" width="14.42578125" style="122" bestFit="1" customWidth="1"/>
    <col min="6918" max="6918" width="15.140625" style="122" bestFit="1" customWidth="1"/>
    <col min="6919" max="6919" width="18.42578125" style="122" bestFit="1" customWidth="1"/>
    <col min="6920" max="6920" width="13.42578125" style="122" bestFit="1" customWidth="1"/>
    <col min="6921" max="6921" width="13" style="122" bestFit="1" customWidth="1"/>
    <col min="6922" max="6922" width="13.28515625" style="122" bestFit="1" customWidth="1"/>
    <col min="6923" max="6923" width="2.7109375" style="122" customWidth="1"/>
    <col min="6924" max="7168" width="11.5703125" style="122"/>
    <col min="7169" max="7169" width="11.28515625" style="122" customWidth="1"/>
    <col min="7170" max="7170" width="54.42578125" style="122" bestFit="1" customWidth="1"/>
    <col min="7171" max="7171" width="5.28515625" style="122" customWidth="1"/>
    <col min="7172" max="7172" width="12.28515625" style="122" bestFit="1" customWidth="1"/>
    <col min="7173" max="7173" width="14.42578125" style="122" bestFit="1" customWidth="1"/>
    <col min="7174" max="7174" width="15.140625" style="122" bestFit="1" customWidth="1"/>
    <col min="7175" max="7175" width="18.42578125" style="122" bestFit="1" customWidth="1"/>
    <col min="7176" max="7176" width="13.42578125" style="122" bestFit="1" customWidth="1"/>
    <col min="7177" max="7177" width="13" style="122" bestFit="1" customWidth="1"/>
    <col min="7178" max="7178" width="13.28515625" style="122" bestFit="1" customWidth="1"/>
    <col min="7179" max="7179" width="2.7109375" style="122" customWidth="1"/>
    <col min="7180" max="7424" width="11.5703125" style="122"/>
    <col min="7425" max="7425" width="11.28515625" style="122" customWidth="1"/>
    <col min="7426" max="7426" width="54.42578125" style="122" bestFit="1" customWidth="1"/>
    <col min="7427" max="7427" width="5.28515625" style="122" customWidth="1"/>
    <col min="7428" max="7428" width="12.28515625" style="122" bestFit="1" customWidth="1"/>
    <col min="7429" max="7429" width="14.42578125" style="122" bestFit="1" customWidth="1"/>
    <col min="7430" max="7430" width="15.140625" style="122" bestFit="1" customWidth="1"/>
    <col min="7431" max="7431" width="18.42578125" style="122" bestFit="1" customWidth="1"/>
    <col min="7432" max="7432" width="13.42578125" style="122" bestFit="1" customWidth="1"/>
    <col min="7433" max="7433" width="13" style="122" bestFit="1" customWidth="1"/>
    <col min="7434" max="7434" width="13.28515625" style="122" bestFit="1" customWidth="1"/>
    <col min="7435" max="7435" width="2.7109375" style="122" customWidth="1"/>
    <col min="7436" max="7680" width="11.5703125" style="122"/>
    <col min="7681" max="7681" width="11.28515625" style="122" customWidth="1"/>
    <col min="7682" max="7682" width="54.42578125" style="122" bestFit="1" customWidth="1"/>
    <col min="7683" max="7683" width="5.28515625" style="122" customWidth="1"/>
    <col min="7684" max="7684" width="12.28515625" style="122" bestFit="1" customWidth="1"/>
    <col min="7685" max="7685" width="14.42578125" style="122" bestFit="1" customWidth="1"/>
    <col min="7686" max="7686" width="15.140625" style="122" bestFit="1" customWidth="1"/>
    <col min="7687" max="7687" width="18.42578125" style="122" bestFit="1" customWidth="1"/>
    <col min="7688" max="7688" width="13.42578125" style="122" bestFit="1" customWidth="1"/>
    <col min="7689" max="7689" width="13" style="122" bestFit="1" customWidth="1"/>
    <col min="7690" max="7690" width="13.28515625" style="122" bestFit="1" customWidth="1"/>
    <col min="7691" max="7691" width="2.7109375" style="122" customWidth="1"/>
    <col min="7692" max="7936" width="11.5703125" style="122"/>
    <col min="7937" max="7937" width="11.28515625" style="122" customWidth="1"/>
    <col min="7938" max="7938" width="54.42578125" style="122" bestFit="1" customWidth="1"/>
    <col min="7939" max="7939" width="5.28515625" style="122" customWidth="1"/>
    <col min="7940" max="7940" width="12.28515625" style="122" bestFit="1" customWidth="1"/>
    <col min="7941" max="7941" width="14.42578125" style="122" bestFit="1" customWidth="1"/>
    <col min="7942" max="7942" width="15.140625" style="122" bestFit="1" customWidth="1"/>
    <col min="7943" max="7943" width="18.42578125" style="122" bestFit="1" customWidth="1"/>
    <col min="7944" max="7944" width="13.42578125" style="122" bestFit="1" customWidth="1"/>
    <col min="7945" max="7945" width="13" style="122" bestFit="1" customWidth="1"/>
    <col min="7946" max="7946" width="13.28515625" style="122" bestFit="1" customWidth="1"/>
    <col min="7947" max="7947" width="2.7109375" style="122" customWidth="1"/>
    <col min="7948" max="8192" width="11.5703125" style="122"/>
    <col min="8193" max="8193" width="11.28515625" style="122" customWidth="1"/>
    <col min="8194" max="8194" width="54.42578125" style="122" bestFit="1" customWidth="1"/>
    <col min="8195" max="8195" width="5.28515625" style="122" customWidth="1"/>
    <col min="8196" max="8196" width="12.28515625" style="122" bestFit="1" customWidth="1"/>
    <col min="8197" max="8197" width="14.42578125" style="122" bestFit="1" customWidth="1"/>
    <col min="8198" max="8198" width="15.140625" style="122" bestFit="1" customWidth="1"/>
    <col min="8199" max="8199" width="18.42578125" style="122" bestFit="1" customWidth="1"/>
    <col min="8200" max="8200" width="13.42578125" style="122" bestFit="1" customWidth="1"/>
    <col min="8201" max="8201" width="13" style="122" bestFit="1" customWidth="1"/>
    <col min="8202" max="8202" width="13.28515625" style="122" bestFit="1" customWidth="1"/>
    <col min="8203" max="8203" width="2.7109375" style="122" customWidth="1"/>
    <col min="8204" max="8448" width="11.5703125" style="122"/>
    <col min="8449" max="8449" width="11.28515625" style="122" customWidth="1"/>
    <col min="8450" max="8450" width="54.42578125" style="122" bestFit="1" customWidth="1"/>
    <col min="8451" max="8451" width="5.28515625" style="122" customWidth="1"/>
    <col min="8452" max="8452" width="12.28515625" style="122" bestFit="1" customWidth="1"/>
    <col min="8453" max="8453" width="14.42578125" style="122" bestFit="1" customWidth="1"/>
    <col min="8454" max="8454" width="15.140625" style="122" bestFit="1" customWidth="1"/>
    <col min="8455" max="8455" width="18.42578125" style="122" bestFit="1" customWidth="1"/>
    <col min="8456" max="8456" width="13.42578125" style="122" bestFit="1" customWidth="1"/>
    <col min="8457" max="8457" width="13" style="122" bestFit="1" customWidth="1"/>
    <col min="8458" max="8458" width="13.28515625" style="122" bestFit="1" customWidth="1"/>
    <col min="8459" max="8459" width="2.7109375" style="122" customWidth="1"/>
    <col min="8460" max="8704" width="11.5703125" style="122"/>
    <col min="8705" max="8705" width="11.28515625" style="122" customWidth="1"/>
    <col min="8706" max="8706" width="54.42578125" style="122" bestFit="1" customWidth="1"/>
    <col min="8707" max="8707" width="5.28515625" style="122" customWidth="1"/>
    <col min="8708" max="8708" width="12.28515625" style="122" bestFit="1" customWidth="1"/>
    <col min="8709" max="8709" width="14.42578125" style="122" bestFit="1" customWidth="1"/>
    <col min="8710" max="8710" width="15.140625" style="122" bestFit="1" customWidth="1"/>
    <col min="8711" max="8711" width="18.42578125" style="122" bestFit="1" customWidth="1"/>
    <col min="8712" max="8712" width="13.42578125" style="122" bestFit="1" customWidth="1"/>
    <col min="8713" max="8713" width="13" style="122" bestFit="1" customWidth="1"/>
    <col min="8714" max="8714" width="13.28515625" style="122" bestFit="1" customWidth="1"/>
    <col min="8715" max="8715" width="2.7109375" style="122" customWidth="1"/>
    <col min="8716" max="8960" width="11.5703125" style="122"/>
    <col min="8961" max="8961" width="11.28515625" style="122" customWidth="1"/>
    <col min="8962" max="8962" width="54.42578125" style="122" bestFit="1" customWidth="1"/>
    <col min="8963" max="8963" width="5.28515625" style="122" customWidth="1"/>
    <col min="8964" max="8964" width="12.28515625" style="122" bestFit="1" customWidth="1"/>
    <col min="8965" max="8965" width="14.42578125" style="122" bestFit="1" customWidth="1"/>
    <col min="8966" max="8966" width="15.140625" style="122" bestFit="1" customWidth="1"/>
    <col min="8967" max="8967" width="18.42578125" style="122" bestFit="1" customWidth="1"/>
    <col min="8968" max="8968" width="13.42578125" style="122" bestFit="1" customWidth="1"/>
    <col min="8969" max="8969" width="13" style="122" bestFit="1" customWidth="1"/>
    <col min="8970" max="8970" width="13.28515625" style="122" bestFit="1" customWidth="1"/>
    <col min="8971" max="8971" width="2.7109375" style="122" customWidth="1"/>
    <col min="8972" max="9216" width="11.5703125" style="122"/>
    <col min="9217" max="9217" width="11.28515625" style="122" customWidth="1"/>
    <col min="9218" max="9218" width="54.42578125" style="122" bestFit="1" customWidth="1"/>
    <col min="9219" max="9219" width="5.28515625" style="122" customWidth="1"/>
    <col min="9220" max="9220" width="12.28515625" style="122" bestFit="1" customWidth="1"/>
    <col min="9221" max="9221" width="14.42578125" style="122" bestFit="1" customWidth="1"/>
    <col min="9222" max="9222" width="15.140625" style="122" bestFit="1" customWidth="1"/>
    <col min="9223" max="9223" width="18.42578125" style="122" bestFit="1" customWidth="1"/>
    <col min="9224" max="9224" width="13.42578125" style="122" bestFit="1" customWidth="1"/>
    <col min="9225" max="9225" width="13" style="122" bestFit="1" customWidth="1"/>
    <col min="9226" max="9226" width="13.28515625" style="122" bestFit="1" customWidth="1"/>
    <col min="9227" max="9227" width="2.7109375" style="122" customWidth="1"/>
    <col min="9228" max="9472" width="11.5703125" style="122"/>
    <col min="9473" max="9473" width="11.28515625" style="122" customWidth="1"/>
    <col min="9474" max="9474" width="54.42578125" style="122" bestFit="1" customWidth="1"/>
    <col min="9475" max="9475" width="5.28515625" style="122" customWidth="1"/>
    <col min="9476" max="9476" width="12.28515625" style="122" bestFit="1" customWidth="1"/>
    <col min="9477" max="9477" width="14.42578125" style="122" bestFit="1" customWidth="1"/>
    <col min="9478" max="9478" width="15.140625" style="122" bestFit="1" customWidth="1"/>
    <col min="9479" max="9479" width="18.42578125" style="122" bestFit="1" customWidth="1"/>
    <col min="9480" max="9480" width="13.42578125" style="122" bestFit="1" customWidth="1"/>
    <col min="9481" max="9481" width="13" style="122" bestFit="1" customWidth="1"/>
    <col min="9482" max="9482" width="13.28515625" style="122" bestFit="1" customWidth="1"/>
    <col min="9483" max="9483" width="2.7109375" style="122" customWidth="1"/>
    <col min="9484" max="9728" width="11.5703125" style="122"/>
    <col min="9729" max="9729" width="11.28515625" style="122" customWidth="1"/>
    <col min="9730" max="9730" width="54.42578125" style="122" bestFit="1" customWidth="1"/>
    <col min="9731" max="9731" width="5.28515625" style="122" customWidth="1"/>
    <col min="9732" max="9732" width="12.28515625" style="122" bestFit="1" customWidth="1"/>
    <col min="9733" max="9733" width="14.42578125" style="122" bestFit="1" customWidth="1"/>
    <col min="9734" max="9734" width="15.140625" style="122" bestFit="1" customWidth="1"/>
    <col min="9735" max="9735" width="18.42578125" style="122" bestFit="1" customWidth="1"/>
    <col min="9736" max="9736" width="13.42578125" style="122" bestFit="1" customWidth="1"/>
    <col min="9737" max="9737" width="13" style="122" bestFit="1" customWidth="1"/>
    <col min="9738" max="9738" width="13.28515625" style="122" bestFit="1" customWidth="1"/>
    <col min="9739" max="9739" width="2.7109375" style="122" customWidth="1"/>
    <col min="9740" max="9984" width="11.5703125" style="122"/>
    <col min="9985" max="9985" width="11.28515625" style="122" customWidth="1"/>
    <col min="9986" max="9986" width="54.42578125" style="122" bestFit="1" customWidth="1"/>
    <col min="9987" max="9987" width="5.28515625" style="122" customWidth="1"/>
    <col min="9988" max="9988" width="12.28515625" style="122" bestFit="1" customWidth="1"/>
    <col min="9989" max="9989" width="14.42578125" style="122" bestFit="1" customWidth="1"/>
    <col min="9990" max="9990" width="15.140625" style="122" bestFit="1" customWidth="1"/>
    <col min="9991" max="9991" width="18.42578125" style="122" bestFit="1" customWidth="1"/>
    <col min="9992" max="9992" width="13.42578125" style="122" bestFit="1" customWidth="1"/>
    <col min="9993" max="9993" width="13" style="122" bestFit="1" customWidth="1"/>
    <col min="9994" max="9994" width="13.28515625" style="122" bestFit="1" customWidth="1"/>
    <col min="9995" max="9995" width="2.7109375" style="122" customWidth="1"/>
    <col min="9996" max="10240" width="11.5703125" style="122"/>
    <col min="10241" max="10241" width="11.28515625" style="122" customWidth="1"/>
    <col min="10242" max="10242" width="54.42578125" style="122" bestFit="1" customWidth="1"/>
    <col min="10243" max="10243" width="5.28515625" style="122" customWidth="1"/>
    <col min="10244" max="10244" width="12.28515625" style="122" bestFit="1" customWidth="1"/>
    <col min="10245" max="10245" width="14.42578125" style="122" bestFit="1" customWidth="1"/>
    <col min="10246" max="10246" width="15.140625" style="122" bestFit="1" customWidth="1"/>
    <col min="10247" max="10247" width="18.42578125" style="122" bestFit="1" customWidth="1"/>
    <col min="10248" max="10248" width="13.42578125" style="122" bestFit="1" customWidth="1"/>
    <col min="10249" max="10249" width="13" style="122" bestFit="1" customWidth="1"/>
    <col min="10250" max="10250" width="13.28515625" style="122" bestFit="1" customWidth="1"/>
    <col min="10251" max="10251" width="2.7109375" style="122" customWidth="1"/>
    <col min="10252" max="10496" width="11.5703125" style="122"/>
    <col min="10497" max="10497" width="11.28515625" style="122" customWidth="1"/>
    <col min="10498" max="10498" width="54.42578125" style="122" bestFit="1" customWidth="1"/>
    <col min="10499" max="10499" width="5.28515625" style="122" customWidth="1"/>
    <col min="10500" max="10500" width="12.28515625" style="122" bestFit="1" customWidth="1"/>
    <col min="10501" max="10501" width="14.42578125" style="122" bestFit="1" customWidth="1"/>
    <col min="10502" max="10502" width="15.140625" style="122" bestFit="1" customWidth="1"/>
    <col min="10503" max="10503" width="18.42578125" style="122" bestFit="1" customWidth="1"/>
    <col min="10504" max="10504" width="13.42578125" style="122" bestFit="1" customWidth="1"/>
    <col min="10505" max="10505" width="13" style="122" bestFit="1" customWidth="1"/>
    <col min="10506" max="10506" width="13.28515625" style="122" bestFit="1" customWidth="1"/>
    <col min="10507" max="10507" width="2.7109375" style="122" customWidth="1"/>
    <col min="10508" max="10752" width="11.5703125" style="122"/>
    <col min="10753" max="10753" width="11.28515625" style="122" customWidth="1"/>
    <col min="10754" max="10754" width="54.42578125" style="122" bestFit="1" customWidth="1"/>
    <col min="10755" max="10755" width="5.28515625" style="122" customWidth="1"/>
    <col min="10756" max="10756" width="12.28515625" style="122" bestFit="1" customWidth="1"/>
    <col min="10757" max="10757" width="14.42578125" style="122" bestFit="1" customWidth="1"/>
    <col min="10758" max="10758" width="15.140625" style="122" bestFit="1" customWidth="1"/>
    <col min="10759" max="10759" width="18.42578125" style="122" bestFit="1" customWidth="1"/>
    <col min="10760" max="10760" width="13.42578125" style="122" bestFit="1" customWidth="1"/>
    <col min="10761" max="10761" width="13" style="122" bestFit="1" customWidth="1"/>
    <col min="10762" max="10762" width="13.28515625" style="122" bestFit="1" customWidth="1"/>
    <col min="10763" max="10763" width="2.7109375" style="122" customWidth="1"/>
    <col min="10764" max="11008" width="11.5703125" style="122"/>
    <col min="11009" max="11009" width="11.28515625" style="122" customWidth="1"/>
    <col min="11010" max="11010" width="54.42578125" style="122" bestFit="1" customWidth="1"/>
    <col min="11011" max="11011" width="5.28515625" style="122" customWidth="1"/>
    <col min="11012" max="11012" width="12.28515625" style="122" bestFit="1" customWidth="1"/>
    <col min="11013" max="11013" width="14.42578125" style="122" bestFit="1" customWidth="1"/>
    <col min="11014" max="11014" width="15.140625" style="122" bestFit="1" customWidth="1"/>
    <col min="11015" max="11015" width="18.42578125" style="122" bestFit="1" customWidth="1"/>
    <col min="11016" max="11016" width="13.42578125" style="122" bestFit="1" customWidth="1"/>
    <col min="11017" max="11017" width="13" style="122" bestFit="1" customWidth="1"/>
    <col min="11018" max="11018" width="13.28515625" style="122" bestFit="1" customWidth="1"/>
    <col min="11019" max="11019" width="2.7109375" style="122" customWidth="1"/>
    <col min="11020" max="11264" width="11.5703125" style="122"/>
    <col min="11265" max="11265" width="11.28515625" style="122" customWidth="1"/>
    <col min="11266" max="11266" width="54.42578125" style="122" bestFit="1" customWidth="1"/>
    <col min="11267" max="11267" width="5.28515625" style="122" customWidth="1"/>
    <col min="11268" max="11268" width="12.28515625" style="122" bestFit="1" customWidth="1"/>
    <col min="11269" max="11269" width="14.42578125" style="122" bestFit="1" customWidth="1"/>
    <col min="11270" max="11270" width="15.140625" style="122" bestFit="1" customWidth="1"/>
    <col min="11271" max="11271" width="18.42578125" style="122" bestFit="1" customWidth="1"/>
    <col min="11272" max="11272" width="13.42578125" style="122" bestFit="1" customWidth="1"/>
    <col min="11273" max="11273" width="13" style="122" bestFit="1" customWidth="1"/>
    <col min="11274" max="11274" width="13.28515625" style="122" bestFit="1" customWidth="1"/>
    <col min="11275" max="11275" width="2.7109375" style="122" customWidth="1"/>
    <col min="11276" max="11520" width="11.5703125" style="122"/>
    <col min="11521" max="11521" width="11.28515625" style="122" customWidth="1"/>
    <col min="11522" max="11522" width="54.42578125" style="122" bestFit="1" customWidth="1"/>
    <col min="11523" max="11523" width="5.28515625" style="122" customWidth="1"/>
    <col min="11524" max="11524" width="12.28515625" style="122" bestFit="1" customWidth="1"/>
    <col min="11525" max="11525" width="14.42578125" style="122" bestFit="1" customWidth="1"/>
    <col min="11526" max="11526" width="15.140625" style="122" bestFit="1" customWidth="1"/>
    <col min="11527" max="11527" width="18.42578125" style="122" bestFit="1" customWidth="1"/>
    <col min="11528" max="11528" width="13.42578125" style="122" bestFit="1" customWidth="1"/>
    <col min="11529" max="11529" width="13" style="122" bestFit="1" customWidth="1"/>
    <col min="11530" max="11530" width="13.28515625" style="122" bestFit="1" customWidth="1"/>
    <col min="11531" max="11531" width="2.7109375" style="122" customWidth="1"/>
    <col min="11532" max="11776" width="11.5703125" style="122"/>
    <col min="11777" max="11777" width="11.28515625" style="122" customWidth="1"/>
    <col min="11778" max="11778" width="54.42578125" style="122" bestFit="1" customWidth="1"/>
    <col min="11779" max="11779" width="5.28515625" style="122" customWidth="1"/>
    <col min="11780" max="11780" width="12.28515625" style="122" bestFit="1" customWidth="1"/>
    <col min="11781" max="11781" width="14.42578125" style="122" bestFit="1" customWidth="1"/>
    <col min="11782" max="11782" width="15.140625" style="122" bestFit="1" customWidth="1"/>
    <col min="11783" max="11783" width="18.42578125" style="122" bestFit="1" customWidth="1"/>
    <col min="11784" max="11784" width="13.42578125" style="122" bestFit="1" customWidth="1"/>
    <col min="11785" max="11785" width="13" style="122" bestFit="1" customWidth="1"/>
    <col min="11786" max="11786" width="13.28515625" style="122" bestFit="1" customWidth="1"/>
    <col min="11787" max="11787" width="2.7109375" style="122" customWidth="1"/>
    <col min="11788" max="12032" width="11.5703125" style="122"/>
    <col min="12033" max="12033" width="11.28515625" style="122" customWidth="1"/>
    <col min="12034" max="12034" width="54.42578125" style="122" bestFit="1" customWidth="1"/>
    <col min="12035" max="12035" width="5.28515625" style="122" customWidth="1"/>
    <col min="12036" max="12036" width="12.28515625" style="122" bestFit="1" customWidth="1"/>
    <col min="12037" max="12037" width="14.42578125" style="122" bestFit="1" customWidth="1"/>
    <col min="12038" max="12038" width="15.140625" style="122" bestFit="1" customWidth="1"/>
    <col min="12039" max="12039" width="18.42578125" style="122" bestFit="1" customWidth="1"/>
    <col min="12040" max="12040" width="13.42578125" style="122" bestFit="1" customWidth="1"/>
    <col min="12041" max="12041" width="13" style="122" bestFit="1" customWidth="1"/>
    <col min="12042" max="12042" width="13.28515625" style="122" bestFit="1" customWidth="1"/>
    <col min="12043" max="12043" width="2.7109375" style="122" customWidth="1"/>
    <col min="12044" max="12288" width="11.5703125" style="122"/>
    <col min="12289" max="12289" width="11.28515625" style="122" customWidth="1"/>
    <col min="12290" max="12290" width="54.42578125" style="122" bestFit="1" customWidth="1"/>
    <col min="12291" max="12291" width="5.28515625" style="122" customWidth="1"/>
    <col min="12292" max="12292" width="12.28515625" style="122" bestFit="1" customWidth="1"/>
    <col min="12293" max="12293" width="14.42578125" style="122" bestFit="1" customWidth="1"/>
    <col min="12294" max="12294" width="15.140625" style="122" bestFit="1" customWidth="1"/>
    <col min="12295" max="12295" width="18.42578125" style="122" bestFit="1" customWidth="1"/>
    <col min="12296" max="12296" width="13.42578125" style="122" bestFit="1" customWidth="1"/>
    <col min="12297" max="12297" width="13" style="122" bestFit="1" customWidth="1"/>
    <col min="12298" max="12298" width="13.28515625" style="122" bestFit="1" customWidth="1"/>
    <col min="12299" max="12299" width="2.7109375" style="122" customWidth="1"/>
    <col min="12300" max="12544" width="11.5703125" style="122"/>
    <col min="12545" max="12545" width="11.28515625" style="122" customWidth="1"/>
    <col min="12546" max="12546" width="54.42578125" style="122" bestFit="1" customWidth="1"/>
    <col min="12547" max="12547" width="5.28515625" style="122" customWidth="1"/>
    <col min="12548" max="12548" width="12.28515625" style="122" bestFit="1" customWidth="1"/>
    <col min="12549" max="12549" width="14.42578125" style="122" bestFit="1" customWidth="1"/>
    <col min="12550" max="12550" width="15.140625" style="122" bestFit="1" customWidth="1"/>
    <col min="12551" max="12551" width="18.42578125" style="122" bestFit="1" customWidth="1"/>
    <col min="12552" max="12552" width="13.42578125" style="122" bestFit="1" customWidth="1"/>
    <col min="12553" max="12553" width="13" style="122" bestFit="1" customWidth="1"/>
    <col min="12554" max="12554" width="13.28515625" style="122" bestFit="1" customWidth="1"/>
    <col min="12555" max="12555" width="2.7109375" style="122" customWidth="1"/>
    <col min="12556" max="12800" width="11.5703125" style="122"/>
    <col min="12801" max="12801" width="11.28515625" style="122" customWidth="1"/>
    <col min="12802" max="12802" width="54.42578125" style="122" bestFit="1" customWidth="1"/>
    <col min="12803" max="12803" width="5.28515625" style="122" customWidth="1"/>
    <col min="12804" max="12804" width="12.28515625" style="122" bestFit="1" customWidth="1"/>
    <col min="12805" max="12805" width="14.42578125" style="122" bestFit="1" customWidth="1"/>
    <col min="12806" max="12806" width="15.140625" style="122" bestFit="1" customWidth="1"/>
    <col min="12807" max="12807" width="18.42578125" style="122" bestFit="1" customWidth="1"/>
    <col min="12808" max="12808" width="13.42578125" style="122" bestFit="1" customWidth="1"/>
    <col min="12809" max="12809" width="13" style="122" bestFit="1" customWidth="1"/>
    <col min="12810" max="12810" width="13.28515625" style="122" bestFit="1" customWidth="1"/>
    <col min="12811" max="12811" width="2.7109375" style="122" customWidth="1"/>
    <col min="12812" max="13056" width="11.5703125" style="122"/>
    <col min="13057" max="13057" width="11.28515625" style="122" customWidth="1"/>
    <col min="13058" max="13058" width="54.42578125" style="122" bestFit="1" customWidth="1"/>
    <col min="13059" max="13059" width="5.28515625" style="122" customWidth="1"/>
    <col min="13060" max="13060" width="12.28515625" style="122" bestFit="1" customWidth="1"/>
    <col min="13061" max="13061" width="14.42578125" style="122" bestFit="1" customWidth="1"/>
    <col min="13062" max="13062" width="15.140625" style="122" bestFit="1" customWidth="1"/>
    <col min="13063" max="13063" width="18.42578125" style="122" bestFit="1" customWidth="1"/>
    <col min="13064" max="13064" width="13.42578125" style="122" bestFit="1" customWidth="1"/>
    <col min="13065" max="13065" width="13" style="122" bestFit="1" customWidth="1"/>
    <col min="13066" max="13066" width="13.28515625" style="122" bestFit="1" customWidth="1"/>
    <col min="13067" max="13067" width="2.7109375" style="122" customWidth="1"/>
    <col min="13068" max="13312" width="11.5703125" style="122"/>
    <col min="13313" max="13313" width="11.28515625" style="122" customWidth="1"/>
    <col min="13314" max="13314" width="54.42578125" style="122" bestFit="1" customWidth="1"/>
    <col min="13315" max="13315" width="5.28515625" style="122" customWidth="1"/>
    <col min="13316" max="13316" width="12.28515625" style="122" bestFit="1" customWidth="1"/>
    <col min="13317" max="13317" width="14.42578125" style="122" bestFit="1" customWidth="1"/>
    <col min="13318" max="13318" width="15.140625" style="122" bestFit="1" customWidth="1"/>
    <col min="13319" max="13319" width="18.42578125" style="122" bestFit="1" customWidth="1"/>
    <col min="13320" max="13320" width="13.42578125" style="122" bestFit="1" customWidth="1"/>
    <col min="13321" max="13321" width="13" style="122" bestFit="1" customWidth="1"/>
    <col min="13322" max="13322" width="13.28515625" style="122" bestFit="1" customWidth="1"/>
    <col min="13323" max="13323" width="2.7109375" style="122" customWidth="1"/>
    <col min="13324" max="13568" width="11.5703125" style="122"/>
    <col min="13569" max="13569" width="11.28515625" style="122" customWidth="1"/>
    <col min="13570" max="13570" width="54.42578125" style="122" bestFit="1" customWidth="1"/>
    <col min="13571" max="13571" width="5.28515625" style="122" customWidth="1"/>
    <col min="13572" max="13572" width="12.28515625" style="122" bestFit="1" customWidth="1"/>
    <col min="13573" max="13573" width="14.42578125" style="122" bestFit="1" customWidth="1"/>
    <col min="13574" max="13574" width="15.140625" style="122" bestFit="1" customWidth="1"/>
    <col min="13575" max="13575" width="18.42578125" style="122" bestFit="1" customWidth="1"/>
    <col min="13576" max="13576" width="13.42578125" style="122" bestFit="1" customWidth="1"/>
    <col min="13577" max="13577" width="13" style="122" bestFit="1" customWidth="1"/>
    <col min="13578" max="13578" width="13.28515625" style="122" bestFit="1" customWidth="1"/>
    <col min="13579" max="13579" width="2.7109375" style="122" customWidth="1"/>
    <col min="13580" max="13824" width="11.5703125" style="122"/>
    <col min="13825" max="13825" width="11.28515625" style="122" customWidth="1"/>
    <col min="13826" max="13826" width="54.42578125" style="122" bestFit="1" customWidth="1"/>
    <col min="13827" max="13827" width="5.28515625" style="122" customWidth="1"/>
    <col min="13828" max="13828" width="12.28515625" style="122" bestFit="1" customWidth="1"/>
    <col min="13829" max="13829" width="14.42578125" style="122" bestFit="1" customWidth="1"/>
    <col min="13830" max="13830" width="15.140625" style="122" bestFit="1" customWidth="1"/>
    <col min="13831" max="13831" width="18.42578125" style="122" bestFit="1" customWidth="1"/>
    <col min="13832" max="13832" width="13.42578125" style="122" bestFit="1" customWidth="1"/>
    <col min="13833" max="13833" width="13" style="122" bestFit="1" customWidth="1"/>
    <col min="13834" max="13834" width="13.28515625" style="122" bestFit="1" customWidth="1"/>
    <col min="13835" max="13835" width="2.7109375" style="122" customWidth="1"/>
    <col min="13836" max="14080" width="11.5703125" style="122"/>
    <col min="14081" max="14081" width="11.28515625" style="122" customWidth="1"/>
    <col min="14082" max="14082" width="54.42578125" style="122" bestFit="1" customWidth="1"/>
    <col min="14083" max="14083" width="5.28515625" style="122" customWidth="1"/>
    <col min="14084" max="14084" width="12.28515625" style="122" bestFit="1" customWidth="1"/>
    <col min="14085" max="14085" width="14.42578125" style="122" bestFit="1" customWidth="1"/>
    <col min="14086" max="14086" width="15.140625" style="122" bestFit="1" customWidth="1"/>
    <col min="14087" max="14087" width="18.42578125" style="122" bestFit="1" customWidth="1"/>
    <col min="14088" max="14088" width="13.42578125" style="122" bestFit="1" customWidth="1"/>
    <col min="14089" max="14089" width="13" style="122" bestFit="1" customWidth="1"/>
    <col min="14090" max="14090" width="13.28515625" style="122" bestFit="1" customWidth="1"/>
    <col min="14091" max="14091" width="2.7109375" style="122" customWidth="1"/>
    <col min="14092" max="14336" width="11.5703125" style="122"/>
    <col min="14337" max="14337" width="11.28515625" style="122" customWidth="1"/>
    <col min="14338" max="14338" width="54.42578125" style="122" bestFit="1" customWidth="1"/>
    <col min="14339" max="14339" width="5.28515625" style="122" customWidth="1"/>
    <col min="14340" max="14340" width="12.28515625" style="122" bestFit="1" customWidth="1"/>
    <col min="14341" max="14341" width="14.42578125" style="122" bestFit="1" customWidth="1"/>
    <col min="14342" max="14342" width="15.140625" style="122" bestFit="1" customWidth="1"/>
    <col min="14343" max="14343" width="18.42578125" style="122" bestFit="1" customWidth="1"/>
    <col min="14344" max="14344" width="13.42578125" style="122" bestFit="1" customWidth="1"/>
    <col min="14345" max="14345" width="13" style="122" bestFit="1" customWidth="1"/>
    <col min="14346" max="14346" width="13.28515625" style="122" bestFit="1" customWidth="1"/>
    <col min="14347" max="14347" width="2.7109375" style="122" customWidth="1"/>
    <col min="14348" max="14592" width="11.5703125" style="122"/>
    <col min="14593" max="14593" width="11.28515625" style="122" customWidth="1"/>
    <col min="14594" max="14594" width="54.42578125" style="122" bestFit="1" customWidth="1"/>
    <col min="14595" max="14595" width="5.28515625" style="122" customWidth="1"/>
    <col min="14596" max="14596" width="12.28515625" style="122" bestFit="1" customWidth="1"/>
    <col min="14597" max="14597" width="14.42578125" style="122" bestFit="1" customWidth="1"/>
    <col min="14598" max="14598" width="15.140625" style="122" bestFit="1" customWidth="1"/>
    <col min="14599" max="14599" width="18.42578125" style="122" bestFit="1" customWidth="1"/>
    <col min="14600" max="14600" width="13.42578125" style="122" bestFit="1" customWidth="1"/>
    <col min="14601" max="14601" width="13" style="122" bestFit="1" customWidth="1"/>
    <col min="14602" max="14602" width="13.28515625" style="122" bestFit="1" customWidth="1"/>
    <col min="14603" max="14603" width="2.7109375" style="122" customWidth="1"/>
    <col min="14604" max="14848" width="11.5703125" style="122"/>
    <col min="14849" max="14849" width="11.28515625" style="122" customWidth="1"/>
    <col min="14850" max="14850" width="54.42578125" style="122" bestFit="1" customWidth="1"/>
    <col min="14851" max="14851" width="5.28515625" style="122" customWidth="1"/>
    <col min="14852" max="14852" width="12.28515625" style="122" bestFit="1" customWidth="1"/>
    <col min="14853" max="14853" width="14.42578125" style="122" bestFit="1" customWidth="1"/>
    <col min="14854" max="14854" width="15.140625" style="122" bestFit="1" customWidth="1"/>
    <col min="14855" max="14855" width="18.42578125" style="122" bestFit="1" customWidth="1"/>
    <col min="14856" max="14856" width="13.42578125" style="122" bestFit="1" customWidth="1"/>
    <col min="14857" max="14857" width="13" style="122" bestFit="1" customWidth="1"/>
    <col min="14858" max="14858" width="13.28515625" style="122" bestFit="1" customWidth="1"/>
    <col min="14859" max="14859" width="2.7109375" style="122" customWidth="1"/>
    <col min="14860" max="15104" width="11.5703125" style="122"/>
    <col min="15105" max="15105" width="11.28515625" style="122" customWidth="1"/>
    <col min="15106" max="15106" width="54.42578125" style="122" bestFit="1" customWidth="1"/>
    <col min="15107" max="15107" width="5.28515625" style="122" customWidth="1"/>
    <col min="15108" max="15108" width="12.28515625" style="122" bestFit="1" customWidth="1"/>
    <col min="15109" max="15109" width="14.42578125" style="122" bestFit="1" customWidth="1"/>
    <col min="15110" max="15110" width="15.140625" style="122" bestFit="1" customWidth="1"/>
    <col min="15111" max="15111" width="18.42578125" style="122" bestFit="1" customWidth="1"/>
    <col min="15112" max="15112" width="13.42578125" style="122" bestFit="1" customWidth="1"/>
    <col min="15113" max="15113" width="13" style="122" bestFit="1" customWidth="1"/>
    <col min="15114" max="15114" width="13.28515625" style="122" bestFit="1" customWidth="1"/>
    <col min="15115" max="15115" width="2.7109375" style="122" customWidth="1"/>
    <col min="15116" max="15360" width="11.5703125" style="122"/>
    <col min="15361" max="15361" width="11.28515625" style="122" customWidth="1"/>
    <col min="15362" max="15362" width="54.42578125" style="122" bestFit="1" customWidth="1"/>
    <col min="15363" max="15363" width="5.28515625" style="122" customWidth="1"/>
    <col min="15364" max="15364" width="12.28515625" style="122" bestFit="1" customWidth="1"/>
    <col min="15365" max="15365" width="14.42578125" style="122" bestFit="1" customWidth="1"/>
    <col min="15366" max="15366" width="15.140625" style="122" bestFit="1" customWidth="1"/>
    <col min="15367" max="15367" width="18.42578125" style="122" bestFit="1" customWidth="1"/>
    <col min="15368" max="15368" width="13.42578125" style="122" bestFit="1" customWidth="1"/>
    <col min="15369" max="15369" width="13" style="122" bestFit="1" customWidth="1"/>
    <col min="15370" max="15370" width="13.28515625" style="122" bestFit="1" customWidth="1"/>
    <col min="15371" max="15371" width="2.7109375" style="122" customWidth="1"/>
    <col min="15372" max="15616" width="11.5703125" style="122"/>
    <col min="15617" max="15617" width="11.28515625" style="122" customWidth="1"/>
    <col min="15618" max="15618" width="54.42578125" style="122" bestFit="1" customWidth="1"/>
    <col min="15619" max="15619" width="5.28515625" style="122" customWidth="1"/>
    <col min="15620" max="15620" width="12.28515625" style="122" bestFit="1" customWidth="1"/>
    <col min="15621" max="15621" width="14.42578125" style="122" bestFit="1" customWidth="1"/>
    <col min="15622" max="15622" width="15.140625" style="122" bestFit="1" customWidth="1"/>
    <col min="15623" max="15623" width="18.42578125" style="122" bestFit="1" customWidth="1"/>
    <col min="15624" max="15624" width="13.42578125" style="122" bestFit="1" customWidth="1"/>
    <col min="15625" max="15625" width="13" style="122" bestFit="1" customWidth="1"/>
    <col min="15626" max="15626" width="13.28515625" style="122" bestFit="1" customWidth="1"/>
    <col min="15627" max="15627" width="2.7109375" style="122" customWidth="1"/>
    <col min="15628" max="15872" width="11.5703125" style="122"/>
    <col min="15873" max="15873" width="11.28515625" style="122" customWidth="1"/>
    <col min="15874" max="15874" width="54.42578125" style="122" bestFit="1" customWidth="1"/>
    <col min="15875" max="15875" width="5.28515625" style="122" customWidth="1"/>
    <col min="15876" max="15876" width="12.28515625" style="122" bestFit="1" customWidth="1"/>
    <col min="15877" max="15877" width="14.42578125" style="122" bestFit="1" customWidth="1"/>
    <col min="15878" max="15878" width="15.140625" style="122" bestFit="1" customWidth="1"/>
    <col min="15879" max="15879" width="18.42578125" style="122" bestFit="1" customWidth="1"/>
    <col min="15880" max="15880" width="13.42578125" style="122" bestFit="1" customWidth="1"/>
    <col min="15881" max="15881" width="13" style="122" bestFit="1" customWidth="1"/>
    <col min="15882" max="15882" width="13.28515625" style="122" bestFit="1" customWidth="1"/>
    <col min="15883" max="15883" width="2.7109375" style="122" customWidth="1"/>
    <col min="15884" max="16128" width="11.5703125" style="122"/>
    <col min="16129" max="16129" width="11.28515625" style="122" customWidth="1"/>
    <col min="16130" max="16130" width="54.42578125" style="122" bestFit="1" customWidth="1"/>
    <col min="16131" max="16131" width="5.28515625" style="122" customWidth="1"/>
    <col min="16132" max="16132" width="12.28515625" style="122" bestFit="1" customWidth="1"/>
    <col min="16133" max="16133" width="14.42578125" style="122" bestFit="1" customWidth="1"/>
    <col min="16134" max="16134" width="15.140625" style="122" bestFit="1" customWidth="1"/>
    <col min="16135" max="16135" width="18.42578125" style="122" bestFit="1" customWidth="1"/>
    <col min="16136" max="16136" width="13.42578125" style="122" bestFit="1" customWidth="1"/>
    <col min="16137" max="16137" width="13" style="122" bestFit="1" customWidth="1"/>
    <col min="16138" max="16138" width="13.28515625" style="122" bestFit="1" customWidth="1"/>
    <col min="16139" max="16139" width="2.7109375" style="122" customWidth="1"/>
    <col min="16140" max="16384" width="11.5703125" style="122"/>
  </cols>
  <sheetData>
    <row r="1" spans="1:13" x14ac:dyDescent="0.2">
      <c r="A1" s="375" t="s">
        <v>339</v>
      </c>
      <c r="B1" s="375"/>
      <c r="C1" s="375"/>
      <c r="D1" s="375"/>
      <c r="E1" s="375"/>
      <c r="F1" s="375"/>
      <c r="G1" s="375"/>
      <c r="H1" s="375"/>
      <c r="I1" s="375"/>
      <c r="J1" s="375"/>
    </row>
    <row r="2" spans="1:13" ht="13.5" thickBot="1" x14ac:dyDescent="0.25">
      <c r="J2" s="127"/>
      <c r="L2" s="205">
        <v>2000000000</v>
      </c>
      <c r="M2" s="205"/>
    </row>
    <row r="3" spans="1:13" x14ac:dyDescent="0.2">
      <c r="A3" s="128" t="s">
        <v>340</v>
      </c>
      <c r="B3" s="129"/>
      <c r="C3" s="130"/>
      <c r="D3" s="131" t="s">
        <v>341</v>
      </c>
      <c r="E3" s="132">
        <v>1479073185</v>
      </c>
      <c r="G3" s="133"/>
      <c r="H3" s="134"/>
      <c r="L3" s="205">
        <f>ROUND(L2/(1+J54),0)</f>
        <v>1479073185</v>
      </c>
      <c r="M3" s="205">
        <f>+E3-L3</f>
        <v>0</v>
      </c>
    </row>
    <row r="4" spans="1:13" x14ac:dyDescent="0.2">
      <c r="A4" s="135" t="s">
        <v>342</v>
      </c>
      <c r="D4" s="125" t="s">
        <v>343</v>
      </c>
      <c r="E4" s="136">
        <v>4</v>
      </c>
      <c r="L4" s="205"/>
      <c r="M4" s="205"/>
    </row>
    <row r="5" spans="1:13" ht="13.5" hidden="1" thickBot="1" x14ac:dyDescent="0.25">
      <c r="A5" s="137" t="s">
        <v>344</v>
      </c>
      <c r="B5" s="138"/>
      <c r="C5" s="139"/>
      <c r="D5" s="140"/>
      <c r="E5" s="141" t="s">
        <v>345</v>
      </c>
      <c r="L5" s="205"/>
      <c r="M5" s="205"/>
    </row>
    <row r="6" spans="1:13" ht="13.5" thickBot="1" x14ac:dyDescent="0.25">
      <c r="E6" s="125">
        <f>+E4*30</f>
        <v>120</v>
      </c>
      <c r="L6" s="205">
        <f>ROUND(L3*(1+J54),0)</f>
        <v>1999999999</v>
      </c>
      <c r="M6" s="205"/>
    </row>
    <row r="7" spans="1:13" s="147" customFormat="1" ht="64.5" thickBot="1" x14ac:dyDescent="0.3">
      <c r="A7" s="142" t="s">
        <v>346</v>
      </c>
      <c r="B7" s="143" t="s">
        <v>347</v>
      </c>
      <c r="C7" s="143" t="s">
        <v>336</v>
      </c>
      <c r="D7" s="142" t="s">
        <v>348</v>
      </c>
      <c r="E7" s="142" t="s">
        <v>349</v>
      </c>
      <c r="F7" s="144" t="s">
        <v>350</v>
      </c>
      <c r="G7" s="143" t="s">
        <v>351</v>
      </c>
      <c r="H7" s="144" t="s">
        <v>301</v>
      </c>
      <c r="I7" s="144" t="s">
        <v>352</v>
      </c>
      <c r="J7" s="145" t="s">
        <v>303</v>
      </c>
      <c r="K7" s="146"/>
    </row>
    <row r="8" spans="1:13" x14ac:dyDescent="0.2">
      <c r="A8" s="148">
        <v>1</v>
      </c>
      <c r="B8" s="149" t="s">
        <v>353</v>
      </c>
      <c r="C8" s="150"/>
      <c r="D8" s="151"/>
      <c r="E8" s="151"/>
      <c r="F8" s="152"/>
      <c r="G8" s="153"/>
      <c r="H8" s="152"/>
      <c r="I8" s="152"/>
      <c r="J8" s="154">
        <f>+J9</f>
        <v>8.7362579712997768E-2</v>
      </c>
    </row>
    <row r="9" spans="1:13" x14ac:dyDescent="0.2">
      <c r="A9" s="155">
        <v>1.1000000000000001</v>
      </c>
      <c r="B9" s="156" t="s">
        <v>354</v>
      </c>
      <c r="C9" s="157"/>
      <c r="D9" s="158"/>
      <c r="E9" s="158"/>
      <c r="F9" s="159"/>
      <c r="G9" s="160"/>
      <c r="H9" s="159"/>
      <c r="I9" s="161">
        <f>SUM(H10:H29)</f>
        <v>129215649.02592</v>
      </c>
      <c r="J9" s="162">
        <f>+I9/$E$3</f>
        <v>8.7362579712997768E-2</v>
      </c>
      <c r="K9" s="163"/>
    </row>
    <row r="10" spans="1:13" hidden="1" x14ac:dyDescent="0.2">
      <c r="A10" s="155"/>
      <c r="B10" s="160" t="s">
        <v>355</v>
      </c>
      <c r="C10" s="157" t="s">
        <v>356</v>
      </c>
      <c r="D10" s="158">
        <f>+IF(E5="SI",1,0)</f>
        <v>0</v>
      </c>
      <c r="E10" s="164">
        <v>0.25</v>
      </c>
      <c r="F10" s="159">
        <v>15400000</v>
      </c>
      <c r="G10" s="165">
        <v>0.65560000000000007</v>
      </c>
      <c r="H10" s="159">
        <f t="shared" ref="H10:H20" si="0">+D10*E10*$E$4*F10*(1+G10)</f>
        <v>0</v>
      </c>
      <c r="I10" s="159"/>
      <c r="J10" s="166">
        <f t="shared" ref="J10:J28" si="1">+H10/$E$3</f>
        <v>0</v>
      </c>
    </row>
    <row r="11" spans="1:13" hidden="1" x14ac:dyDescent="0.2">
      <c r="A11" s="155"/>
      <c r="B11" s="160" t="s">
        <v>357</v>
      </c>
      <c r="C11" s="157" t="s">
        <v>356</v>
      </c>
      <c r="D11" s="158">
        <v>1</v>
      </c>
      <c r="E11" s="164">
        <v>0</v>
      </c>
      <c r="F11" s="159">
        <v>6500000</v>
      </c>
      <c r="G11" s="165">
        <v>0.54830000000000001</v>
      </c>
      <c r="H11" s="159">
        <f t="shared" ref="H11" si="2">+D11*E11*$E$4*F11*(1+G11)</f>
        <v>0</v>
      </c>
      <c r="I11" s="159"/>
      <c r="J11" s="166">
        <f t="shared" si="1"/>
        <v>0</v>
      </c>
    </row>
    <row r="12" spans="1:13" x14ac:dyDescent="0.2">
      <c r="A12" s="155"/>
      <c r="B12" s="160" t="s">
        <v>410</v>
      </c>
      <c r="C12" s="157" t="s">
        <v>358</v>
      </c>
      <c r="D12" s="158">
        <v>1</v>
      </c>
      <c r="E12" s="164">
        <v>0.2</v>
      </c>
      <c r="F12" s="159">
        <v>6710444</v>
      </c>
      <c r="G12" s="165">
        <v>0.65560000000000007</v>
      </c>
      <c r="H12" s="159">
        <f>+D12*E12*$E$4*F12*(1+G12)</f>
        <v>8887848.8691200018</v>
      </c>
      <c r="I12" s="159"/>
      <c r="J12" s="166">
        <f>+H12/$E$3</f>
        <v>6.0090663256260725E-3</v>
      </c>
    </row>
    <row r="13" spans="1:13" x14ac:dyDescent="0.2">
      <c r="A13" s="155"/>
      <c r="B13" s="160" t="s">
        <v>359</v>
      </c>
      <c r="C13" s="157" t="s">
        <v>356</v>
      </c>
      <c r="D13" s="158">
        <v>1</v>
      </c>
      <c r="E13" s="164">
        <v>1</v>
      </c>
      <c r="F13" s="159">
        <v>4446382</v>
      </c>
      <c r="G13" s="165">
        <v>0.65560000000000007</v>
      </c>
      <c r="H13" s="159">
        <f>+D13*E13*$E$4*F13*(1+G13)</f>
        <v>29445720.156800002</v>
      </c>
      <c r="I13" s="159"/>
      <c r="J13" s="166">
        <f>+H13/$E$3</f>
        <v>1.9908223917128213E-2</v>
      </c>
    </row>
    <row r="14" spans="1:13" x14ac:dyDescent="0.2">
      <c r="A14" s="155"/>
      <c r="B14" s="160" t="s">
        <v>360</v>
      </c>
      <c r="C14" s="157" t="s">
        <v>356</v>
      </c>
      <c r="D14" s="158">
        <v>2</v>
      </c>
      <c r="E14" s="164">
        <v>1</v>
      </c>
      <c r="F14" s="159">
        <v>3600000</v>
      </c>
      <c r="G14" s="165">
        <v>0.65560000000000007</v>
      </c>
      <c r="H14" s="159">
        <f>+D14*E14*$E$4*F14*(1+G14)</f>
        <v>47681280.000000007</v>
      </c>
      <c r="I14" s="159"/>
      <c r="J14" s="166">
        <f>+H14/$E$3</f>
        <v>3.2237268908367103E-2</v>
      </c>
    </row>
    <row r="15" spans="1:13" x14ac:dyDescent="0.2">
      <c r="A15" s="155"/>
      <c r="B15" s="160" t="s">
        <v>361</v>
      </c>
      <c r="C15" s="157" t="s">
        <v>356</v>
      </c>
      <c r="D15" s="158">
        <v>1</v>
      </c>
      <c r="E15" s="164">
        <v>0.5</v>
      </c>
      <c r="F15" s="159">
        <v>3600000</v>
      </c>
      <c r="G15" s="165">
        <v>0.65560000000000007</v>
      </c>
      <c r="H15" s="159">
        <f>+D15*E15*$E$4*F15*(1+G15)</f>
        <v>11920320.000000002</v>
      </c>
      <c r="I15" s="159"/>
      <c r="J15" s="166">
        <f>+H15/$E$3</f>
        <v>8.0593172270917758E-3</v>
      </c>
    </row>
    <row r="16" spans="1:13" x14ac:dyDescent="0.2">
      <c r="A16" s="155"/>
      <c r="B16" s="160" t="s">
        <v>362</v>
      </c>
      <c r="C16" s="157" t="s">
        <v>356</v>
      </c>
      <c r="D16" s="158">
        <v>1</v>
      </c>
      <c r="E16" s="164">
        <v>0.5</v>
      </c>
      <c r="F16" s="159">
        <v>3600000</v>
      </c>
      <c r="G16" s="165">
        <v>0.65560000000000007</v>
      </c>
      <c r="H16" s="159">
        <f>+D16*E16*$E$4*F16*(1+G16)</f>
        <v>11920320.000000002</v>
      </c>
      <c r="I16" s="159"/>
      <c r="J16" s="166">
        <f>+H16/$E$3</f>
        <v>8.0593172270917758E-3</v>
      </c>
    </row>
    <row r="17" spans="1:11" hidden="1" x14ac:dyDescent="0.2">
      <c r="A17" s="155"/>
      <c r="B17" s="160" t="s">
        <v>363</v>
      </c>
      <c r="C17" s="157" t="s">
        <v>356</v>
      </c>
      <c r="D17" s="158">
        <v>1</v>
      </c>
      <c r="E17" s="164">
        <v>0</v>
      </c>
      <c r="F17" s="159">
        <v>1460000</v>
      </c>
      <c r="G17" s="165">
        <v>0.69950000000000001</v>
      </c>
      <c r="H17" s="159">
        <f t="shared" si="0"/>
        <v>0</v>
      </c>
      <c r="I17" s="159"/>
      <c r="J17" s="166">
        <f t="shared" si="1"/>
        <v>0</v>
      </c>
    </row>
    <row r="18" spans="1:11" hidden="1" x14ac:dyDescent="0.2">
      <c r="A18" s="155"/>
      <c r="B18" s="160" t="s">
        <v>364</v>
      </c>
      <c r="C18" s="157" t="s">
        <v>356</v>
      </c>
      <c r="D18" s="158">
        <v>1</v>
      </c>
      <c r="E18" s="164">
        <v>0</v>
      </c>
      <c r="F18" s="159">
        <v>1460000</v>
      </c>
      <c r="G18" s="165">
        <v>0.69950000000000001</v>
      </c>
      <c r="H18" s="159">
        <f t="shared" si="0"/>
        <v>0</v>
      </c>
      <c r="I18" s="159"/>
      <c r="J18" s="166">
        <f t="shared" si="1"/>
        <v>0</v>
      </c>
    </row>
    <row r="19" spans="1:11" hidden="1" x14ac:dyDescent="0.2">
      <c r="A19" s="155"/>
      <c r="B19" s="160" t="s">
        <v>365</v>
      </c>
      <c r="C19" s="157" t="s">
        <v>356</v>
      </c>
      <c r="D19" s="158">
        <v>1</v>
      </c>
      <c r="E19" s="164">
        <v>0</v>
      </c>
      <c r="F19" s="159">
        <v>2000000</v>
      </c>
      <c r="G19" s="165">
        <v>0.69950000000000001</v>
      </c>
      <c r="H19" s="159">
        <f t="shared" si="0"/>
        <v>0</v>
      </c>
      <c r="I19" s="159"/>
      <c r="J19" s="166">
        <f t="shared" si="1"/>
        <v>0</v>
      </c>
    </row>
    <row r="20" spans="1:11" hidden="1" x14ac:dyDescent="0.2">
      <c r="A20" s="155"/>
      <c r="B20" s="160" t="s">
        <v>366</v>
      </c>
      <c r="C20" s="157" t="s">
        <v>356</v>
      </c>
      <c r="D20" s="158">
        <v>1</v>
      </c>
      <c r="E20" s="164">
        <v>0</v>
      </c>
      <c r="F20" s="159">
        <v>1500000</v>
      </c>
      <c r="G20" s="165">
        <v>0.69950000000000001</v>
      </c>
      <c r="H20" s="159">
        <f t="shared" si="0"/>
        <v>0</v>
      </c>
      <c r="I20" s="159"/>
      <c r="J20" s="166">
        <f t="shared" si="1"/>
        <v>0</v>
      </c>
      <c r="K20" s="163"/>
    </row>
    <row r="21" spans="1:11" x14ac:dyDescent="0.2">
      <c r="A21" s="155"/>
      <c r="B21" s="160" t="s">
        <v>411</v>
      </c>
      <c r="C21" s="157" t="s">
        <v>356</v>
      </c>
      <c r="D21" s="158">
        <v>1</v>
      </c>
      <c r="E21" s="164">
        <v>0.25</v>
      </c>
      <c r="F21" s="159">
        <v>3600000</v>
      </c>
      <c r="G21" s="165">
        <v>0.65560000000000007</v>
      </c>
      <c r="H21" s="159">
        <f>+D21*E21*$E$4*F21*(1+G21)</f>
        <v>5960160.0000000009</v>
      </c>
      <c r="I21" s="159"/>
      <c r="J21" s="166">
        <f>+H21/$E$3</f>
        <v>4.0296586135458879E-3</v>
      </c>
      <c r="K21" s="163"/>
    </row>
    <row r="22" spans="1:11" ht="47.25" customHeight="1" x14ac:dyDescent="0.2">
      <c r="A22" s="155"/>
      <c r="B22" s="228" t="s">
        <v>437</v>
      </c>
      <c r="C22" s="157" t="s">
        <v>367</v>
      </c>
      <c r="D22" s="158">
        <v>1</v>
      </c>
      <c r="E22" s="164">
        <v>1</v>
      </c>
      <c r="F22" s="159">
        <v>800000</v>
      </c>
      <c r="G22" s="165"/>
      <c r="H22" s="159">
        <f>+D22*E22*$E$4*F22*(1+G22)</f>
        <v>3200000</v>
      </c>
      <c r="I22" s="159"/>
      <c r="J22" s="166">
        <f>+H22/$E$3</f>
        <v>2.1635170135276302E-3</v>
      </c>
      <c r="K22" s="163"/>
    </row>
    <row r="23" spans="1:11" x14ac:dyDescent="0.2">
      <c r="A23" s="155"/>
      <c r="B23" s="160" t="s">
        <v>368</v>
      </c>
      <c r="C23" s="157" t="s">
        <v>369</v>
      </c>
      <c r="D23" s="158"/>
      <c r="E23" s="164"/>
      <c r="F23" s="159">
        <v>1000000</v>
      </c>
      <c r="G23" s="165"/>
      <c r="H23" s="159">
        <f>+F23</f>
        <v>1000000</v>
      </c>
      <c r="I23" s="159"/>
      <c r="J23" s="166">
        <f>+H23/$E$3</f>
        <v>6.7609906672738446E-4</v>
      </c>
      <c r="K23" s="163"/>
    </row>
    <row r="24" spans="1:11" x14ac:dyDescent="0.2">
      <c r="A24" s="155"/>
      <c r="B24" s="160" t="s">
        <v>412</v>
      </c>
      <c r="C24" s="157" t="s">
        <v>369</v>
      </c>
      <c r="D24" s="158">
        <v>1</v>
      </c>
      <c r="E24" s="164">
        <v>1</v>
      </c>
      <c r="F24" s="159">
        <v>5000000</v>
      </c>
      <c r="G24" s="165"/>
      <c r="H24" s="159">
        <f>+F24</f>
        <v>5000000</v>
      </c>
      <c r="I24" s="159"/>
      <c r="J24" s="166">
        <f>+H24/$E$3</f>
        <v>3.3804953336369222E-3</v>
      </c>
      <c r="K24" s="163"/>
    </row>
    <row r="25" spans="1:11" x14ac:dyDescent="0.2">
      <c r="A25" s="155"/>
      <c r="B25" s="160" t="s">
        <v>413</v>
      </c>
      <c r="C25" s="157" t="s">
        <v>369</v>
      </c>
      <c r="D25" s="158">
        <v>1</v>
      </c>
      <c r="E25" s="164">
        <v>1</v>
      </c>
      <c r="F25" s="159">
        <v>1000000</v>
      </c>
      <c r="G25" s="165"/>
      <c r="H25" s="159">
        <f>+F25</f>
        <v>1000000</v>
      </c>
      <c r="I25" s="159"/>
      <c r="J25" s="166">
        <f>+H25/$E$3</f>
        <v>6.7609906672738446E-4</v>
      </c>
      <c r="K25" s="163"/>
    </row>
    <row r="26" spans="1:11" hidden="1" x14ac:dyDescent="0.2">
      <c r="A26" s="155"/>
      <c r="B26" s="160" t="s">
        <v>370</v>
      </c>
      <c r="C26" s="157" t="s">
        <v>367</v>
      </c>
      <c r="D26" s="158">
        <v>1</v>
      </c>
      <c r="E26" s="164">
        <v>0</v>
      </c>
      <c r="F26" s="159">
        <v>300000</v>
      </c>
      <c r="G26" s="165"/>
      <c r="H26" s="159">
        <f t="shared" ref="H26:H28" si="3">+F26</f>
        <v>300000</v>
      </c>
      <c r="I26" s="159"/>
      <c r="J26" s="166">
        <f t="shared" si="1"/>
        <v>2.0282972001821532E-4</v>
      </c>
      <c r="K26" s="163"/>
    </row>
    <row r="27" spans="1:11" hidden="1" x14ac:dyDescent="0.2">
      <c r="A27" s="155"/>
      <c r="B27" s="160" t="s">
        <v>371</v>
      </c>
      <c r="C27" s="157" t="s">
        <v>367</v>
      </c>
      <c r="D27" s="158">
        <v>1</v>
      </c>
      <c r="E27" s="164">
        <v>0</v>
      </c>
      <c r="F27" s="159">
        <v>600000</v>
      </c>
      <c r="G27" s="165"/>
      <c r="H27" s="159">
        <f t="shared" si="3"/>
        <v>600000</v>
      </c>
      <c r="I27" s="159"/>
      <c r="J27" s="166">
        <f t="shared" si="1"/>
        <v>4.0565944003643063E-4</v>
      </c>
      <c r="K27" s="163"/>
    </row>
    <row r="28" spans="1:11" hidden="1" x14ac:dyDescent="0.2">
      <c r="A28" s="155"/>
      <c r="B28" s="160" t="s">
        <v>372</v>
      </c>
      <c r="C28" s="157" t="s">
        <v>367</v>
      </c>
      <c r="D28" s="158">
        <v>1</v>
      </c>
      <c r="E28" s="164">
        <v>0</v>
      </c>
      <c r="F28" s="159">
        <v>300000</v>
      </c>
      <c r="G28" s="165"/>
      <c r="H28" s="159">
        <f t="shared" si="3"/>
        <v>300000</v>
      </c>
      <c r="I28" s="159"/>
      <c r="J28" s="166">
        <f t="shared" si="1"/>
        <v>2.0282972001821532E-4</v>
      </c>
      <c r="K28" s="163"/>
    </row>
    <row r="29" spans="1:11" x14ac:dyDescent="0.2">
      <c r="A29" s="155"/>
      <c r="B29" s="160" t="s">
        <v>416</v>
      </c>
      <c r="C29" s="157" t="s">
        <v>369</v>
      </c>
      <c r="D29" s="158">
        <v>1</v>
      </c>
      <c r="E29" s="164">
        <v>1</v>
      </c>
      <c r="F29" s="159">
        <v>2000000</v>
      </c>
      <c r="G29" s="165"/>
      <c r="H29" s="159">
        <f>+F29</f>
        <v>2000000</v>
      </c>
      <c r="I29" s="159"/>
      <c r="J29" s="166">
        <f>+H29/$E$3</f>
        <v>1.3521981334547689E-3</v>
      </c>
      <c r="K29" s="163"/>
    </row>
    <row r="30" spans="1:11" x14ac:dyDescent="0.2">
      <c r="A30" s="155">
        <v>2</v>
      </c>
      <c r="B30" s="167" t="s">
        <v>373</v>
      </c>
      <c r="C30" s="157"/>
      <c r="D30" s="158"/>
      <c r="E30" s="158"/>
      <c r="F30" s="159"/>
      <c r="G30" s="160"/>
      <c r="H30" s="159"/>
      <c r="I30" s="159"/>
      <c r="J30" s="168">
        <f>+J31+J33+J41</f>
        <v>0.20483555340273973</v>
      </c>
    </row>
    <row r="31" spans="1:11" x14ac:dyDescent="0.2">
      <c r="A31" s="155">
        <v>2.1</v>
      </c>
      <c r="B31" s="156" t="s">
        <v>374</v>
      </c>
      <c r="C31" s="157"/>
      <c r="D31" s="158"/>
      <c r="E31" s="158"/>
      <c r="F31" s="159"/>
      <c r="G31" s="160"/>
      <c r="H31" s="159"/>
      <c r="I31" s="161">
        <f>SUM(H32:H32)</f>
        <v>0</v>
      </c>
      <c r="J31" s="162">
        <f>+I31/$E$3</f>
        <v>0</v>
      </c>
      <c r="K31" s="163"/>
    </row>
    <row r="32" spans="1:11" x14ac:dyDescent="0.2">
      <c r="A32" s="155"/>
      <c r="B32" s="160" t="s">
        <v>375</v>
      </c>
      <c r="C32" s="157"/>
      <c r="D32" s="165"/>
      <c r="E32" s="158"/>
      <c r="F32" s="169"/>
      <c r="G32" s="170">
        <v>1.3522000000000001</v>
      </c>
      <c r="H32" s="159">
        <f>+F32*D32*G32</f>
        <v>0</v>
      </c>
      <c r="I32" s="159"/>
      <c r="J32" s="166">
        <f>+H32/$E$3</f>
        <v>0</v>
      </c>
    </row>
    <row r="33" spans="1:11" x14ac:dyDescent="0.2">
      <c r="A33" s="155">
        <v>2.2000000000000002</v>
      </c>
      <c r="B33" s="156" t="s">
        <v>376</v>
      </c>
      <c r="C33" s="157"/>
      <c r="D33" s="158"/>
      <c r="E33" s="158"/>
      <c r="F33" s="159"/>
      <c r="G33" s="171"/>
      <c r="H33" s="159"/>
      <c r="I33" s="161">
        <f>SUM(H34:H39)</f>
        <v>17566380.412603937</v>
      </c>
      <c r="J33" s="162">
        <f>+I33/$E$3</f>
        <v>1.1876613402739728E-2</v>
      </c>
      <c r="K33" s="163"/>
    </row>
    <row r="34" spans="1:11" hidden="1" x14ac:dyDescent="0.2">
      <c r="A34" s="155"/>
      <c r="B34" s="160" t="s">
        <v>377</v>
      </c>
      <c r="C34" s="157" t="s">
        <v>378</v>
      </c>
      <c r="D34" s="165">
        <v>0</v>
      </c>
      <c r="E34" s="158"/>
      <c r="F34" s="159">
        <f t="shared" ref="F34:F38" si="4">+$E$3</f>
        <v>1479073185</v>
      </c>
      <c r="G34" s="171">
        <f t="shared" ref="G34:G40" si="5">+$G$32</f>
        <v>1.3522000000000001</v>
      </c>
      <c r="H34" s="159">
        <f t="shared" ref="H34:H40" si="6">+F34*D34*G34</f>
        <v>0</v>
      </c>
      <c r="I34" s="159"/>
      <c r="J34" s="166">
        <f t="shared" ref="J34:J38" si="7">+H34/$E$3</f>
        <v>0</v>
      </c>
    </row>
    <row r="35" spans="1:11" hidden="1" x14ac:dyDescent="0.2">
      <c r="A35" s="155"/>
      <c r="B35" s="160" t="s">
        <v>379</v>
      </c>
      <c r="C35" s="157" t="s">
        <v>378</v>
      </c>
      <c r="D35" s="165">
        <v>0</v>
      </c>
      <c r="E35" s="158"/>
      <c r="F35" s="159">
        <f t="shared" si="4"/>
        <v>1479073185</v>
      </c>
      <c r="G35" s="171">
        <f t="shared" si="5"/>
        <v>1.3522000000000001</v>
      </c>
      <c r="H35" s="159">
        <f t="shared" si="6"/>
        <v>0</v>
      </c>
      <c r="I35" s="159"/>
      <c r="J35" s="166">
        <f t="shared" si="7"/>
        <v>0</v>
      </c>
    </row>
    <row r="36" spans="1:11" x14ac:dyDescent="0.2">
      <c r="A36" s="155"/>
      <c r="B36" s="160" t="s">
        <v>380</v>
      </c>
      <c r="C36" s="157" t="s">
        <v>378</v>
      </c>
      <c r="D36" s="165">
        <v>5.9999999999999995E-4</v>
      </c>
      <c r="E36" s="158"/>
      <c r="F36" s="159">
        <f t="shared" si="4"/>
        <v>1479073185</v>
      </c>
      <c r="G36" s="171">
        <f t="shared" si="5"/>
        <v>1.3522000000000001</v>
      </c>
      <c r="H36" s="227">
        <f>+(((F36*G36*D36)/365)*($E$6+120))*1.19</f>
        <v>938960.20022827259</v>
      </c>
      <c r="I36" s="159"/>
      <c r="J36" s="166">
        <f t="shared" si="7"/>
        <v>6.3483011506849311E-4</v>
      </c>
    </row>
    <row r="37" spans="1:11" x14ac:dyDescent="0.2">
      <c r="A37" s="155"/>
      <c r="B37" s="160" t="s">
        <v>381</v>
      </c>
      <c r="C37" s="157" t="s">
        <v>378</v>
      </c>
      <c r="D37" s="165">
        <v>8.9999999999999998E-4</v>
      </c>
      <c r="E37" s="158"/>
      <c r="F37" s="159">
        <f t="shared" si="4"/>
        <v>1479073185</v>
      </c>
      <c r="G37" s="171">
        <f t="shared" si="5"/>
        <v>1.3522000000000001</v>
      </c>
      <c r="H37" s="227">
        <f>+(((F37*G37*D37)/365)*(1825))*1.19</f>
        <v>10710014.783853736</v>
      </c>
      <c r="I37" s="159"/>
      <c r="J37" s="166">
        <f t="shared" si="7"/>
        <v>7.2410310000000002E-3</v>
      </c>
    </row>
    <row r="38" spans="1:11" x14ac:dyDescent="0.2">
      <c r="A38" s="155"/>
      <c r="B38" s="160" t="s">
        <v>382</v>
      </c>
      <c r="C38" s="157" t="s">
        <v>378</v>
      </c>
      <c r="D38" s="165">
        <v>5.0000000000000001E-4</v>
      </c>
      <c r="E38" s="158"/>
      <c r="F38" s="159">
        <f t="shared" si="4"/>
        <v>1479073185</v>
      </c>
      <c r="G38" s="171">
        <f t="shared" si="5"/>
        <v>1.3522000000000001</v>
      </c>
      <c r="H38" s="227">
        <f>+(((F38*G38*D38)/365)*($E$6+1095))*1.19</f>
        <v>3961238.3447130257</v>
      </c>
      <c r="I38" s="159"/>
      <c r="J38" s="166">
        <f t="shared" si="7"/>
        <v>2.6781895479452058E-3</v>
      </c>
    </row>
    <row r="39" spans="1:11" x14ac:dyDescent="0.2">
      <c r="A39" s="155"/>
      <c r="B39" s="160" t="s">
        <v>383</v>
      </c>
      <c r="C39" s="157" t="s">
        <v>378</v>
      </c>
      <c r="D39" s="165">
        <v>2.5000000000000001E-3</v>
      </c>
      <c r="E39" s="158"/>
      <c r="F39" s="159">
        <f>+$E$3</f>
        <v>1479073185</v>
      </c>
      <c r="G39" s="171">
        <f t="shared" si="5"/>
        <v>1.3522000000000001</v>
      </c>
      <c r="H39" s="227">
        <f>+(((F39*G39*D39)/365)*($E$6+0))*1.19</f>
        <v>1956167.0838089017</v>
      </c>
      <c r="I39" s="159"/>
      <c r="J39" s="166">
        <f>+H39/$E$3</f>
        <v>1.3225627397260276E-3</v>
      </c>
    </row>
    <row r="40" spans="1:11" ht="17.25" hidden="1" customHeight="1" x14ac:dyDescent="0.2">
      <c r="A40" s="155"/>
      <c r="B40" s="160" t="s">
        <v>384</v>
      </c>
      <c r="C40" s="157" t="s">
        <v>378</v>
      </c>
      <c r="D40" s="165">
        <v>0</v>
      </c>
      <c r="E40" s="158"/>
      <c r="F40" s="159">
        <f>+$E$3</f>
        <v>1479073185</v>
      </c>
      <c r="G40" s="171">
        <f t="shared" si="5"/>
        <v>1.3522000000000001</v>
      </c>
      <c r="H40" s="159">
        <f t="shared" si="6"/>
        <v>0</v>
      </c>
      <c r="I40" s="159"/>
      <c r="J40" s="166">
        <f>+H40/$E$3</f>
        <v>0</v>
      </c>
    </row>
    <row r="41" spans="1:11" x14ac:dyDescent="0.2">
      <c r="A41" s="155">
        <v>2.2999999999999998</v>
      </c>
      <c r="B41" s="156" t="s">
        <v>385</v>
      </c>
      <c r="C41" s="157"/>
      <c r="D41" s="158"/>
      <c r="E41" s="158"/>
      <c r="F41" s="159"/>
      <c r="G41" s="171"/>
      <c r="H41" s="159"/>
      <c r="I41" s="161">
        <f>SUM(H42:H49)</f>
        <v>285400393.96002388</v>
      </c>
      <c r="J41" s="162">
        <f>+I41/$E$3</f>
        <v>0.19295894</v>
      </c>
      <c r="K41" s="163"/>
    </row>
    <row r="42" spans="1:11" x14ac:dyDescent="0.2">
      <c r="A42" s="155"/>
      <c r="B42" s="160" t="s">
        <v>386</v>
      </c>
      <c r="C42" s="157" t="s">
        <v>378</v>
      </c>
      <c r="D42" s="165">
        <v>0.05</v>
      </c>
      <c r="E42" s="158"/>
      <c r="F42" s="159">
        <f t="shared" ref="F42:F49" si="8">+$E$3</f>
        <v>1479073185</v>
      </c>
      <c r="G42" s="171">
        <f t="shared" ref="G42:G49" si="9">+$G$32</f>
        <v>1.3522000000000001</v>
      </c>
      <c r="H42" s="159">
        <f t="shared" ref="H42:H49" si="10">+F42*D42*G42</f>
        <v>100000138.03785001</v>
      </c>
      <c r="I42" s="159"/>
      <c r="J42" s="166">
        <f t="shared" ref="J42:J49" si="11">+H42/$E$3</f>
        <v>6.7610000000000003E-2</v>
      </c>
    </row>
    <row r="43" spans="1:11" x14ac:dyDescent="0.2">
      <c r="A43" s="155"/>
      <c r="B43" s="172" t="s">
        <v>387</v>
      </c>
      <c r="C43" s="157" t="s">
        <v>378</v>
      </c>
      <c r="D43" s="165">
        <v>0.02</v>
      </c>
      <c r="E43" s="158"/>
      <c r="F43" s="159">
        <f t="shared" si="8"/>
        <v>1479073185</v>
      </c>
      <c r="G43" s="171">
        <f t="shared" si="9"/>
        <v>1.3522000000000001</v>
      </c>
      <c r="H43" s="159">
        <f t="shared" si="10"/>
        <v>40000055.21514</v>
      </c>
      <c r="I43" s="159"/>
      <c r="J43" s="166">
        <f t="shared" si="11"/>
        <v>2.7043999999999999E-2</v>
      </c>
    </row>
    <row r="44" spans="1:11" x14ac:dyDescent="0.2">
      <c r="A44" s="155"/>
      <c r="B44" s="172" t="s">
        <v>388</v>
      </c>
      <c r="C44" s="157" t="s">
        <v>378</v>
      </c>
      <c r="D44" s="165">
        <v>0.02</v>
      </c>
      <c r="E44" s="158"/>
      <c r="F44" s="159">
        <f t="shared" si="8"/>
        <v>1479073185</v>
      </c>
      <c r="G44" s="171">
        <f t="shared" si="9"/>
        <v>1.3522000000000001</v>
      </c>
      <c r="H44" s="159">
        <f t="shared" si="10"/>
        <v>40000055.21514</v>
      </c>
      <c r="I44" s="159"/>
      <c r="J44" s="166">
        <f t="shared" si="11"/>
        <v>2.7043999999999999E-2</v>
      </c>
    </row>
    <row r="45" spans="1:11" x14ac:dyDescent="0.2">
      <c r="A45" s="155"/>
      <c r="B45" s="172" t="s">
        <v>389</v>
      </c>
      <c r="C45" s="157" t="s">
        <v>378</v>
      </c>
      <c r="D45" s="165">
        <v>0.02</v>
      </c>
      <c r="E45" s="158"/>
      <c r="F45" s="159">
        <f t="shared" si="8"/>
        <v>1479073185</v>
      </c>
      <c r="G45" s="171">
        <f t="shared" si="9"/>
        <v>1.3522000000000001</v>
      </c>
      <c r="H45" s="159">
        <f t="shared" si="10"/>
        <v>40000055.21514</v>
      </c>
      <c r="I45" s="159"/>
      <c r="J45" s="166">
        <f t="shared" si="11"/>
        <v>2.7043999999999999E-2</v>
      </c>
    </row>
    <row r="46" spans="1:11" x14ac:dyDescent="0.2">
      <c r="A46" s="155"/>
      <c r="B46" s="172" t="s">
        <v>390</v>
      </c>
      <c r="C46" s="157" t="s">
        <v>378</v>
      </c>
      <c r="D46" s="165">
        <v>0.02</v>
      </c>
      <c r="E46" s="158"/>
      <c r="F46" s="159">
        <f t="shared" si="8"/>
        <v>1479073185</v>
      </c>
      <c r="G46" s="171">
        <f t="shared" si="9"/>
        <v>1.3522000000000001</v>
      </c>
      <c r="H46" s="159">
        <f t="shared" si="10"/>
        <v>40000055.21514</v>
      </c>
      <c r="I46" s="159"/>
      <c r="J46" s="166">
        <f t="shared" si="11"/>
        <v>2.7043999999999999E-2</v>
      </c>
    </row>
    <row r="47" spans="1:11" x14ac:dyDescent="0.2">
      <c r="A47" s="155"/>
      <c r="B47" s="160" t="s">
        <v>391</v>
      </c>
      <c r="C47" s="157" t="s">
        <v>378</v>
      </c>
      <c r="D47" s="165">
        <v>4.0000000000000001E-3</v>
      </c>
      <c r="E47" s="158"/>
      <c r="F47" s="159">
        <f t="shared" si="8"/>
        <v>1479073185</v>
      </c>
      <c r="G47" s="171">
        <f t="shared" si="9"/>
        <v>1.3522000000000001</v>
      </c>
      <c r="H47" s="159">
        <f t="shared" si="10"/>
        <v>8000011.0430280007</v>
      </c>
      <c r="I47" s="159"/>
      <c r="J47" s="166">
        <f t="shared" si="11"/>
        <v>5.4088000000000009E-3</v>
      </c>
    </row>
    <row r="48" spans="1:11" x14ac:dyDescent="0.2">
      <c r="A48" s="173"/>
      <c r="B48" s="160" t="s">
        <v>392</v>
      </c>
      <c r="C48" s="157" t="s">
        <v>378</v>
      </c>
      <c r="D48" s="165">
        <v>3.7000000000000002E-3</v>
      </c>
      <c r="E48" s="158"/>
      <c r="F48" s="159">
        <f t="shared" si="8"/>
        <v>1479073185</v>
      </c>
      <c r="G48" s="171">
        <f t="shared" si="9"/>
        <v>1.3522000000000001</v>
      </c>
      <c r="H48" s="159">
        <f t="shared" si="10"/>
        <v>7400010.2148009008</v>
      </c>
      <c r="I48" s="159"/>
      <c r="J48" s="166">
        <f t="shared" si="11"/>
        <v>5.0031400000000005E-3</v>
      </c>
    </row>
    <row r="49" spans="1:11" ht="13.5" thickBot="1" x14ac:dyDescent="0.25">
      <c r="A49" s="173"/>
      <c r="B49" s="172" t="s">
        <v>393</v>
      </c>
      <c r="C49" s="157" t="s">
        <v>378</v>
      </c>
      <c r="D49" s="165">
        <v>5.0000000000000001E-3</v>
      </c>
      <c r="E49" s="158"/>
      <c r="F49" s="159">
        <f t="shared" si="8"/>
        <v>1479073185</v>
      </c>
      <c r="G49" s="171">
        <f t="shared" si="9"/>
        <v>1.3522000000000001</v>
      </c>
      <c r="H49" s="159">
        <f t="shared" si="10"/>
        <v>10000013.803785</v>
      </c>
      <c r="I49" s="159"/>
      <c r="J49" s="166">
        <f t="shared" si="11"/>
        <v>6.7609999999999996E-3</v>
      </c>
    </row>
    <row r="50" spans="1:11" ht="13.5" thickBot="1" x14ac:dyDescent="0.25">
      <c r="A50" s="174"/>
      <c r="B50" s="175" t="s">
        <v>394</v>
      </c>
      <c r="C50" s="176"/>
      <c r="D50" s="177"/>
      <c r="E50" s="177"/>
      <c r="F50" s="178"/>
      <c r="G50" s="179"/>
      <c r="H50" s="180"/>
      <c r="I50" s="181">
        <f>SUM(I9:I49)</f>
        <v>432182423.39854783</v>
      </c>
      <c r="J50" s="182">
        <f>SUM(J8:J49)/3</f>
        <v>0.29219813311573745</v>
      </c>
      <c r="K50" s="163"/>
    </row>
    <row r="51" spans="1:11" x14ac:dyDescent="0.2">
      <c r="A51" s="183"/>
      <c r="B51" s="184" t="s">
        <v>395</v>
      </c>
      <c r="C51" s="150"/>
      <c r="D51" s="151"/>
      <c r="E51" s="151"/>
      <c r="F51" s="152"/>
      <c r="G51" s="153"/>
      <c r="H51" s="152"/>
      <c r="I51" s="152"/>
      <c r="J51" s="185">
        <v>0</v>
      </c>
    </row>
    <row r="52" spans="1:11" ht="13.5" thickBot="1" x14ac:dyDescent="0.25">
      <c r="A52" s="173"/>
      <c r="B52" s="186" t="s">
        <v>396</v>
      </c>
      <c r="C52" s="157"/>
      <c r="D52" s="158"/>
      <c r="E52" s="158"/>
      <c r="F52" s="159"/>
      <c r="G52" s="160"/>
      <c r="H52" s="159"/>
      <c r="I52" s="159"/>
      <c r="J52" s="166">
        <v>0.06</v>
      </c>
    </row>
    <row r="53" spans="1:11" ht="13.5" hidden="1" thickBot="1" x14ac:dyDescent="0.25">
      <c r="A53" s="173"/>
      <c r="B53" s="186" t="s">
        <v>397</v>
      </c>
      <c r="C53" s="157"/>
      <c r="D53" s="158"/>
      <c r="E53" s="158"/>
      <c r="F53" s="159"/>
      <c r="G53" s="160"/>
      <c r="H53" s="159"/>
      <c r="I53" s="187"/>
      <c r="J53" s="166">
        <f>J52*I53</f>
        <v>0</v>
      </c>
    </row>
    <row r="54" spans="1:11" ht="13.5" thickBot="1" x14ac:dyDescent="0.25">
      <c r="A54" s="174"/>
      <c r="B54" s="175" t="s">
        <v>398</v>
      </c>
      <c r="C54" s="176"/>
      <c r="D54" s="177"/>
      <c r="E54" s="177"/>
      <c r="F54" s="178"/>
      <c r="G54" s="179"/>
      <c r="H54" s="180"/>
      <c r="I54" s="181"/>
      <c r="J54" s="182">
        <f>SUM(J50:J53)</f>
        <v>0.35219813311573744</v>
      </c>
      <c r="K54" s="163"/>
    </row>
    <row r="56" spans="1:11" x14ac:dyDescent="0.2">
      <c r="A56" s="188"/>
      <c r="B56" s="188"/>
      <c r="C56" s="188"/>
    </row>
    <row r="58" spans="1:11" s="147" customFormat="1" ht="26.25" hidden="1" thickBot="1" x14ac:dyDescent="0.3">
      <c r="A58" s="189"/>
      <c r="B58" s="143" t="s">
        <v>399</v>
      </c>
      <c r="C58" s="143"/>
      <c r="D58" s="142" t="s">
        <v>400</v>
      </c>
      <c r="E58" s="144" t="s">
        <v>401</v>
      </c>
      <c r="F58" s="143" t="s">
        <v>402</v>
      </c>
      <c r="H58" s="190"/>
      <c r="I58" s="190"/>
      <c r="J58" s="191"/>
      <c r="K58" s="146"/>
    </row>
    <row r="59" spans="1:11" hidden="1" x14ac:dyDescent="0.2">
      <c r="B59" s="192" t="s">
        <v>403</v>
      </c>
      <c r="C59" s="193"/>
      <c r="D59" s="194"/>
      <c r="E59" s="195">
        <v>0.02</v>
      </c>
      <c r="F59" s="194"/>
    </row>
    <row r="60" spans="1:11" hidden="1" x14ac:dyDescent="0.2">
      <c r="B60" s="196" t="s">
        <v>404</v>
      </c>
      <c r="C60" s="197"/>
      <c r="D60" s="198"/>
      <c r="E60" s="199">
        <v>0.01</v>
      </c>
      <c r="F60" s="198"/>
    </row>
    <row r="61" spans="1:11" hidden="1" x14ac:dyDescent="0.2">
      <c r="B61" s="196" t="s">
        <v>405</v>
      </c>
      <c r="C61" s="197"/>
      <c r="D61" s="198">
        <v>53000000</v>
      </c>
      <c r="E61" s="199">
        <v>7.4999999999999997E-3</v>
      </c>
      <c r="F61" s="198"/>
    </row>
    <row r="62" spans="1:11" hidden="1" x14ac:dyDescent="0.2">
      <c r="B62" s="196" t="s">
        <v>406</v>
      </c>
      <c r="C62" s="197"/>
      <c r="D62" s="198"/>
      <c r="E62" s="200">
        <v>0.01</v>
      </c>
      <c r="F62" s="198"/>
    </row>
    <row r="63" spans="1:11" hidden="1" x14ac:dyDescent="0.2">
      <c r="B63" s="196" t="s">
        <v>407</v>
      </c>
      <c r="C63" s="197"/>
      <c r="D63" s="198"/>
      <c r="E63" s="199"/>
      <c r="F63" s="198">
        <v>5530</v>
      </c>
    </row>
    <row r="64" spans="1:11" hidden="1" x14ac:dyDescent="0.2">
      <c r="B64" s="196" t="s">
        <v>408</v>
      </c>
      <c r="C64" s="197"/>
      <c r="D64" s="198"/>
      <c r="E64" s="199">
        <v>0.05</v>
      </c>
      <c r="F64" s="198"/>
    </row>
    <row r="65" spans="2:6" ht="13.5" hidden="1" thickBot="1" x14ac:dyDescent="0.25">
      <c r="B65" s="201" t="s">
        <v>409</v>
      </c>
      <c r="C65" s="202"/>
      <c r="D65" s="203"/>
      <c r="E65" s="204">
        <v>4.0000000000000001E-3</v>
      </c>
      <c r="F65" s="203"/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scale="58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="50" zoomScaleNormal="50" workbookViewId="0">
      <selection activeCell="G20" sqref="G20"/>
    </sheetView>
  </sheetViews>
  <sheetFormatPr baseColWidth="10" defaultColWidth="11.42578125" defaultRowHeight="16.5" x14ac:dyDescent="0.3"/>
  <cols>
    <col min="1" max="2" width="3.42578125" style="231" customWidth="1"/>
    <col min="3" max="3" width="7.85546875" style="231" customWidth="1"/>
    <col min="4" max="4" width="15.42578125" style="231" customWidth="1"/>
    <col min="5" max="5" width="16.140625" style="331" customWidth="1"/>
    <col min="6" max="6" width="17.5703125" style="231" customWidth="1"/>
    <col min="7" max="7" width="73.28515625" style="231" customWidth="1"/>
    <col min="8" max="8" width="8.7109375" style="231" customWidth="1"/>
    <col min="9" max="9" width="18.85546875" style="231" customWidth="1"/>
    <col min="10" max="10" width="23.85546875" style="231" customWidth="1"/>
    <col min="11" max="11" width="30" style="231" customWidth="1"/>
    <col min="12" max="12" width="3.28515625" style="231" customWidth="1"/>
    <col min="13" max="13" width="2.7109375" style="231" customWidth="1"/>
    <col min="14" max="16384" width="11.42578125" style="231"/>
  </cols>
  <sheetData>
    <row r="1" spans="1:13" ht="17.25" thickBot="1" x14ac:dyDescent="0.35">
      <c r="A1" s="229"/>
      <c r="B1" s="229"/>
      <c r="C1" s="229"/>
      <c r="D1" s="229"/>
      <c r="E1" s="230"/>
      <c r="F1" s="229"/>
      <c r="G1" s="229"/>
      <c r="H1" s="229"/>
      <c r="I1" s="229"/>
      <c r="J1" s="229"/>
      <c r="K1" s="229"/>
      <c r="L1" s="229"/>
      <c r="M1" s="229"/>
    </row>
    <row r="2" spans="1:13" ht="17.25" thickTop="1" x14ac:dyDescent="0.3">
      <c r="A2" s="229"/>
      <c r="B2" s="232"/>
      <c r="C2" s="414"/>
      <c r="D2" s="414"/>
      <c r="E2" s="415"/>
      <c r="F2" s="414"/>
      <c r="G2" s="414"/>
      <c r="H2" s="414"/>
      <c r="I2" s="414"/>
      <c r="J2" s="414"/>
      <c r="K2" s="414"/>
      <c r="L2" s="233"/>
      <c r="M2" s="229"/>
    </row>
    <row r="3" spans="1:13" ht="26.25" customHeight="1" x14ac:dyDescent="0.3">
      <c r="A3" s="229"/>
      <c r="B3" s="234"/>
      <c r="C3" s="378" t="s">
        <v>452</v>
      </c>
      <c r="D3" s="378"/>
      <c r="E3" s="378"/>
      <c r="F3" s="378"/>
      <c r="G3" s="229"/>
      <c r="H3" s="229"/>
      <c r="I3" s="229"/>
      <c r="J3" s="229"/>
      <c r="K3" s="229"/>
      <c r="L3" s="235"/>
      <c r="M3" s="229"/>
    </row>
    <row r="4" spans="1:13" x14ac:dyDescent="0.3">
      <c r="A4" s="229"/>
      <c r="B4" s="234"/>
      <c r="C4" s="236" t="s">
        <v>278</v>
      </c>
      <c r="D4" s="237" t="s">
        <v>279</v>
      </c>
      <c r="E4" s="236" t="s">
        <v>280</v>
      </c>
      <c r="F4" s="237">
        <v>4</v>
      </c>
      <c r="G4" s="229"/>
      <c r="H4" s="229"/>
      <c r="I4" s="229"/>
      <c r="J4" s="229"/>
      <c r="K4" s="229"/>
      <c r="L4" s="235"/>
      <c r="M4" s="229"/>
    </row>
    <row r="5" spans="1:13" x14ac:dyDescent="0.3">
      <c r="A5" s="229"/>
      <c r="B5" s="234"/>
      <c r="C5" s="379" t="s">
        <v>281</v>
      </c>
      <c r="D5" s="379"/>
      <c r="E5" s="379"/>
      <c r="F5" s="379"/>
      <c r="G5" s="379"/>
      <c r="H5" s="379"/>
      <c r="I5" s="379"/>
      <c r="J5" s="379"/>
      <c r="K5" s="379"/>
      <c r="L5" s="235"/>
      <c r="M5" s="229"/>
    </row>
    <row r="6" spans="1:13" ht="17.25" thickBot="1" x14ac:dyDescent="0.35">
      <c r="A6" s="229"/>
      <c r="B6" s="234"/>
      <c r="C6" s="380" t="s">
        <v>438</v>
      </c>
      <c r="D6" s="380"/>
      <c r="E6" s="380"/>
      <c r="F6" s="380"/>
      <c r="G6" s="380"/>
      <c r="H6" s="380"/>
      <c r="I6" s="380"/>
      <c r="J6" s="380"/>
      <c r="K6" s="380"/>
      <c r="L6" s="235"/>
      <c r="M6" s="229"/>
    </row>
    <row r="7" spans="1:13" s="241" customFormat="1" ht="16.5" customHeight="1" x14ac:dyDescent="0.3">
      <c r="A7" s="238"/>
      <c r="B7" s="239"/>
      <c r="C7" s="381" t="s">
        <v>439</v>
      </c>
      <c r="D7" s="382"/>
      <c r="E7" s="382"/>
      <c r="F7" s="382"/>
      <c r="G7" s="382"/>
      <c r="H7" s="382"/>
      <c r="I7" s="382"/>
      <c r="J7" s="382"/>
      <c r="K7" s="383"/>
      <c r="L7" s="240"/>
      <c r="M7" s="238"/>
    </row>
    <row r="8" spans="1:13" ht="33.75" customHeight="1" thickBot="1" x14ac:dyDescent="0.35">
      <c r="A8" s="229"/>
      <c r="B8" s="242"/>
      <c r="C8" s="384"/>
      <c r="D8" s="385"/>
      <c r="E8" s="385"/>
      <c r="F8" s="385"/>
      <c r="G8" s="385"/>
      <c r="H8" s="385"/>
      <c r="I8" s="385"/>
      <c r="J8" s="385"/>
      <c r="K8" s="386"/>
      <c r="L8" s="235"/>
      <c r="M8" s="229"/>
    </row>
    <row r="9" spans="1:13" ht="34.5" customHeight="1" x14ac:dyDescent="0.3">
      <c r="A9" s="229"/>
      <c r="B9" s="242"/>
      <c r="C9" s="387" t="s">
        <v>440</v>
      </c>
      <c r="D9" s="388"/>
      <c r="E9" s="388"/>
      <c r="F9" s="388"/>
      <c r="G9" s="388"/>
      <c r="H9" s="388"/>
      <c r="I9" s="388"/>
      <c r="J9" s="388"/>
      <c r="K9" s="389"/>
      <c r="L9" s="235"/>
      <c r="M9" s="229"/>
    </row>
    <row r="10" spans="1:13" ht="30" customHeight="1" thickBot="1" x14ac:dyDescent="0.35">
      <c r="A10" s="229"/>
      <c r="B10" s="242"/>
      <c r="C10" s="376"/>
      <c r="D10" s="376"/>
      <c r="E10" s="376"/>
      <c r="F10" s="376"/>
      <c r="G10" s="376"/>
      <c r="H10" s="376"/>
      <c r="I10" s="376"/>
      <c r="J10" s="376"/>
      <c r="K10" s="377"/>
      <c r="L10" s="235"/>
      <c r="M10" s="229"/>
    </row>
    <row r="11" spans="1:13" ht="30" customHeight="1" x14ac:dyDescent="0.3">
      <c r="A11" s="229"/>
      <c r="B11" s="234"/>
      <c r="C11" s="402" t="s">
        <v>283</v>
      </c>
      <c r="D11" s="404" t="s">
        <v>284</v>
      </c>
      <c r="E11" s="406" t="s">
        <v>441</v>
      </c>
      <c r="F11" s="406"/>
      <c r="G11" s="402" t="s">
        <v>285</v>
      </c>
      <c r="H11" s="404" t="s">
        <v>286</v>
      </c>
      <c r="I11" s="404" t="s">
        <v>287</v>
      </c>
      <c r="J11" s="407" t="s">
        <v>288</v>
      </c>
      <c r="K11" s="390" t="s">
        <v>289</v>
      </c>
      <c r="L11" s="235"/>
      <c r="M11" s="229"/>
    </row>
    <row r="12" spans="1:13" ht="30" customHeight="1" thickBot="1" x14ac:dyDescent="0.35">
      <c r="A12" s="229"/>
      <c r="B12" s="234"/>
      <c r="C12" s="403"/>
      <c r="D12" s="405"/>
      <c r="E12" s="243" t="s">
        <v>442</v>
      </c>
      <c r="F12" s="243" t="s">
        <v>443</v>
      </c>
      <c r="G12" s="403"/>
      <c r="H12" s="405"/>
      <c r="I12" s="405"/>
      <c r="J12" s="408"/>
      <c r="K12" s="391"/>
      <c r="L12" s="235"/>
      <c r="M12" s="229"/>
    </row>
    <row r="13" spans="1:13" ht="30" customHeight="1" thickBot="1" x14ac:dyDescent="0.35">
      <c r="A13" s="229"/>
      <c r="B13" s="234"/>
      <c r="C13" s="244"/>
      <c r="D13" s="245"/>
      <c r="E13" s="245"/>
      <c r="F13" s="245"/>
      <c r="G13" s="245"/>
      <c r="H13" s="245"/>
      <c r="I13" s="245"/>
      <c r="J13" s="245"/>
      <c r="K13" s="246"/>
      <c r="L13" s="235"/>
      <c r="M13" s="229"/>
    </row>
    <row r="14" spans="1:13" ht="30" customHeight="1" x14ac:dyDescent="0.3">
      <c r="A14" s="229"/>
      <c r="B14" s="234"/>
      <c r="C14" s="247"/>
      <c r="D14" s="248"/>
      <c r="E14" s="248"/>
      <c r="F14" s="248"/>
      <c r="G14" s="249"/>
      <c r="H14" s="248"/>
      <c r="I14" s="250"/>
      <c r="J14" s="251"/>
      <c r="K14" s="252"/>
      <c r="L14" s="235"/>
      <c r="M14" s="229"/>
    </row>
    <row r="15" spans="1:13" ht="30" customHeight="1" thickBot="1" x14ac:dyDescent="0.35">
      <c r="A15" s="229"/>
      <c r="B15" s="234"/>
      <c r="C15" s="253" t="s">
        <v>291</v>
      </c>
      <c r="D15" s="254"/>
      <c r="E15" s="254"/>
      <c r="F15" s="254"/>
      <c r="G15" s="255"/>
      <c r="H15" s="254"/>
      <c r="I15" s="250"/>
      <c r="J15" s="256"/>
      <c r="K15" s="257"/>
      <c r="L15" s="235"/>
      <c r="M15" s="229"/>
    </row>
    <row r="16" spans="1:13" ht="30" customHeight="1" thickBot="1" x14ac:dyDescent="0.35">
      <c r="A16" s="229"/>
      <c r="B16" s="234"/>
      <c r="C16" s="244"/>
      <c r="D16" s="245"/>
      <c r="E16" s="245"/>
      <c r="F16" s="245"/>
      <c r="G16" s="245"/>
      <c r="H16" s="245"/>
      <c r="I16" s="245"/>
      <c r="J16" s="245"/>
      <c r="K16" s="246"/>
      <c r="L16" s="235"/>
      <c r="M16" s="229"/>
    </row>
    <row r="17" spans="1:13" ht="30" customHeight="1" x14ac:dyDescent="0.3">
      <c r="A17" s="229"/>
      <c r="B17" s="234"/>
      <c r="C17" s="247"/>
      <c r="D17" s="248"/>
      <c r="E17" s="248"/>
      <c r="F17" s="248"/>
      <c r="G17" s="258"/>
      <c r="H17" s="248"/>
      <c r="I17" s="250"/>
      <c r="J17" s="251"/>
      <c r="K17" s="259"/>
      <c r="L17" s="235"/>
      <c r="M17" s="229"/>
    </row>
    <row r="18" spans="1:13" ht="30" customHeight="1" x14ac:dyDescent="0.3">
      <c r="A18" s="229"/>
      <c r="B18" s="234"/>
      <c r="C18" s="247"/>
      <c r="D18" s="248"/>
      <c r="E18" s="248"/>
      <c r="F18" s="248"/>
      <c r="G18" s="258"/>
      <c r="H18" s="248"/>
      <c r="I18" s="250"/>
      <c r="J18" s="251"/>
      <c r="K18" s="259"/>
      <c r="L18" s="235"/>
      <c r="M18" s="229"/>
    </row>
    <row r="19" spans="1:13" s="229" customFormat="1" ht="30" customHeight="1" x14ac:dyDescent="0.25">
      <c r="B19" s="234"/>
      <c r="C19" s="247"/>
      <c r="D19" s="260"/>
      <c r="E19" s="260"/>
      <c r="F19" s="260"/>
      <c r="G19" s="261"/>
      <c r="H19" s="260"/>
      <c r="I19" s="250"/>
      <c r="J19" s="251"/>
      <c r="K19" s="259"/>
      <c r="L19" s="235"/>
    </row>
    <row r="20" spans="1:13" ht="30" customHeight="1" x14ac:dyDescent="0.3">
      <c r="B20" s="262"/>
      <c r="C20" s="247"/>
      <c r="D20" s="248"/>
      <c r="E20" s="248"/>
      <c r="F20" s="248"/>
      <c r="G20" s="258"/>
      <c r="H20" s="248"/>
      <c r="I20" s="250"/>
      <c r="J20" s="251"/>
      <c r="K20" s="259"/>
      <c r="L20" s="263"/>
    </row>
    <row r="21" spans="1:13" ht="30" customHeight="1" thickBot="1" x14ac:dyDescent="0.35">
      <c r="A21" s="229"/>
      <c r="B21" s="234"/>
      <c r="C21" s="253" t="s">
        <v>291</v>
      </c>
      <c r="D21" s="264"/>
      <c r="E21" s="265"/>
      <c r="F21" s="264"/>
      <c r="G21" s="264"/>
      <c r="H21" s="264"/>
      <c r="I21" s="250"/>
      <c r="J21" s="264"/>
      <c r="K21" s="257"/>
      <c r="L21" s="235"/>
      <c r="M21" s="229"/>
    </row>
    <row r="22" spans="1:13" ht="30" customHeight="1" thickBot="1" x14ac:dyDescent="0.35">
      <c r="A22" s="229"/>
      <c r="B22" s="234"/>
      <c r="C22" s="244"/>
      <c r="D22" s="245"/>
      <c r="E22" s="245"/>
      <c r="F22" s="245"/>
      <c r="G22" s="245"/>
      <c r="H22" s="245"/>
      <c r="I22" s="245"/>
      <c r="J22" s="245"/>
      <c r="K22" s="246"/>
      <c r="L22" s="235"/>
      <c r="M22" s="229"/>
    </row>
    <row r="23" spans="1:13" ht="30" customHeight="1" x14ac:dyDescent="0.3">
      <c r="A23" s="229"/>
      <c r="B23" s="234"/>
      <c r="C23" s="247"/>
      <c r="D23" s="266"/>
      <c r="E23" s="266"/>
      <c r="F23" s="266"/>
      <c r="G23" s="267"/>
      <c r="H23" s="266"/>
      <c r="I23" s="250"/>
      <c r="J23" s="251"/>
      <c r="K23" s="259"/>
      <c r="L23" s="235"/>
      <c r="M23" s="229"/>
    </row>
    <row r="24" spans="1:13" ht="30" customHeight="1" x14ac:dyDescent="0.3">
      <c r="A24" s="229"/>
      <c r="B24" s="234"/>
      <c r="C24" s="247"/>
      <c r="D24" s="268"/>
      <c r="E24" s="268"/>
      <c r="F24" s="268"/>
      <c r="G24" s="267"/>
      <c r="H24" s="266"/>
      <c r="I24" s="250"/>
      <c r="J24" s="251"/>
      <c r="K24" s="259"/>
      <c r="L24" s="235"/>
      <c r="M24" s="229"/>
    </row>
    <row r="25" spans="1:13" ht="30" customHeight="1" x14ac:dyDescent="0.3">
      <c r="A25" s="229"/>
      <c r="B25" s="234"/>
      <c r="C25" s="247"/>
      <c r="D25" s="266"/>
      <c r="E25" s="266"/>
      <c r="F25" s="266"/>
      <c r="G25" s="267"/>
      <c r="H25" s="266"/>
      <c r="I25" s="250"/>
      <c r="J25" s="251"/>
      <c r="K25" s="259"/>
      <c r="L25" s="235"/>
      <c r="M25" s="229"/>
    </row>
    <row r="26" spans="1:13" s="229" customFormat="1" ht="30" customHeight="1" x14ac:dyDescent="0.25">
      <c r="B26" s="234"/>
      <c r="C26" s="247"/>
      <c r="D26" s="260"/>
      <c r="E26" s="260"/>
      <c r="F26" s="260"/>
      <c r="G26" s="269"/>
      <c r="H26" s="260"/>
      <c r="I26" s="250"/>
      <c r="J26" s="251"/>
      <c r="K26" s="259"/>
      <c r="L26" s="235"/>
    </row>
    <row r="27" spans="1:13" ht="30" customHeight="1" x14ac:dyDescent="0.3">
      <c r="A27" s="229"/>
      <c r="B27" s="234"/>
      <c r="C27" s="247"/>
      <c r="D27" s="266"/>
      <c r="E27" s="266"/>
      <c r="F27" s="266"/>
      <c r="G27" s="267"/>
      <c r="H27" s="266"/>
      <c r="I27" s="250"/>
      <c r="J27" s="270"/>
      <c r="K27" s="259"/>
      <c r="L27" s="235"/>
      <c r="M27" s="229"/>
    </row>
    <row r="28" spans="1:13" s="229" customFormat="1" ht="30" customHeight="1" x14ac:dyDescent="0.25">
      <c r="B28" s="234"/>
      <c r="C28" s="271"/>
      <c r="D28" s="260"/>
      <c r="E28" s="260"/>
      <c r="F28" s="260"/>
      <c r="G28" s="269"/>
      <c r="H28" s="260"/>
      <c r="I28" s="250"/>
      <c r="J28" s="270"/>
      <c r="K28" s="259"/>
      <c r="L28" s="235"/>
    </row>
    <row r="29" spans="1:13" ht="30" customHeight="1" x14ac:dyDescent="0.3">
      <c r="A29" s="229"/>
      <c r="B29" s="234"/>
      <c r="C29" s="247"/>
      <c r="D29" s="266"/>
      <c r="E29" s="248"/>
      <c r="F29" s="266"/>
      <c r="G29" s="267"/>
      <c r="H29" s="266"/>
      <c r="I29" s="250"/>
      <c r="J29" s="251"/>
      <c r="K29" s="259"/>
      <c r="L29" s="235"/>
      <c r="M29" s="229"/>
    </row>
    <row r="30" spans="1:13" ht="30" customHeight="1" x14ac:dyDescent="0.3">
      <c r="A30" s="229"/>
      <c r="B30" s="234"/>
      <c r="C30" s="247"/>
      <c r="D30" s="266"/>
      <c r="E30" s="266"/>
      <c r="F30" s="266"/>
      <c r="G30" s="267"/>
      <c r="H30" s="272"/>
      <c r="I30" s="250"/>
      <c r="J30" s="251"/>
      <c r="K30" s="259"/>
      <c r="L30" s="235"/>
      <c r="M30" s="229"/>
    </row>
    <row r="31" spans="1:13" ht="30" customHeight="1" thickBot="1" x14ac:dyDescent="0.35">
      <c r="A31" s="229"/>
      <c r="B31" s="234"/>
      <c r="C31" s="273" t="s">
        <v>291</v>
      </c>
      <c r="D31" s="274"/>
      <c r="E31" s="274"/>
      <c r="F31" s="274"/>
      <c r="G31" s="275"/>
      <c r="H31" s="274"/>
      <c r="I31" s="250"/>
      <c r="J31" s="276"/>
      <c r="K31" s="277"/>
      <c r="L31" s="235"/>
      <c r="M31" s="229"/>
    </row>
    <row r="32" spans="1:13" ht="30" customHeight="1" thickBot="1" x14ac:dyDescent="0.35">
      <c r="A32" s="229"/>
      <c r="B32" s="234"/>
      <c r="C32" s="244"/>
      <c r="D32" s="245"/>
      <c r="E32" s="245"/>
      <c r="F32" s="245"/>
      <c r="G32" s="245"/>
      <c r="H32" s="245"/>
      <c r="I32" s="245"/>
      <c r="J32" s="245"/>
      <c r="K32" s="246"/>
      <c r="L32" s="235"/>
      <c r="M32" s="229"/>
    </row>
    <row r="33" spans="1:13" ht="30" customHeight="1" x14ac:dyDescent="0.3">
      <c r="A33" s="229"/>
      <c r="B33" s="234"/>
      <c r="C33" s="247"/>
      <c r="D33" s="266"/>
      <c r="E33" s="266"/>
      <c r="F33" s="266"/>
      <c r="G33" s="267"/>
      <c r="H33" s="266"/>
      <c r="I33" s="250"/>
      <c r="J33" s="251"/>
      <c r="K33" s="259"/>
      <c r="L33" s="235"/>
      <c r="M33" s="229"/>
    </row>
    <row r="34" spans="1:13" ht="30" customHeight="1" x14ac:dyDescent="0.3">
      <c r="A34" s="229"/>
      <c r="B34" s="234"/>
      <c r="C34" s="247"/>
      <c r="D34" s="266"/>
      <c r="E34" s="266"/>
      <c r="F34" s="266"/>
      <c r="G34" s="267"/>
      <c r="H34" s="266"/>
      <c r="I34" s="250"/>
      <c r="J34" s="251"/>
      <c r="K34" s="259"/>
      <c r="L34" s="235"/>
      <c r="M34" s="229"/>
    </row>
    <row r="35" spans="1:13" ht="30" customHeight="1" x14ac:dyDescent="0.3">
      <c r="A35" s="229"/>
      <c r="B35" s="234"/>
      <c r="C35" s="278"/>
      <c r="D35" s="266"/>
      <c r="E35" s="266"/>
      <c r="F35" s="266"/>
      <c r="G35" s="267"/>
      <c r="H35" s="266"/>
      <c r="I35" s="250"/>
      <c r="J35" s="251"/>
      <c r="K35" s="259"/>
      <c r="L35" s="235"/>
      <c r="M35" s="229"/>
    </row>
    <row r="36" spans="1:13" ht="30" customHeight="1" thickBot="1" x14ac:dyDescent="0.35">
      <c r="A36" s="229"/>
      <c r="B36" s="234"/>
      <c r="C36" s="253" t="s">
        <v>291</v>
      </c>
      <c r="D36" s="279"/>
      <c r="E36" s="279"/>
      <c r="F36" s="279"/>
      <c r="G36" s="280"/>
      <c r="H36" s="281"/>
      <c r="I36" s="250"/>
      <c r="J36" s="256"/>
      <c r="K36" s="257"/>
      <c r="L36" s="235"/>
      <c r="M36" s="229"/>
    </row>
    <row r="37" spans="1:13" ht="30" customHeight="1" thickBot="1" x14ac:dyDescent="0.35">
      <c r="A37" s="229"/>
      <c r="B37" s="234"/>
      <c r="C37" s="244"/>
      <c r="D37" s="245"/>
      <c r="E37" s="245"/>
      <c r="F37" s="245"/>
      <c r="G37" s="245"/>
      <c r="H37" s="245"/>
      <c r="I37" s="245"/>
      <c r="J37" s="245"/>
      <c r="K37" s="246"/>
      <c r="L37" s="235"/>
      <c r="M37" s="229"/>
    </row>
    <row r="38" spans="1:13" ht="30" customHeight="1" x14ac:dyDescent="0.3">
      <c r="A38" s="229"/>
      <c r="B38" s="234"/>
      <c r="C38" s="247"/>
      <c r="D38" s="266"/>
      <c r="E38" s="266"/>
      <c r="F38" s="266"/>
      <c r="G38" s="267"/>
      <c r="H38" s="266"/>
      <c r="I38" s="250"/>
      <c r="J38" s="251"/>
      <c r="K38" s="259"/>
      <c r="L38" s="235"/>
      <c r="M38" s="229"/>
    </row>
    <row r="39" spans="1:13" ht="30" customHeight="1" thickBot="1" x14ac:dyDescent="0.35">
      <c r="A39" s="229"/>
      <c r="B39" s="234"/>
      <c r="C39" s="253" t="s">
        <v>291</v>
      </c>
      <c r="D39" s="279"/>
      <c r="E39" s="279"/>
      <c r="F39" s="279"/>
      <c r="G39" s="282"/>
      <c r="H39" s="281"/>
      <c r="I39" s="250"/>
      <c r="J39" s="256"/>
      <c r="K39" s="257"/>
      <c r="L39" s="235"/>
      <c r="M39" s="229"/>
    </row>
    <row r="40" spans="1:13" s="287" customFormat="1" ht="30" customHeight="1" thickBot="1" x14ac:dyDescent="0.3">
      <c r="A40" s="283"/>
      <c r="B40" s="284"/>
      <c r="C40" s="392" t="s">
        <v>299</v>
      </c>
      <c r="D40" s="393"/>
      <c r="E40" s="393"/>
      <c r="F40" s="393"/>
      <c r="G40" s="393"/>
      <c r="H40" s="393"/>
      <c r="I40" s="393"/>
      <c r="J40" s="394"/>
      <c r="K40" s="285"/>
      <c r="L40" s="286"/>
      <c r="M40" s="283"/>
    </row>
    <row r="41" spans="1:13" s="287" customFormat="1" thickBot="1" x14ac:dyDescent="0.3">
      <c r="A41" s="283"/>
      <c r="B41" s="284"/>
      <c r="C41" s="288"/>
      <c r="D41" s="288"/>
      <c r="E41" s="288"/>
      <c r="F41" s="288"/>
      <c r="G41" s="288"/>
      <c r="H41" s="288"/>
      <c r="I41" s="288"/>
      <c r="J41" s="288"/>
      <c r="K41" s="289"/>
      <c r="L41" s="286"/>
      <c r="M41" s="283"/>
    </row>
    <row r="42" spans="1:13" s="287" customFormat="1" ht="30" customHeight="1" x14ac:dyDescent="0.25">
      <c r="A42" s="283"/>
      <c r="B42" s="284"/>
      <c r="C42" s="290"/>
      <c r="D42" s="291"/>
      <c r="E42" s="290"/>
      <c r="F42" s="290"/>
      <c r="G42" s="395"/>
      <c r="H42" s="396"/>
      <c r="I42" s="397"/>
      <c r="J42" s="292"/>
      <c r="K42" s="293"/>
      <c r="L42" s="286"/>
      <c r="M42" s="283"/>
    </row>
    <row r="43" spans="1:13" s="287" customFormat="1" ht="30" customHeight="1" x14ac:dyDescent="0.25">
      <c r="A43" s="283"/>
      <c r="B43" s="284"/>
      <c r="C43" s="290"/>
      <c r="D43" s="291"/>
      <c r="E43" s="290"/>
      <c r="F43" s="290"/>
      <c r="G43" s="294"/>
      <c r="H43" s="295"/>
      <c r="I43" s="296"/>
      <c r="J43" s="297"/>
      <c r="K43" s="298"/>
      <c r="L43" s="286"/>
      <c r="M43" s="283"/>
    </row>
    <row r="44" spans="1:13" s="287" customFormat="1" ht="30" customHeight="1" x14ac:dyDescent="0.25">
      <c r="A44" s="283"/>
      <c r="B44" s="284"/>
      <c r="C44" s="290"/>
      <c r="D44" s="299"/>
      <c r="E44" s="299"/>
      <c r="F44" s="299"/>
      <c r="G44" s="294"/>
      <c r="H44" s="300"/>
      <c r="I44" s="301"/>
      <c r="J44" s="302"/>
      <c r="K44" s="298"/>
      <c r="L44" s="286"/>
      <c r="M44" s="283"/>
    </row>
    <row r="45" spans="1:13" s="287" customFormat="1" ht="30" customHeight="1" x14ac:dyDescent="0.25">
      <c r="A45" s="283"/>
      <c r="B45" s="284"/>
      <c r="C45" s="290"/>
      <c r="D45" s="299"/>
      <c r="E45" s="299"/>
      <c r="F45" s="299"/>
      <c r="G45" s="303" t="s">
        <v>300</v>
      </c>
      <c r="H45" s="300"/>
      <c r="I45" s="301"/>
      <c r="J45" s="302"/>
      <c r="K45" s="304"/>
      <c r="L45" s="286"/>
      <c r="M45" s="283"/>
    </row>
    <row r="46" spans="1:13" s="287" customFormat="1" ht="30" customHeight="1" x14ac:dyDescent="0.25">
      <c r="A46" s="283"/>
      <c r="B46" s="284"/>
      <c r="C46" s="290"/>
      <c r="D46" s="291"/>
      <c r="E46" s="290"/>
      <c r="F46" s="290"/>
      <c r="G46" s="305"/>
      <c r="H46" s="300"/>
      <c r="I46" s="301"/>
      <c r="J46" s="306"/>
      <c r="K46" s="298"/>
      <c r="L46" s="286"/>
      <c r="M46" s="283"/>
    </row>
    <row r="47" spans="1:13" s="287" customFormat="1" ht="30" customHeight="1" x14ac:dyDescent="0.25">
      <c r="A47" s="283"/>
      <c r="B47" s="284"/>
      <c r="C47" s="290"/>
      <c r="D47" s="291"/>
      <c r="E47" s="290"/>
      <c r="F47" s="290"/>
      <c r="G47" s="305"/>
      <c r="H47" s="300"/>
      <c r="I47" s="301"/>
      <c r="J47" s="306"/>
      <c r="K47" s="298"/>
      <c r="L47" s="286"/>
      <c r="M47" s="283"/>
    </row>
    <row r="48" spans="1:13" s="287" customFormat="1" ht="30" customHeight="1" thickBot="1" x14ac:dyDescent="0.3">
      <c r="A48" s="283"/>
      <c r="B48" s="284"/>
      <c r="C48" s="290"/>
      <c r="D48" s="291"/>
      <c r="E48" s="290"/>
      <c r="F48" s="290"/>
      <c r="G48" s="307"/>
      <c r="H48" s="300"/>
      <c r="I48" s="301"/>
      <c r="J48" s="306"/>
      <c r="K48" s="304"/>
      <c r="L48" s="286"/>
      <c r="M48" s="283"/>
    </row>
    <row r="49" spans="1:13" s="287" customFormat="1" ht="30" customHeight="1" thickBot="1" x14ac:dyDescent="0.3">
      <c r="A49" s="283"/>
      <c r="B49" s="284"/>
      <c r="C49" s="290"/>
      <c r="D49" s="291"/>
      <c r="E49" s="290"/>
      <c r="F49" s="290"/>
      <c r="G49" s="308" t="s">
        <v>301</v>
      </c>
      <c r="H49" s="309"/>
      <c r="I49" s="310"/>
      <c r="J49" s="311"/>
      <c r="K49" s="285"/>
      <c r="L49" s="286"/>
      <c r="M49" s="283"/>
    </row>
    <row r="50" spans="1:13" s="287" customFormat="1" thickBot="1" x14ac:dyDescent="0.3">
      <c r="A50" s="283"/>
      <c r="B50" s="284"/>
      <c r="C50" s="290"/>
      <c r="D50" s="291"/>
      <c r="E50" s="291"/>
      <c r="F50" s="291"/>
      <c r="G50" s="290"/>
      <c r="H50" s="290"/>
      <c r="I50" s="312"/>
      <c r="J50" s="313"/>
      <c r="K50" s="314"/>
      <c r="L50" s="286"/>
      <c r="M50" s="283"/>
    </row>
    <row r="51" spans="1:13" s="287" customFormat="1" ht="15.75" x14ac:dyDescent="0.25">
      <c r="A51" s="283"/>
      <c r="B51" s="284"/>
      <c r="C51" s="315"/>
      <c r="D51" s="398"/>
      <c r="E51" s="398"/>
      <c r="F51" s="398"/>
      <c r="G51" s="398"/>
      <c r="H51" s="398"/>
      <c r="I51" s="398"/>
      <c r="J51" s="398"/>
      <c r="K51" s="399"/>
      <c r="L51" s="316"/>
      <c r="M51" s="283"/>
    </row>
    <row r="52" spans="1:13" s="287" customFormat="1" ht="46.5" customHeight="1" x14ac:dyDescent="0.25">
      <c r="A52" s="283"/>
      <c r="B52" s="284"/>
      <c r="C52" s="416" t="s">
        <v>453</v>
      </c>
      <c r="D52" s="400"/>
      <c r="E52" s="400"/>
      <c r="F52" s="400"/>
      <c r="G52" s="400"/>
      <c r="H52" s="401" t="s">
        <v>285</v>
      </c>
      <c r="I52" s="401"/>
      <c r="J52" s="401"/>
      <c r="K52" s="317" t="s">
        <v>303</v>
      </c>
      <c r="L52" s="318"/>
      <c r="M52" s="283"/>
    </row>
    <row r="53" spans="1:13" s="287" customFormat="1" ht="32.25" customHeight="1" x14ac:dyDescent="0.25">
      <c r="A53" s="283"/>
      <c r="B53" s="284"/>
      <c r="C53" s="416" t="s">
        <v>454</v>
      </c>
      <c r="D53" s="400"/>
      <c r="E53" s="400"/>
      <c r="F53" s="400"/>
      <c r="G53" s="400"/>
      <c r="H53" s="411" t="s">
        <v>304</v>
      </c>
      <c r="I53" s="411"/>
      <c r="J53" s="319" t="s">
        <v>305</v>
      </c>
      <c r="K53" s="320" t="s">
        <v>444</v>
      </c>
      <c r="L53" s="321"/>
      <c r="M53" s="283"/>
    </row>
    <row r="54" spans="1:13" s="287" customFormat="1" ht="30" customHeight="1" x14ac:dyDescent="0.25">
      <c r="A54" s="283"/>
      <c r="B54" s="284"/>
      <c r="C54" s="416" t="s">
        <v>455</v>
      </c>
      <c r="D54" s="400"/>
      <c r="E54" s="400"/>
      <c r="F54" s="400"/>
      <c r="G54" s="400"/>
      <c r="H54" s="412" t="s">
        <v>306</v>
      </c>
      <c r="I54" s="413"/>
      <c r="J54" s="319" t="s">
        <v>307</v>
      </c>
      <c r="K54" s="320" t="s">
        <v>444</v>
      </c>
      <c r="L54" s="318"/>
      <c r="M54" s="283"/>
    </row>
    <row r="55" spans="1:13" s="421" customFormat="1" ht="58.5" customHeight="1" x14ac:dyDescent="0.25">
      <c r="A55" s="283"/>
      <c r="B55" s="284"/>
      <c r="C55" s="417"/>
      <c r="D55" s="418"/>
      <c r="E55" s="418"/>
      <c r="F55" s="418"/>
      <c r="G55" s="419"/>
      <c r="H55" s="420" t="s">
        <v>308</v>
      </c>
      <c r="I55" s="411"/>
      <c r="J55" s="319" t="s">
        <v>309</v>
      </c>
      <c r="K55" s="320" t="s">
        <v>444</v>
      </c>
      <c r="L55" s="286"/>
      <c r="M55" s="283"/>
    </row>
    <row r="56" spans="1:13" ht="57.75" customHeight="1" x14ac:dyDescent="0.3">
      <c r="A56" s="229"/>
      <c r="B56" s="234"/>
      <c r="C56" s="322"/>
      <c r="D56" s="323"/>
      <c r="E56" s="323"/>
      <c r="F56" s="323"/>
      <c r="G56" s="422"/>
      <c r="H56" s="411" t="s">
        <v>310</v>
      </c>
      <c r="I56" s="411"/>
      <c r="J56" s="319" t="s">
        <v>311</v>
      </c>
      <c r="K56" s="320" t="s">
        <v>444</v>
      </c>
      <c r="L56" s="235"/>
      <c r="M56" s="229"/>
    </row>
    <row r="57" spans="1:13" ht="17.25" thickBot="1" x14ac:dyDescent="0.35">
      <c r="A57" s="229"/>
      <c r="B57" s="234"/>
      <c r="C57" s="322"/>
      <c r="D57" s="324"/>
      <c r="E57" s="324"/>
      <c r="F57" s="323"/>
      <c r="G57" s="325"/>
      <c r="H57" s="409"/>
      <c r="I57" s="409"/>
      <c r="J57" s="409"/>
      <c r="K57" s="410"/>
      <c r="L57" s="235"/>
      <c r="M57" s="229"/>
    </row>
    <row r="58" spans="1:13" ht="47.25" customHeight="1" x14ac:dyDescent="0.3">
      <c r="A58" s="229"/>
      <c r="B58" s="234"/>
      <c r="C58" s="326"/>
      <c r="D58" s="327"/>
      <c r="E58" s="327"/>
      <c r="F58" s="326"/>
      <c r="G58" s="327"/>
      <c r="H58" s="326"/>
      <c r="I58" s="326"/>
      <c r="J58" s="326"/>
      <c r="K58" s="326"/>
      <c r="L58" s="235"/>
      <c r="M58" s="229"/>
    </row>
    <row r="59" spans="1:13" ht="47.25" customHeight="1" x14ac:dyDescent="0.3">
      <c r="A59" s="229"/>
      <c r="B59" s="234"/>
      <c r="C59" s="327"/>
      <c r="D59" s="327"/>
      <c r="E59" s="327"/>
      <c r="F59" s="327"/>
      <c r="G59" s="328" t="s">
        <v>445</v>
      </c>
      <c r="H59" s="327"/>
      <c r="I59" s="327"/>
      <c r="J59" s="327"/>
      <c r="K59" s="327"/>
      <c r="L59" s="235"/>
      <c r="M59" s="229"/>
    </row>
    <row r="60" spans="1:13" ht="17.25" thickBot="1" x14ac:dyDescent="0.35">
      <c r="A60" s="229"/>
      <c r="B60" s="329"/>
      <c r="C60" s="423"/>
      <c r="D60" s="423"/>
      <c r="E60" s="424"/>
      <c r="F60" s="423"/>
      <c r="G60" s="425"/>
      <c r="H60" s="423"/>
      <c r="I60" s="423"/>
      <c r="J60" s="423"/>
      <c r="K60" s="423"/>
      <c r="L60" s="330"/>
      <c r="M60" s="229"/>
    </row>
    <row r="61" spans="1:13" ht="17.25" thickTop="1" x14ac:dyDescent="0.3">
      <c r="A61" s="229"/>
      <c r="B61" s="229"/>
      <c r="C61" s="229"/>
      <c r="D61" s="229"/>
      <c r="E61" s="230"/>
      <c r="F61" s="229"/>
      <c r="G61" s="229"/>
      <c r="H61" s="229"/>
      <c r="I61" s="229"/>
      <c r="J61" s="229"/>
      <c r="K61" s="229"/>
      <c r="L61" s="229"/>
      <c r="M61" s="229"/>
    </row>
    <row r="63" spans="1:13" x14ac:dyDescent="0.3">
      <c r="H63" s="332"/>
    </row>
  </sheetData>
  <mergeCells count="26">
    <mergeCell ref="H57:K57"/>
    <mergeCell ref="H56:I56"/>
    <mergeCell ref="C53:G53"/>
    <mergeCell ref="H53:I53"/>
    <mergeCell ref="C54:G54"/>
    <mergeCell ref="H54:I54"/>
    <mergeCell ref="H55:I55"/>
    <mergeCell ref="K11:K12"/>
    <mergeCell ref="C40:J40"/>
    <mergeCell ref="G42:I42"/>
    <mergeCell ref="D51:K51"/>
    <mergeCell ref="C52:G52"/>
    <mergeCell ref="H52:J52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</vt:lpstr>
      <vt:lpstr>APU</vt:lpstr>
      <vt:lpstr>AIU</vt:lpstr>
      <vt:lpstr>PROPUESTA (PROPONENTE)</vt:lpstr>
      <vt:lpstr>AIU!Área_de_impresión</vt:lpstr>
      <vt:lpstr>APU!Área_de_impresión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Marcela Parra Alzate</dc:creator>
  <cp:lastModifiedBy>Angela Marcela Parra Alzate</cp:lastModifiedBy>
  <cp:lastPrinted>2025-02-20T20:45:49Z</cp:lastPrinted>
  <dcterms:created xsi:type="dcterms:W3CDTF">2025-02-18T20:35:09Z</dcterms:created>
  <dcterms:modified xsi:type="dcterms:W3CDTF">2025-02-28T19:58:05Z</dcterms:modified>
</cp:coreProperties>
</file>