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codeName="{DC747B9D-DBBB-FA85-71B4-595EBAB97821}"/>
  <workbookPr codeName="ThisWorkbook" defaultThemeVersion="124226"/>
  <mc:AlternateContent xmlns:mc="http://schemas.openxmlformats.org/markup-compatibility/2006">
    <mc:Choice Requires="x15">
      <x15ac:absPath xmlns:x15ac="http://schemas.microsoft.com/office/spreadsheetml/2010/11/ac" url="/Users/nellys/Documents/CONTRATOS 2024/CAUCA/DICIEMBRE ATENCION CTO 477/"/>
    </mc:Choice>
  </mc:AlternateContent>
  <xr:revisionPtr revIDLastSave="0" documentId="13_ncr:1_{1E44A5D3-07D5-234E-BF67-3ECEB68DFE5B}" xr6:coauthVersionLast="47" xr6:coauthVersionMax="47" xr10:uidLastSave="{00000000-0000-0000-0000-000000000000}"/>
  <workbookProtection workbookAlgorithmName="SHA-512" workbookHashValue="nrtaWXVSbJ82e3m9jEyFKqzUsrHnSwqWn7tGpDgjGNtDPVyx0Dt8KgbyMTiMVe2N1XUsu6WzOGfvd7HEqN7JUg==" workbookSaltValue="hjp5Cu5zaw6ekqrwXgQ44w==" workbookSpinCount="100000" lockStructure="1"/>
  <bookViews>
    <workbookView xWindow="3160" yWindow="500" windowWidth="17320" windowHeight="10320" tabRatio="878" firstSheet="2" activeTab="4" xr2:uid="{00000000-000D-0000-FFFF-FFFF00000000}"/>
  </bookViews>
  <sheets>
    <sheet name="TR" sheetId="70" state="hidden" r:id="rId1"/>
    <sheet name="Listas" sheetId="68" state="hidden" r:id="rId2"/>
    <sheet name="1. PRESUPUESTO INICIAL" sheetId="19" r:id="rId3"/>
    <sheet name="2. INFORMACION GENERAL" sheetId="71" r:id="rId4"/>
    <sheet name="3. CONTRAPARTIDA" sheetId="74" r:id="rId5"/>
    <sheet name="4. DETALLADA-RECURSOS ICBF" sheetId="54" r:id="rId6"/>
    <sheet name="CCM-ZONAS COMUNITARIOS" sheetId="61" state="hidden" r:id="rId7"/>
    <sheet name="CCM-ZONAS BID" sheetId="62" state="hidden" r:id="rId8"/>
    <sheet name="CCM-APOYOS" sheetId="63" state="hidden" r:id="rId9"/>
    <sheet name="CCM-EXPERIENCIAS" sheetId="65" state="hidden" r:id="rId10"/>
    <sheet name="5. TABLA TOTALES EJECUTADOS" sheetId="77" r:id="rId11"/>
    <sheet name="INSTRUCTIVO " sheetId="75" r:id="rId12"/>
    <sheet name="Hoja3" sheetId="76" state="hidden" r:id="rId13"/>
    <sheet name="Hoja2" sheetId="56" state="hidden" r:id="rId14"/>
  </sheets>
  <definedNames>
    <definedName name="_xlnm._FilterDatabase" localSheetId="5" hidden="1">'4. DETALLADA-RECURSOS ICBF'!$B$9:$N$1194</definedName>
    <definedName name="_xlnm._FilterDatabase" localSheetId="10" hidden="1">'5. TABLA TOTALES EJECUTADOS'!$B$15:$N$16</definedName>
    <definedName name="_xlnm._FilterDatabase" localSheetId="1" hidden="1">Listas!$A$2:$AB$2</definedName>
    <definedName name="APOYOS_APOYO_A_INICIATIVAS">Listas!$AH$120</definedName>
    <definedName name="APOYOS_COMPLEMENTACIÓN_ALIMENTARIA_Y_NUTRICIONAL">Listas!$AH$106:$AH$108</definedName>
    <definedName name="APOYOS_DOTACIÓN">Listas!$AH$110:$AH$113</definedName>
    <definedName name="APOYOS_GASTOS_OPERATIVOS">Listas!$AH$121:$AH$129</definedName>
    <definedName name="APOYOS_GRAVAMEN_MOVIMIENTOS_FINANCIEROS_GMF">Listas!$AH$131</definedName>
    <definedName name="APOYOS_MATERIAL_IDENTIFICACIÓN">Listas!$AH$114:$AH$118</definedName>
    <definedName name="APOYOS_MATERIALES_E_INSUMOS">Listas!$AH$132:$AH$169</definedName>
    <definedName name="APOYOS_PÓLIZA">Listas!$AH$119</definedName>
    <definedName name="APOYOS_TALENTO_HUMANO">Listas!$AH$96:$AH$105</definedName>
    <definedName name="APOYOS_TRANSPORTE_NNA">Listas!$AH$109</definedName>
    <definedName name="APOYOS_UTILIZACIÓN_DE_INSTALACIONES_EN_AMBIENTES_SANOS">Listas!$AH$130</definedName>
    <definedName name="_xlnm.Print_Area" localSheetId="2">'1. PRESUPUESTO INICIAL'!$A$1:$G$144</definedName>
    <definedName name="_xlnm.Print_Area" localSheetId="3">'2. INFORMACION GENERAL'!$A$1:$AV$124</definedName>
    <definedName name="_xlnm.Print_Area" localSheetId="5">'4. DETALLADA-RECURSOS ICBF'!$A$1:$O$1319</definedName>
    <definedName name="BID_APOYOS_NUTRICIONALES">Listas!$AH$181:$AH$184</definedName>
    <definedName name="BID_DOTACIÓN">Listas!$AH$185:$AH$189</definedName>
    <definedName name="BID_ENCUENTROS_EXPERIENCIAS_OPORTUNIDADES">Listas!$AH$197:$AH$201</definedName>
    <definedName name="BID_GASTOS_OPERATIVOS_ADMINISTRACIÓN">Listas!$AH$202:$AH$208</definedName>
    <definedName name="BID_GRAVAMEN_MOVIMIENTOS_FINANCIEROS_GMF">Listas!$AH$209</definedName>
    <definedName name="BID_INTERNET">Listas!$AH$190</definedName>
    <definedName name="BID_MATERIAL_IDENTIFICACIÓN">Listas!$AH$191:$AH$195</definedName>
    <definedName name="BID_MATERIALES_E_INSUMOS">Listas!$AH$210:$AH$244</definedName>
    <definedName name="BID_SEGURO">Listas!$AH$196</definedName>
    <definedName name="BID_TALENTO_HUMANO">Listas!$AH$170:$AH$176</definedName>
    <definedName name="BID_TRANSPORTE_Y_VIAJES_DEL_TH">Listas!$AH$177:$AH$180</definedName>
    <definedName name="COMUNITARIOS_APOYO_A_INICIATIVAS">Listas!$AH$28</definedName>
    <definedName name="COMUNITARIOS_APOYOS_NUTRICIONALES">Listas!$AH$16:$AH$18</definedName>
    <definedName name="COMUNITARIOS_DOTACIÓN">Listas!$AH$19:$AH$20</definedName>
    <definedName name="COMUNITARIOS_GASTOS_OPERATIVOS">Listas!$AH$29:$AH$30</definedName>
    <definedName name="COMUNITARIOS_GRAVAMEN_MOVIMIENTOS_FINANCIEROS_GMF">Listas!$AH$31</definedName>
    <definedName name="COMUNITARIOS_MATERIAL_DE_CONSUMO">Listas!$AH$32:$AH$95</definedName>
    <definedName name="COMUNITARIOS_MATERIAL_IDENTIFICACIÓN">Listas!$AH$22:$AH$26</definedName>
    <definedName name="COMUNITARIOS_SEGURO">Listas!$AH$27</definedName>
    <definedName name="COMUNITARIOS_SERVICIO_DE_COMUNICACIÓN_MÓBIL_E_NTERNET">Listas!$AH$21</definedName>
    <definedName name="COMUNITARIOS_TALENTO_HUMANO">Listas!$AH$3:$AH$11</definedName>
    <definedName name="COMUNITARIOS_TRANSPORTE_Y_VIAJES_DEL_TH">Listas!$AH$12:$AH$15</definedName>
    <definedName name="CONC_APOYOS">Listas!$AD$14:$AD$24</definedName>
    <definedName name="CONC_BID">Listas!$AD$25:$AD$35</definedName>
    <definedName name="CONC_COMU">Listas!$AD$3:$AD$13</definedName>
    <definedName name="CONC_EXP">Listas!$AD$36:$AD$44</definedName>
    <definedName name="CONTRAPARTIDA">Listas!$U$2:$V$5</definedName>
    <definedName name="CZAMAZONAS">Listas!$E$212</definedName>
    <definedName name="CZANTIOQUIA">Listas!$G$2:$G$19</definedName>
    <definedName name="CZARAUCA">Listas!$G$201:$G$203</definedName>
    <definedName name="CZATLÁNTICO">Listas!$G$20:$G$26</definedName>
    <definedName name="CZBOGOTÁ_DC">Listas!$G$27:$G$44</definedName>
    <definedName name="CZBOLÍVAR">Listas!$G$45:$G$52</definedName>
    <definedName name="CZBOYACÁ">Listas!$G$53:$G$64</definedName>
    <definedName name="CZCALDAS">Listas!$G$65:$G$71</definedName>
    <definedName name="CZCAQUETÁ">Listas!$G$72:$G$75</definedName>
    <definedName name="CZCASANARE">Listas!$G$204:$G$206</definedName>
    <definedName name="CZCAUCA">Listas!$G$76:$G$82</definedName>
    <definedName name="CZCESAR">Listas!$G$83:$G$87</definedName>
    <definedName name="CZCHOCÓ">Listas!$G$110:$G$114</definedName>
    <definedName name="CZCÓRDOBA">Listas!$G$88:$G$95</definedName>
    <definedName name="CZCUNDINAMARCA">Listas!$G$96:$G$109</definedName>
    <definedName name="CZGUAINÍA">Listas!$G$213</definedName>
    <definedName name="CZGUAVIARE">Listas!$G$214</definedName>
    <definedName name="CZHUILA">Listas!$G$115:$G$119</definedName>
    <definedName name="CZLA_GUAJIRA">Listas!$G$120:$G$125</definedName>
    <definedName name="CZMAGDALENA">Listas!$G$126:$G$133</definedName>
    <definedName name="CZMETA">Listas!$G$134:$G$138</definedName>
    <definedName name="CZNARIÑO">Listas!$G$139:$G$146</definedName>
    <definedName name="CZNORTE_DE_SANTANDER">Listas!$G$147:$G$152</definedName>
    <definedName name="CZPUTUMAYO">Listas!$G$207:$G$210</definedName>
    <definedName name="CZQUINDÍO">Listas!$G$153:$G$155</definedName>
    <definedName name="CZRISARALDA">Listas!$G$156:$G$160</definedName>
    <definedName name="CZSAN_ANDRÉS">Listas!$G$211</definedName>
    <definedName name="CZSANTANDER">Listas!$G$161:$G$171</definedName>
    <definedName name="CZSUCRE">Listas!$G$172:$G$175</definedName>
    <definedName name="CZTOLIMA">Listas!$G$176:$G$185</definedName>
    <definedName name="CZVALLE_DEL_CAUCA">Listas!$G$186:$G$200</definedName>
    <definedName name="CZVAUPÉS">Listas!$G$215</definedName>
    <definedName name="CZVICHADA">Listas!$G$216</definedName>
    <definedName name="DOT_APOYOS">TR!$G$40:$L$44</definedName>
    <definedName name="DOT_BID">TR!$M$40:$R$46</definedName>
    <definedName name="DOT_COMU">TR!$A$40:$F$42</definedName>
    <definedName name="DOT_EXP">TR!$S$40:$X$41</definedName>
    <definedName name="ENC_APOYOS">TR!$G$59:$L$64</definedName>
    <definedName name="ENC_BID">TR!$M$59:$R$64</definedName>
    <definedName name="ENC_BID_2">TR!$M$60:$R$64</definedName>
    <definedName name="ENC_COMU">TR!$A$59:$F$60</definedName>
    <definedName name="ENC_EXP">TR!$S$59:$X$59</definedName>
    <definedName name="etapa">Listas!$W$8:$W$21</definedName>
    <definedName name="EXPERIENCIAS_BOTIQUÍN">Listas!$AH$250</definedName>
    <definedName name="EXPERIENCIAS_COMPLEMENTACIÓN_ALIMENTARIA_Y_NUTRICIONAL">Listas!$AH$247:$AH$249</definedName>
    <definedName name="EXPERIENCIAS_ENCUENTROS_EXPERIENCIAS_OPORTUNIDADES">Listas!$AH$254</definedName>
    <definedName name="EXPERIENCIAS_GASTOS_OPERATIVOS">Listas!$AH$255</definedName>
    <definedName name="EXPERIENCIAS_GRAVAMEN_MOVIMIENTOS_FINANCIEROS_GMF">Listas!$AH$256</definedName>
    <definedName name="EXPERIENCIAS_MATERIAL_IDENTIFICACIÓN">Listas!$AH$251:$AH$252</definedName>
    <definedName name="EXPERIENCIAS_MATERIALES_E_INSUMOS">Listas!$AH$257</definedName>
    <definedName name="EXPERIENCIAS_SEGURO">Listas!$AH$253</definedName>
    <definedName name="EXPERIENCIAS_TALENTO_HUMANO">Listas!$AH$245:$AH$246</definedName>
    <definedName name="Forma_Atencion">Listas!$U$2:$U$5</definedName>
    <definedName name="GAST_OPE_APOYOS">TR!$G$66:$L$75</definedName>
    <definedName name="GAST_OPE_BID">TR!$M$66:$R$73</definedName>
    <definedName name="GAST_OPE_COMU">TR!$A$66:$F$68</definedName>
    <definedName name="GAST_OPE_EXP">TR!$S$66:$X$66</definedName>
    <definedName name="GRAV_APOYOS">TR!$G$79:$L$79</definedName>
    <definedName name="GRAV_BID">TR!$M$79:$R$79</definedName>
    <definedName name="GRAV_COMU">TR!$A$79:$F$79</definedName>
    <definedName name="GRAV_EXP">TR!$S$79:$X$79</definedName>
    <definedName name="INT_APOYOS">TR!$G$48:$L$48</definedName>
    <definedName name="INT_BID">TR!$M$48:$R$48</definedName>
    <definedName name="INT_COMU">TR!$A$48:$F$48</definedName>
    <definedName name="INT_EXP">TR!$S$48:$X$48</definedName>
    <definedName name="MAT_APOYOS">TR!$G$50:$L$55</definedName>
    <definedName name="MAT_BID">TR!$M$50:$R$55</definedName>
    <definedName name="MAT_COMU">TR!$A$50:$F$55</definedName>
    <definedName name="MAT_EXP">TR!$S$50:$X$52</definedName>
    <definedName name="MATER_APOYOS">TR!$G$38:$L$38</definedName>
    <definedName name="MATER_BID">TR!$M$38:$R$38</definedName>
    <definedName name="MATER_COMU">TR!$A$38:$F$38</definedName>
    <definedName name="MATER_EXP">TR!$S$38:$X$38</definedName>
    <definedName name="meses">Listas!$AB$2:$AB$13</definedName>
    <definedName name="NUT_APOYOS">TR!$G$28:$L$32</definedName>
    <definedName name="NUT_BID">TR!$M$28:$R$32</definedName>
    <definedName name="NUT_COMU">TR!$A$28:$F$32</definedName>
    <definedName name="NUT_EXP">TR!$S$28:$X$32</definedName>
    <definedName name="REG_APOYOS">'CCM-APOYOS'!$B$7:$B$26</definedName>
    <definedName name="REG_BID">'CCM-ZONAS BID'!$B$3:$B$18</definedName>
    <definedName name="REG_COMU">'CCM-ZONAS COMUNITARIOS'!$B$3:$B$30</definedName>
    <definedName name="REGIONAL">Listas!$B$2:$B$34</definedName>
    <definedName name="SEG_APOYOS">TR!$G$57:$L$57</definedName>
    <definedName name="SEG_BID">TR!$M$57:$R$57</definedName>
    <definedName name="SEG_COMU">TR!$A$57:$F$57</definedName>
    <definedName name="SEG_EXP">TR!$S$57:$X$57</definedName>
    <definedName name="TH_APOYOS">TR!$G$10:$L$20</definedName>
    <definedName name="TH_BID">TR!$M$10:$R$17</definedName>
    <definedName name="TH_COMU">TR!$A$10:$F$19</definedName>
    <definedName name="TH_EXP">TR!$S$10:$X$12</definedName>
    <definedName name="_xlnm.Print_Titles" localSheetId="5">'4. DETALLADA-RECURSOS ICBF'!$2:$9</definedName>
    <definedName name="TR_APOYOS">'CCM-APOYOS'!$C$4:$E$4</definedName>
    <definedName name="TR_BID">'CCM-ZONAS BID'!$B$3:$E$18</definedName>
    <definedName name="TR_COMU">'CCM-ZONAS COMUNITARIOS'!$B$3:$F$30</definedName>
    <definedName name="TR_EXPERIENCIAS">'CCM-EXPERIENCIAS'!$C$4:$E$4</definedName>
    <definedName name="TRANS_APOYOS">TR!$G$22:$L$26</definedName>
    <definedName name="TRANS_BID">TR!$M$22:$R$26</definedName>
    <definedName name="TRANS_COMU">TR!$A$22:$F$26</definedName>
    <definedName name="TRANS_EXP">TR!$S$22:$X$26</definedName>
    <definedName name="TRANS_NNA_APOYOS">TR!$G$36:$L$36</definedName>
    <definedName name="TRANS_NNA_BID">TR!$M$36:$R$36</definedName>
    <definedName name="TRANS_NNA_COMU">TR!$A$36:$F$36</definedName>
    <definedName name="TRANS_NNA_EXP">TR!$S$36:$X$36</definedName>
    <definedName name="UT_APOYOS">TR!$G$77:$L$77</definedName>
    <definedName name="UT_BID">TR!$M$77:$R$77</definedName>
    <definedName name="UT_COMU">TR!$A$77:$F$77</definedName>
    <definedName name="UT_EXP">TR!$S$77:$X$77</definedName>
  </definedNames>
  <calcPr calcId="191028"/>
  <pivotCaches>
    <pivotCache cacheId="19"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26" i="19" l="1"/>
  <c r="E126" i="19"/>
  <c r="M1086" i="54" l="1"/>
  <c r="M1085" i="54"/>
  <c r="M1084" i="54"/>
  <c r="M1083" i="54"/>
  <c r="M1082" i="54"/>
  <c r="M1081" i="54"/>
  <c r="M1080" i="54"/>
  <c r="M1079" i="54"/>
  <c r="M1078" i="54"/>
  <c r="M1077" i="54"/>
  <c r="M1076" i="54"/>
  <c r="M1075" i="54"/>
  <c r="M1074" i="54"/>
  <c r="M1073" i="54"/>
  <c r="M1072" i="54"/>
  <c r="M1071" i="54"/>
  <c r="M1070" i="54"/>
  <c r="M1069" i="54"/>
  <c r="M1068" i="54"/>
  <c r="M1067" i="54"/>
  <c r="M1066" i="54"/>
  <c r="M1065" i="54"/>
  <c r="M1064" i="54"/>
  <c r="M1063" i="54"/>
  <c r="M1062" i="54"/>
  <c r="M1061" i="54"/>
  <c r="M1060" i="54"/>
  <c r="M1059" i="54"/>
  <c r="M1058" i="54"/>
  <c r="M1057" i="54"/>
  <c r="M1056" i="54"/>
  <c r="M1055" i="54"/>
  <c r="M1054" i="54"/>
  <c r="M1053" i="54"/>
  <c r="M1052" i="54"/>
  <c r="M1051" i="54"/>
  <c r="M1050" i="54"/>
  <c r="M1049" i="54"/>
  <c r="M1048" i="54"/>
  <c r="M1047" i="54"/>
  <c r="M1046" i="54"/>
  <c r="M1045" i="54"/>
  <c r="M1044" i="54"/>
  <c r="M1043" i="54"/>
  <c r="M1042" i="54"/>
  <c r="M1041" i="54"/>
  <c r="M1040" i="54"/>
  <c r="M1039" i="54"/>
  <c r="M1038" i="54"/>
  <c r="M1037" i="54"/>
  <c r="M1036" i="54"/>
  <c r="M1035" i="54"/>
  <c r="M1034" i="54"/>
  <c r="M1033" i="54"/>
  <c r="M1032" i="54"/>
  <c r="M1031" i="54"/>
  <c r="M1030" i="54"/>
  <c r="M1029" i="54"/>
  <c r="M1028" i="54"/>
  <c r="M1027" i="54"/>
  <c r="M1026" i="54"/>
  <c r="M1025" i="54"/>
  <c r="M1024" i="54"/>
  <c r="M1023" i="54"/>
  <c r="M1022" i="54"/>
  <c r="M1021" i="54"/>
  <c r="M1020" i="54"/>
  <c r="M1019" i="54"/>
  <c r="M1018" i="54"/>
  <c r="M1017" i="54"/>
  <c r="M1016" i="54"/>
  <c r="M1015" i="54"/>
  <c r="M1014" i="54"/>
  <c r="M1013" i="54"/>
  <c r="M1012" i="54"/>
  <c r="M548" i="54" l="1"/>
  <c r="M514" i="54"/>
  <c r="M513" i="54"/>
  <c r="M512" i="54"/>
  <c r="G71" i="71" l="1"/>
  <c r="F126" i="19" l="1"/>
  <c r="V37" i="71"/>
  <c r="V36" i="71"/>
  <c r="V34" i="71"/>
  <c r="V32" i="71"/>
  <c r="V31" i="71"/>
  <c r="V30" i="71"/>
  <c r="V29" i="71"/>
  <c r="P51" i="71" l="1"/>
  <c r="M51" i="71" l="1"/>
  <c r="G51" i="71" l="1"/>
  <c r="E115" i="19"/>
  <c r="F115" i="19"/>
  <c r="F105" i="19"/>
  <c r="E105" i="19"/>
  <c r="D105" i="19"/>
  <c r="D48" i="19"/>
  <c r="D86" i="19"/>
  <c r="D40" i="19"/>
  <c r="D74" i="19"/>
  <c r="D115" i="19"/>
  <c r="D126" i="19" l="1"/>
  <c r="AD2" i="71" l="1"/>
  <c r="R1" i="74" l="1"/>
  <c r="AA3" i="71"/>
  <c r="P3" i="74" s="1"/>
  <c r="B54" i="19"/>
  <c r="J28" i="71"/>
  <c r="J39" i="71"/>
  <c r="J44" i="71"/>
  <c r="J51" i="71"/>
  <c r="J58" i="71"/>
  <c r="J65" i="71"/>
  <c r="J71" i="71"/>
  <c r="M28" i="71"/>
  <c r="M39" i="71"/>
  <c r="M44" i="71"/>
  <c r="M58" i="71"/>
  <c r="M65" i="71"/>
  <c r="M71" i="71"/>
  <c r="P28" i="71"/>
  <c r="P39" i="71"/>
  <c r="P44" i="71"/>
  <c r="P58" i="71"/>
  <c r="P65" i="71"/>
  <c r="P71" i="71"/>
  <c r="S28" i="71"/>
  <c r="S39" i="71"/>
  <c r="S44" i="71"/>
  <c r="S51" i="71"/>
  <c r="S58" i="71"/>
  <c r="S65" i="71"/>
  <c r="S71" i="71"/>
  <c r="V28" i="71"/>
  <c r="V39" i="71"/>
  <c r="V44" i="71"/>
  <c r="V51" i="71"/>
  <c r="V58" i="71"/>
  <c r="V65" i="71"/>
  <c r="V71" i="71"/>
  <c r="Y28" i="71"/>
  <c r="Y39" i="71"/>
  <c r="Y44" i="71"/>
  <c r="Y51" i="71"/>
  <c r="Y58" i="71"/>
  <c r="Y65" i="71"/>
  <c r="Y71" i="71"/>
  <c r="AN71" i="71"/>
  <c r="AN65" i="71"/>
  <c r="AN58" i="71"/>
  <c r="AN51" i="71"/>
  <c r="AN44" i="71"/>
  <c r="AN39" i="71"/>
  <c r="AN28" i="71"/>
  <c r="AK71" i="71"/>
  <c r="AK65" i="71"/>
  <c r="AK58" i="71"/>
  <c r="AK51" i="71"/>
  <c r="AK44" i="71"/>
  <c r="AK39" i="71"/>
  <c r="AK83" i="71" s="1"/>
  <c r="AK28" i="71"/>
  <c r="AH71" i="71"/>
  <c r="AH65" i="71"/>
  <c r="AH58" i="71"/>
  <c r="AH51" i="71"/>
  <c r="AH44" i="71"/>
  <c r="AH39" i="71"/>
  <c r="AH28" i="71"/>
  <c r="AE71" i="71"/>
  <c r="AE65" i="71"/>
  <c r="AE58" i="71"/>
  <c r="AE51" i="71"/>
  <c r="AE44" i="71"/>
  <c r="AE39" i="71"/>
  <c r="AE28" i="71"/>
  <c r="AB71" i="71"/>
  <c r="AB65" i="71"/>
  <c r="AB58" i="71"/>
  <c r="AB51" i="71"/>
  <c r="AB44" i="71"/>
  <c r="AB39" i="71"/>
  <c r="AB28" i="71"/>
  <c r="D72" i="71"/>
  <c r="D73" i="71"/>
  <c r="D74" i="71"/>
  <c r="AH83" i="71" l="1"/>
  <c r="V83" i="71"/>
  <c r="AB83" i="71"/>
  <c r="AE83" i="71"/>
  <c r="Y83" i="71"/>
  <c r="AN83" i="71"/>
  <c r="S83" i="71"/>
  <c r="P83" i="71"/>
  <c r="M83" i="71"/>
  <c r="J83" i="71"/>
  <c r="N2" i="77"/>
  <c r="N2" i="54"/>
  <c r="M3" i="77"/>
  <c r="M3" i="54"/>
  <c r="D7" i="71"/>
  <c r="F99" i="19"/>
  <c r="Q9" i="74"/>
  <c r="P14" i="74"/>
  <c r="O14" i="74"/>
  <c r="N14" i="74"/>
  <c r="M14" i="74"/>
  <c r="L14" i="74"/>
  <c r="K14" i="74"/>
  <c r="J14" i="74"/>
  <c r="I14" i="74"/>
  <c r="H14" i="74"/>
  <c r="G14" i="74"/>
  <c r="F14" i="74"/>
  <c r="E14" i="74"/>
  <c r="D14" i="74"/>
  <c r="O22" i="71"/>
  <c r="AI23" i="71"/>
  <c r="AG22" i="71"/>
  <c r="AE22" i="71"/>
  <c r="B12" i="71"/>
  <c r="B11" i="71"/>
  <c r="M7" i="71"/>
  <c r="P6" i="71"/>
  <c r="K6" i="71"/>
  <c r="G6" i="71"/>
  <c r="W22" i="71"/>
  <c r="U22" i="71"/>
  <c r="S22" i="71"/>
  <c r="Q22" i="71"/>
  <c r="D6" i="71"/>
  <c r="C9" i="71"/>
  <c r="D16" i="71" s="1"/>
  <c r="E26" i="63"/>
  <c r="D26" i="63"/>
  <c r="C26" i="63"/>
  <c r="E25" i="63"/>
  <c r="D25" i="63"/>
  <c r="C25" i="63"/>
  <c r="E24" i="63"/>
  <c r="D24" i="63"/>
  <c r="C24" i="63"/>
  <c r="E23" i="63"/>
  <c r="D23" i="63"/>
  <c r="C23" i="63"/>
  <c r="E22" i="63"/>
  <c r="D22" i="63"/>
  <c r="C22" i="63"/>
  <c r="E21" i="63"/>
  <c r="D21" i="63"/>
  <c r="C21" i="63"/>
  <c r="E20" i="63"/>
  <c r="D20" i="63"/>
  <c r="C20" i="63"/>
  <c r="E19" i="63"/>
  <c r="D19" i="63"/>
  <c r="C19" i="63"/>
  <c r="E18" i="63"/>
  <c r="D18" i="63"/>
  <c r="C18" i="63"/>
  <c r="E17" i="63"/>
  <c r="D17" i="63"/>
  <c r="C17" i="63"/>
  <c r="E16" i="63"/>
  <c r="D16" i="63"/>
  <c r="C16" i="63"/>
  <c r="E15" i="63"/>
  <c r="D15" i="63"/>
  <c r="C15" i="63"/>
  <c r="E14" i="63"/>
  <c r="D14" i="63"/>
  <c r="C14" i="63"/>
  <c r="E13" i="63"/>
  <c r="D13" i="63"/>
  <c r="C13" i="63"/>
  <c r="E12" i="63"/>
  <c r="D12" i="63"/>
  <c r="C12" i="63"/>
  <c r="E11" i="63"/>
  <c r="D11" i="63"/>
  <c r="C11" i="63"/>
  <c r="E10" i="63"/>
  <c r="D10" i="63"/>
  <c r="C10" i="63"/>
  <c r="E9" i="63"/>
  <c r="D9" i="63"/>
  <c r="C9" i="63"/>
  <c r="E8" i="63"/>
  <c r="D8" i="63"/>
  <c r="C8" i="63"/>
  <c r="E7" i="63"/>
  <c r="D7" i="63"/>
  <c r="C7" i="63"/>
  <c r="E6" i="63"/>
  <c r="D6" i="63"/>
  <c r="C6" i="63"/>
  <c r="B92" i="19"/>
  <c r="B65" i="71" s="1"/>
  <c r="B44" i="71"/>
  <c r="B121" i="19"/>
  <c r="B82" i="71" s="1"/>
  <c r="B118" i="19"/>
  <c r="B81" i="71" s="1"/>
  <c r="B114" i="19"/>
  <c r="B80" i="71" s="1"/>
  <c r="B104" i="19"/>
  <c r="B71" i="71" s="1"/>
  <c r="B85" i="19"/>
  <c r="B63" i="71" s="1"/>
  <c r="B84" i="19"/>
  <c r="B83" i="19"/>
  <c r="B82" i="19"/>
  <c r="B81" i="19"/>
  <c r="B80" i="19"/>
  <c r="B58" i="71" s="1"/>
  <c r="B70" i="19"/>
  <c r="B69" i="19"/>
  <c r="B52" i="71" s="1"/>
  <c r="B68" i="19"/>
  <c r="B51" i="71" s="1"/>
  <c r="B65" i="19"/>
  <c r="B50" i="71" s="1"/>
  <c r="B58" i="19"/>
  <c r="B48" i="71" s="1"/>
  <c r="B43" i="19"/>
  <c r="B39" i="71" s="1"/>
  <c r="B29" i="19"/>
  <c r="B28" i="71" s="1"/>
  <c r="B30" i="19"/>
  <c r="B29" i="71" s="1"/>
  <c r="B44" i="19"/>
  <c r="B40" i="71" s="1"/>
  <c r="B89" i="19"/>
  <c r="B64" i="71" s="1"/>
  <c r="E64" i="71" s="1"/>
  <c r="M8" i="54"/>
  <c r="K52" i="71" l="1"/>
  <c r="Q52" i="71"/>
  <c r="T52" i="71"/>
  <c r="W52" i="71"/>
  <c r="Z52" i="71"/>
  <c r="N52" i="71"/>
  <c r="T80" i="71"/>
  <c r="U80" i="71" s="1"/>
  <c r="W80" i="71"/>
  <c r="X80" i="71" s="1"/>
  <c r="K80" i="71"/>
  <c r="L80" i="71" s="1"/>
  <c r="N80" i="71"/>
  <c r="O80" i="71" s="1"/>
  <c r="Z80" i="71"/>
  <c r="AA80" i="71" s="1"/>
  <c r="Q80" i="71"/>
  <c r="R80" i="71" s="1"/>
  <c r="AO81" i="71"/>
  <c r="AP81" i="71" s="1"/>
  <c r="Q81" i="71"/>
  <c r="R81" i="71" s="1"/>
  <c r="K81" i="71"/>
  <c r="L81" i="71" s="1"/>
  <c r="N81" i="71"/>
  <c r="O81" i="71" s="1"/>
  <c r="W81" i="71"/>
  <c r="X81" i="71" s="1"/>
  <c r="T81" i="71"/>
  <c r="U81" i="71" s="1"/>
  <c r="Z81" i="71"/>
  <c r="AA81" i="71" s="1"/>
  <c r="AO82" i="71"/>
  <c r="AP82" i="71" s="1"/>
  <c r="Q82" i="71"/>
  <c r="R82" i="71" s="1"/>
  <c r="K82" i="71"/>
  <c r="L82" i="71" s="1"/>
  <c r="N82" i="71"/>
  <c r="O82" i="71" s="1"/>
  <c r="W82" i="71"/>
  <c r="X82" i="71" s="1"/>
  <c r="T82" i="71"/>
  <c r="U82" i="71" s="1"/>
  <c r="Z82" i="71"/>
  <c r="AA82" i="71" s="1"/>
  <c r="W63" i="71"/>
  <c r="X63" i="71" s="1"/>
  <c r="Q63" i="71"/>
  <c r="R63" i="71" s="1"/>
  <c r="T63" i="71"/>
  <c r="U63" i="71" s="1"/>
  <c r="Z63" i="71"/>
  <c r="AA63" i="71" s="1"/>
  <c r="K63" i="71"/>
  <c r="L63" i="71" s="1"/>
  <c r="N63" i="71"/>
  <c r="O63" i="71" s="1"/>
  <c r="K29" i="71"/>
  <c r="Z29" i="71"/>
  <c r="W29" i="71"/>
  <c r="N29" i="71"/>
  <c r="T29" i="71"/>
  <c r="Q29" i="71"/>
  <c r="AL64" i="71"/>
  <c r="AM64" i="71" s="1"/>
  <c r="K64" i="71"/>
  <c r="L64" i="71" s="1"/>
  <c r="W64" i="71"/>
  <c r="X64" i="71" s="1"/>
  <c r="Q64" i="71"/>
  <c r="R64" i="71" s="1"/>
  <c r="T64" i="71"/>
  <c r="U64" i="71" s="1"/>
  <c r="Z64" i="71"/>
  <c r="AA64" i="71" s="1"/>
  <c r="N64" i="71"/>
  <c r="O64" i="71" s="1"/>
  <c r="T48" i="71"/>
  <c r="U48" i="71" s="1"/>
  <c r="Q48" i="71"/>
  <c r="R48" i="71" s="1"/>
  <c r="N48" i="71"/>
  <c r="O48" i="71" s="1"/>
  <c r="K48" i="71"/>
  <c r="L48" i="71" s="1"/>
  <c r="W48" i="71"/>
  <c r="X48" i="71" s="1"/>
  <c r="Z48" i="71"/>
  <c r="AA48" i="71" s="1"/>
  <c r="K40" i="71"/>
  <c r="T40" i="71"/>
  <c r="W40" i="71"/>
  <c r="Q40" i="71"/>
  <c r="Z40" i="71"/>
  <c r="N40" i="71"/>
  <c r="W50" i="71"/>
  <c r="X50" i="71" s="1"/>
  <c r="Z50" i="71"/>
  <c r="AA50" i="71" s="1"/>
  <c r="N50" i="71"/>
  <c r="O50" i="71" s="1"/>
  <c r="Q50" i="71"/>
  <c r="R50" i="71" s="1"/>
  <c r="T50" i="71"/>
  <c r="U50" i="71" s="1"/>
  <c r="K50" i="71"/>
  <c r="L50" i="71" s="1"/>
  <c r="AC48" i="71"/>
  <c r="AD48" i="71" s="1"/>
  <c r="AO40" i="71"/>
  <c r="AP40" i="71" s="1"/>
  <c r="AO63" i="71"/>
  <c r="AP63" i="71" s="1"/>
  <c r="AC50" i="71"/>
  <c r="AD50" i="71" s="1"/>
  <c r="AF50" i="71"/>
  <c r="AG50" i="71" s="1"/>
  <c r="AI50" i="71"/>
  <c r="AJ50" i="71" s="1"/>
  <c r="AL50" i="71"/>
  <c r="AM50" i="71" s="1"/>
  <c r="AO50" i="71"/>
  <c r="AP50" i="71" s="1"/>
  <c r="AC81" i="71"/>
  <c r="AD81" i="71" s="1"/>
  <c r="AO64" i="71"/>
  <c r="AP64" i="71" s="1"/>
  <c r="AF81" i="71"/>
  <c r="AG81" i="71" s="1"/>
  <c r="AI81" i="71"/>
  <c r="AJ81" i="71" s="1"/>
  <c r="AL81" i="71"/>
  <c r="AM81" i="71" s="1"/>
  <c r="AC64" i="71"/>
  <c r="AD64" i="71" s="1"/>
  <c r="AF64" i="71"/>
  <c r="AG64" i="71" s="1"/>
  <c r="AO52" i="71"/>
  <c r="AP52" i="71" s="1"/>
  <c r="AI64" i="71"/>
  <c r="AJ64" i="71" s="1"/>
  <c r="AL48" i="71"/>
  <c r="AM48" i="71" s="1"/>
  <c r="AF48" i="71"/>
  <c r="AG48" i="71" s="1"/>
  <c r="AI48" i="71"/>
  <c r="AJ48" i="71" s="1"/>
  <c r="AO48" i="71"/>
  <c r="AP48" i="71" s="1"/>
  <c r="AC52" i="71"/>
  <c r="AD52" i="71" s="1"/>
  <c r="AF52" i="71"/>
  <c r="AG52" i="71" s="1"/>
  <c r="AI52" i="71"/>
  <c r="AJ52" i="71" s="1"/>
  <c r="AL52" i="71"/>
  <c r="AM52" i="71" s="1"/>
  <c r="AC40" i="71"/>
  <c r="AD40" i="71" s="1"/>
  <c r="AF40" i="71"/>
  <c r="AG40" i="71" s="1"/>
  <c r="AI40" i="71"/>
  <c r="AJ40" i="71" s="1"/>
  <c r="AL40" i="71"/>
  <c r="AM40" i="71" s="1"/>
  <c r="AC63" i="71"/>
  <c r="AD63" i="71" s="1"/>
  <c r="AC80" i="71"/>
  <c r="AD80" i="71" s="1"/>
  <c r="AC82" i="71"/>
  <c r="AD82" i="71" s="1"/>
  <c r="AF63" i="71"/>
  <c r="AG63" i="71" s="1"/>
  <c r="AF80" i="71"/>
  <c r="AG80" i="71" s="1"/>
  <c r="AI63" i="71"/>
  <c r="AJ63" i="71" s="1"/>
  <c r="AI80" i="71"/>
  <c r="AJ80" i="71" s="1"/>
  <c r="AL63" i="71"/>
  <c r="AM63" i="71" s="1"/>
  <c r="AL80" i="71"/>
  <c r="AM80" i="71" s="1"/>
  <c r="AF82" i="71"/>
  <c r="AG82" i="71" s="1"/>
  <c r="AI82" i="71"/>
  <c r="AJ82" i="71" s="1"/>
  <c r="AO80" i="71"/>
  <c r="AP80" i="71" s="1"/>
  <c r="H82" i="71"/>
  <c r="AL82" i="71"/>
  <c r="AM82" i="71" s="1"/>
  <c r="Q10" i="74"/>
  <c r="R10" i="74" s="1"/>
  <c r="Q11" i="74"/>
  <c r="R11" i="74" s="1"/>
  <c r="Q12" i="74"/>
  <c r="R12" i="74" s="1"/>
  <c r="Q13" i="74"/>
  <c r="R13" i="74" s="1"/>
  <c r="R9" i="74"/>
  <c r="J22" i="71"/>
  <c r="R40" i="71" l="1"/>
  <c r="X40" i="71"/>
  <c r="R29" i="71"/>
  <c r="AA29" i="71"/>
  <c r="L29" i="71"/>
  <c r="O40" i="71"/>
  <c r="U40" i="71"/>
  <c r="O52" i="71"/>
  <c r="AA52" i="71"/>
  <c r="AA40" i="71"/>
  <c r="L40" i="71"/>
  <c r="U52" i="71"/>
  <c r="R52" i="71"/>
  <c r="U29" i="71"/>
  <c r="O29" i="71"/>
  <c r="X29" i="71"/>
  <c r="X52" i="71"/>
  <c r="L52" i="71"/>
  <c r="R14" i="74"/>
  <c r="Q14" i="74"/>
  <c r="AC22" i="71"/>
  <c r="AA22" i="71"/>
  <c r="Y22" i="71"/>
  <c r="G122" i="19"/>
  <c r="F122" i="19"/>
  <c r="E122" i="19"/>
  <c r="D122" i="19"/>
  <c r="G119" i="19"/>
  <c r="F119" i="19"/>
  <c r="E119" i="19"/>
  <c r="D119" i="19"/>
  <c r="G116" i="19"/>
  <c r="F116" i="19"/>
  <c r="E116" i="19"/>
  <c r="D116" i="19"/>
  <c r="G99" i="19"/>
  <c r="A116" i="19"/>
  <c r="G90" i="19"/>
  <c r="F90" i="19"/>
  <c r="E90" i="19"/>
  <c r="D90" i="19"/>
  <c r="G87" i="19"/>
  <c r="F87" i="19"/>
  <c r="G78" i="19"/>
  <c r="F78" i="19"/>
  <c r="E78" i="19"/>
  <c r="D78" i="19"/>
  <c r="G66" i="19"/>
  <c r="F66" i="19"/>
  <c r="E66" i="19"/>
  <c r="D66" i="19"/>
  <c r="F63" i="19"/>
  <c r="F60" i="19"/>
  <c r="G63" i="19"/>
  <c r="E63" i="19"/>
  <c r="D63" i="19"/>
  <c r="G60" i="19"/>
  <c r="G41" i="19"/>
  <c r="M22" i="71"/>
  <c r="AE6" i="71"/>
  <c r="D18" i="71"/>
  <c r="Y19" i="71" l="1"/>
  <c r="J19" i="71"/>
  <c r="U19" i="71"/>
  <c r="Q19" i="71"/>
  <c r="AC19" i="71"/>
  <c r="W19" i="71"/>
  <c r="S19" i="71"/>
  <c r="O19" i="71"/>
  <c r="G16" i="71"/>
  <c r="J16" i="71" s="1"/>
  <c r="M19" i="71" l="1"/>
  <c r="AA19" i="71"/>
  <c r="G18" i="71"/>
  <c r="J18" i="71" l="1"/>
  <c r="M16" i="71"/>
  <c r="O16" i="71" l="1"/>
  <c r="M18" i="71"/>
  <c r="O18" i="71" l="1"/>
  <c r="Q16" i="71"/>
  <c r="Q18" i="71" l="1"/>
  <c r="S16" i="71"/>
  <c r="U16" i="71" l="1"/>
  <c r="S18" i="71"/>
  <c r="W16" i="71" l="1"/>
  <c r="U18" i="71"/>
  <c r="Y16" i="71" l="1"/>
  <c r="W18" i="71"/>
  <c r="AA16" i="71" l="1"/>
  <c r="Y18" i="71"/>
  <c r="AC16" i="71" l="1"/>
  <c r="AA18" i="71"/>
  <c r="AC18" i="71" l="1"/>
  <c r="AE16" i="71"/>
  <c r="AE18" i="71" s="1"/>
  <c r="K28" i="70"/>
  <c r="J28" i="70"/>
  <c r="R40" i="70"/>
  <c r="Q40" i="70"/>
  <c r="Q5" i="70" s="1"/>
  <c r="P40" i="70"/>
  <c r="O40" i="70"/>
  <c r="R5" i="70" l="1"/>
  <c r="A122" i="19" l="1"/>
  <c r="A119" i="19"/>
  <c r="A99" i="19" l="1"/>
  <c r="A87" i="19"/>
  <c r="A75" i="19"/>
  <c r="A60" i="19"/>
  <c r="A49" i="19"/>
  <c r="G49" i="19" l="1"/>
  <c r="B16" i="19" l="1"/>
  <c r="B14" i="19"/>
  <c r="D14" i="19"/>
  <c r="C16" i="19" l="1"/>
  <c r="F10" i="71"/>
  <c r="C14" i="19"/>
  <c r="E14" i="19" s="1"/>
  <c r="F9" i="71"/>
  <c r="B106" i="19"/>
  <c r="B72" i="71" s="1"/>
  <c r="B107" i="19"/>
  <c r="B73" i="71" s="1"/>
  <c r="B108" i="19"/>
  <c r="B74" i="71" s="1"/>
  <c r="B109" i="19"/>
  <c r="B75" i="71" s="1"/>
  <c r="B110" i="19"/>
  <c r="B76" i="71" s="1"/>
  <c r="B111" i="19"/>
  <c r="B77" i="71" s="1"/>
  <c r="B112" i="19"/>
  <c r="B78" i="71" s="1"/>
  <c r="B113" i="19"/>
  <c r="B79" i="71" s="1"/>
  <c r="B105" i="19"/>
  <c r="F104" i="19"/>
  <c r="E104" i="19"/>
  <c r="F92" i="19"/>
  <c r="F80" i="19"/>
  <c r="F68" i="19"/>
  <c r="F54" i="19"/>
  <c r="F43" i="19"/>
  <c r="B94" i="19"/>
  <c r="B67" i="71" s="1"/>
  <c r="B95" i="19"/>
  <c r="B68" i="71" s="1"/>
  <c r="B96" i="19"/>
  <c r="B69" i="71" s="1"/>
  <c r="B97" i="19"/>
  <c r="B70" i="71" s="1"/>
  <c r="B93" i="19"/>
  <c r="B66" i="71" s="1"/>
  <c r="E92" i="19"/>
  <c r="A90" i="19"/>
  <c r="B60" i="71"/>
  <c r="B61" i="71"/>
  <c r="B62" i="71"/>
  <c r="B59" i="71"/>
  <c r="B77" i="19"/>
  <c r="E80" i="19"/>
  <c r="B53" i="71"/>
  <c r="B71" i="19"/>
  <c r="B54" i="71" s="1"/>
  <c r="B72" i="19"/>
  <c r="B55" i="71" s="1"/>
  <c r="B73" i="19"/>
  <c r="B56" i="71" s="1"/>
  <c r="E68" i="19"/>
  <c r="A66" i="19"/>
  <c r="B62" i="19"/>
  <c r="B56" i="19"/>
  <c r="B46" i="71" s="1"/>
  <c r="K46" i="71" s="1"/>
  <c r="B57" i="19"/>
  <c r="B47" i="71" s="1"/>
  <c r="B55" i="19"/>
  <c r="B45" i="71" s="1"/>
  <c r="E54" i="19"/>
  <c r="B45" i="19"/>
  <c r="B41" i="71" s="1"/>
  <c r="B46" i="19"/>
  <c r="B42" i="71" s="1"/>
  <c r="B47" i="19"/>
  <c r="B43" i="71" s="1"/>
  <c r="B31" i="19"/>
  <c r="B30" i="71" s="1"/>
  <c r="B32" i="19"/>
  <c r="B31" i="71" s="1"/>
  <c r="B33" i="19"/>
  <c r="B32" i="71" s="1"/>
  <c r="B34" i="19"/>
  <c r="B33" i="71" s="1"/>
  <c r="B35" i="19"/>
  <c r="B34" i="71" s="1"/>
  <c r="B36" i="19"/>
  <c r="B35" i="71" s="1"/>
  <c r="B37" i="19"/>
  <c r="B36" i="71" s="1"/>
  <c r="B38" i="19"/>
  <c r="B37" i="71" s="1"/>
  <c r="E37" i="71" s="1"/>
  <c r="F37" i="71" s="1"/>
  <c r="B39" i="19"/>
  <c r="B38" i="71" s="1"/>
  <c r="E43" i="19"/>
  <c r="F29" i="19"/>
  <c r="A16" i="19"/>
  <c r="E29" i="19"/>
  <c r="A15" i="19"/>
  <c r="D16" i="19"/>
  <c r="D15" i="19" s="1"/>
  <c r="B15" i="19"/>
  <c r="C10" i="71" s="1"/>
  <c r="P59" i="70"/>
  <c r="E99" i="19" s="1"/>
  <c r="O59" i="70"/>
  <c r="P50" i="70"/>
  <c r="E87" i="19" s="1"/>
  <c r="O50" i="70"/>
  <c r="K50" i="70"/>
  <c r="J50" i="70"/>
  <c r="I50" i="70"/>
  <c r="C50" i="70"/>
  <c r="L40" i="70"/>
  <c r="L5" i="70" s="1"/>
  <c r="K40" i="70"/>
  <c r="J40" i="70"/>
  <c r="I40" i="70"/>
  <c r="F40" i="70"/>
  <c r="E40" i="70"/>
  <c r="F75" i="19" s="1"/>
  <c r="D40" i="70"/>
  <c r="E75" i="19" s="1"/>
  <c r="C40" i="70"/>
  <c r="D75" i="19" s="1"/>
  <c r="P28" i="70"/>
  <c r="E60" i="19" s="1"/>
  <c r="O28" i="70"/>
  <c r="D60" i="19" s="1"/>
  <c r="I28" i="70"/>
  <c r="D28" i="70"/>
  <c r="P22" i="70"/>
  <c r="O22" i="70"/>
  <c r="E22" i="70"/>
  <c r="F49" i="19" s="1"/>
  <c r="D22" i="70"/>
  <c r="C22" i="70"/>
  <c r="P10" i="70"/>
  <c r="O10" i="70"/>
  <c r="K10" i="70"/>
  <c r="J10" i="70"/>
  <c r="I10" i="70"/>
  <c r="E10" i="70"/>
  <c r="F41" i="19" s="1"/>
  <c r="D10" i="70"/>
  <c r="C10" i="70"/>
  <c r="AA6" i="68"/>
  <c r="Z6" i="68"/>
  <c r="Y6" i="68"/>
  <c r="X6" i="68"/>
  <c r="E16" i="19" l="1"/>
  <c r="F118" i="19" s="1"/>
  <c r="AQ81" i="71" s="1"/>
  <c r="AR81" i="71" s="1"/>
  <c r="Q38" i="71"/>
  <c r="R38" i="71" s="1"/>
  <c r="N38" i="71"/>
  <c r="O38" i="71" s="1"/>
  <c r="K38" i="71"/>
  <c r="L38" i="71" s="1"/>
  <c r="T38" i="71"/>
  <c r="U38" i="71" s="1"/>
  <c r="W38" i="71"/>
  <c r="X38" i="71" s="1"/>
  <c r="Z38" i="71"/>
  <c r="AA38" i="71" s="1"/>
  <c r="T36" i="71"/>
  <c r="U36" i="71" s="1"/>
  <c r="Q36" i="71"/>
  <c r="R36" i="71" s="1"/>
  <c r="N36" i="71"/>
  <c r="O36" i="71" s="1"/>
  <c r="W36" i="71"/>
  <c r="X36" i="71" s="1"/>
  <c r="K36" i="71"/>
  <c r="L36" i="71" s="1"/>
  <c r="Z36" i="71"/>
  <c r="AA36" i="71" s="1"/>
  <c r="K77" i="71"/>
  <c r="L77" i="71" s="1"/>
  <c r="N77" i="71"/>
  <c r="O77" i="71" s="1"/>
  <c r="Q77" i="71"/>
  <c r="R77" i="71" s="1"/>
  <c r="T77" i="71"/>
  <c r="U77" i="71" s="1"/>
  <c r="Z77" i="71"/>
  <c r="AA77" i="71" s="1"/>
  <c r="W77" i="71"/>
  <c r="X77" i="71" s="1"/>
  <c r="K76" i="71"/>
  <c r="L76" i="71" s="1"/>
  <c r="N76" i="71"/>
  <c r="O76" i="71" s="1"/>
  <c r="Q76" i="71"/>
  <c r="R76" i="71" s="1"/>
  <c r="W76" i="71"/>
  <c r="X76" i="71" s="1"/>
  <c r="T76" i="71"/>
  <c r="U76" i="71" s="1"/>
  <c r="Z76" i="71"/>
  <c r="AA76" i="71" s="1"/>
  <c r="K30" i="71"/>
  <c r="T30" i="71"/>
  <c r="W30" i="71"/>
  <c r="Z30" i="71"/>
  <c r="N30" i="71"/>
  <c r="Q30" i="71"/>
  <c r="N60" i="71"/>
  <c r="O60" i="71" s="1"/>
  <c r="K60" i="71"/>
  <c r="L60" i="71" s="1"/>
  <c r="W60" i="71"/>
  <c r="X60" i="71" s="1"/>
  <c r="T60" i="71"/>
  <c r="U60" i="71" s="1"/>
  <c r="Q60" i="71"/>
  <c r="Z60" i="71"/>
  <c r="AA60" i="71" s="1"/>
  <c r="Q75" i="71"/>
  <c r="R75" i="71" s="1"/>
  <c r="Z75" i="71"/>
  <c r="AA75" i="71" s="1"/>
  <c r="T75" i="71"/>
  <c r="U75" i="71" s="1"/>
  <c r="W75" i="71"/>
  <c r="X75" i="71" s="1"/>
  <c r="N75" i="71"/>
  <c r="O75" i="71" s="1"/>
  <c r="K75" i="71"/>
  <c r="L75" i="71" s="1"/>
  <c r="W35" i="71"/>
  <c r="X35" i="71" s="1"/>
  <c r="N35" i="71"/>
  <c r="O35" i="71" s="1"/>
  <c r="K35" i="71"/>
  <c r="L35" i="71" s="1"/>
  <c r="Q35" i="71"/>
  <c r="R35" i="71" s="1"/>
  <c r="Z35" i="71"/>
  <c r="AA35" i="71" s="1"/>
  <c r="T35" i="71"/>
  <c r="U35" i="71" s="1"/>
  <c r="Q33" i="71"/>
  <c r="R33" i="71" s="1"/>
  <c r="N33" i="71"/>
  <c r="O33" i="71" s="1"/>
  <c r="K33" i="71"/>
  <c r="L33" i="71" s="1"/>
  <c r="Z33" i="71"/>
  <c r="AA33" i="71" s="1"/>
  <c r="W33" i="71"/>
  <c r="X33" i="71" s="1"/>
  <c r="T33" i="71"/>
  <c r="U33" i="71" s="1"/>
  <c r="T31" i="71"/>
  <c r="U31" i="71" s="1"/>
  <c r="N31" i="71"/>
  <c r="O31" i="71" s="1"/>
  <c r="Z31" i="71"/>
  <c r="AA31" i="71" s="1"/>
  <c r="L31" i="71"/>
  <c r="Q31" i="71"/>
  <c r="R31" i="71" s="1"/>
  <c r="W31" i="71"/>
  <c r="X31" i="71" s="1"/>
  <c r="Q61" i="71"/>
  <c r="R61" i="71" s="1"/>
  <c r="T61" i="71"/>
  <c r="U61" i="71" s="1"/>
  <c r="W61" i="71"/>
  <c r="X61" i="71" s="1"/>
  <c r="Z61" i="71"/>
  <c r="AA61" i="71" s="1"/>
  <c r="K61" i="71"/>
  <c r="N61" i="71"/>
  <c r="O61" i="71" s="1"/>
  <c r="N43" i="71"/>
  <c r="O43" i="71" s="1"/>
  <c r="T43" i="71"/>
  <c r="U43" i="71" s="1"/>
  <c r="W43" i="71"/>
  <c r="X43" i="71" s="1"/>
  <c r="Z43" i="71"/>
  <c r="AA43" i="71" s="1"/>
  <c r="Q43" i="71"/>
  <c r="R43" i="71" s="1"/>
  <c r="K43" i="71"/>
  <c r="L43" i="71" s="1"/>
  <c r="T74" i="71"/>
  <c r="U74" i="71" s="1"/>
  <c r="Z74" i="71"/>
  <c r="AA74" i="71" s="1"/>
  <c r="Q74" i="71"/>
  <c r="R74" i="71" s="1"/>
  <c r="W74" i="71"/>
  <c r="X74" i="71" s="1"/>
  <c r="N74" i="71"/>
  <c r="O74" i="71" s="1"/>
  <c r="K74" i="71"/>
  <c r="L74" i="71" s="1"/>
  <c r="T79" i="71"/>
  <c r="U79" i="71" s="1"/>
  <c r="W79" i="71"/>
  <c r="X79" i="71" s="1"/>
  <c r="Q79" i="71"/>
  <c r="R79" i="71" s="1"/>
  <c r="N79" i="71"/>
  <c r="O79" i="71" s="1"/>
  <c r="Z79" i="71"/>
  <c r="AA79" i="71" s="1"/>
  <c r="K79" i="71"/>
  <c r="L79" i="71" s="1"/>
  <c r="Z73" i="71"/>
  <c r="AA73" i="71" s="1"/>
  <c r="Q73" i="71"/>
  <c r="R73" i="71" s="1"/>
  <c r="T73" i="71"/>
  <c r="U73" i="71" s="1"/>
  <c r="W73" i="71"/>
  <c r="X73" i="71" s="1"/>
  <c r="N73" i="71"/>
  <c r="O73" i="71" s="1"/>
  <c r="K73" i="71"/>
  <c r="L73" i="71" s="1"/>
  <c r="Q34" i="71"/>
  <c r="R34" i="71" s="1"/>
  <c r="K34" i="71"/>
  <c r="L34" i="71" s="1"/>
  <c r="Z34" i="71"/>
  <c r="AA34" i="71" s="1"/>
  <c r="N34" i="71"/>
  <c r="O34" i="71" s="1"/>
  <c r="W34" i="71"/>
  <c r="X34" i="71" s="1"/>
  <c r="T34" i="71"/>
  <c r="U34" i="71" s="1"/>
  <c r="T59" i="71"/>
  <c r="Q59" i="71"/>
  <c r="R59" i="71" s="1"/>
  <c r="N59" i="71"/>
  <c r="K59" i="71"/>
  <c r="L59" i="71" s="1"/>
  <c r="Z59" i="71"/>
  <c r="W59" i="71"/>
  <c r="Q62" i="71"/>
  <c r="R62" i="71" s="1"/>
  <c r="W62" i="71"/>
  <c r="X62" i="71" s="1"/>
  <c r="T62" i="71"/>
  <c r="U62" i="71" s="1"/>
  <c r="Z62" i="71"/>
  <c r="AA62" i="71" s="1"/>
  <c r="K62" i="71"/>
  <c r="L62" i="71" s="1"/>
  <c r="N62" i="71"/>
  <c r="O62" i="71" s="1"/>
  <c r="W72" i="71"/>
  <c r="Z72" i="71"/>
  <c r="K72" i="71"/>
  <c r="T72" i="71"/>
  <c r="N72" i="71"/>
  <c r="Q72" i="71"/>
  <c r="Q70" i="71"/>
  <c r="R70" i="71" s="1"/>
  <c r="T70" i="71"/>
  <c r="U70" i="71" s="1"/>
  <c r="K70" i="71"/>
  <c r="L70" i="71" s="1"/>
  <c r="N70" i="71"/>
  <c r="O70" i="71" s="1"/>
  <c r="Z70" i="71"/>
  <c r="AA70" i="71" s="1"/>
  <c r="W70" i="71"/>
  <c r="X70" i="71" s="1"/>
  <c r="N55" i="71"/>
  <c r="O55" i="71" s="1"/>
  <c r="Q55" i="71"/>
  <c r="R55" i="71" s="1"/>
  <c r="W55" i="71"/>
  <c r="X55" i="71" s="1"/>
  <c r="T55" i="71"/>
  <c r="U55" i="71" s="1"/>
  <c r="K55" i="71"/>
  <c r="L55" i="71" s="1"/>
  <c r="Z55" i="71"/>
  <c r="AA55" i="71" s="1"/>
  <c r="N54" i="71"/>
  <c r="O54" i="71" s="1"/>
  <c r="K54" i="71"/>
  <c r="L54" i="71" s="1"/>
  <c r="T54" i="71"/>
  <c r="U54" i="71" s="1"/>
  <c r="Z54" i="71"/>
  <c r="AA54" i="71" s="1"/>
  <c r="Q54" i="71"/>
  <c r="R54" i="71" s="1"/>
  <c r="W54" i="71"/>
  <c r="X54" i="71" s="1"/>
  <c r="N32" i="71"/>
  <c r="O32" i="71" s="1"/>
  <c r="Q32" i="71"/>
  <c r="R32" i="71" s="1"/>
  <c r="K32" i="71"/>
  <c r="L32" i="71" s="1"/>
  <c r="T32" i="71"/>
  <c r="U32" i="71" s="1"/>
  <c r="Z32" i="71"/>
  <c r="AA32" i="71" s="1"/>
  <c r="W32" i="71"/>
  <c r="X32" i="71" s="1"/>
  <c r="K41" i="71"/>
  <c r="W41" i="71"/>
  <c r="Z41" i="71"/>
  <c r="T41" i="71"/>
  <c r="N41" i="71"/>
  <c r="Q41" i="71"/>
  <c r="Q45" i="71"/>
  <c r="N45" i="71"/>
  <c r="K45" i="71"/>
  <c r="T45" i="71"/>
  <c r="W45" i="71"/>
  <c r="Z45" i="71"/>
  <c r="Q69" i="71"/>
  <c r="R69" i="71" s="1"/>
  <c r="T69" i="71"/>
  <c r="U69" i="71" s="1"/>
  <c r="W69" i="71"/>
  <c r="X69" i="71" s="1"/>
  <c r="K69" i="71"/>
  <c r="L69" i="71" s="1"/>
  <c r="N69" i="71"/>
  <c r="O69" i="71" s="1"/>
  <c r="Z69" i="71"/>
  <c r="AA69" i="71" s="1"/>
  <c r="W47" i="71"/>
  <c r="X47" i="71" s="1"/>
  <c r="Q47" i="71"/>
  <c r="R47" i="71" s="1"/>
  <c r="N47" i="71"/>
  <c r="O47" i="71" s="1"/>
  <c r="K47" i="71"/>
  <c r="L47" i="71" s="1"/>
  <c r="T47" i="71"/>
  <c r="U47" i="71" s="1"/>
  <c r="Z47" i="71"/>
  <c r="AA47" i="71" s="1"/>
  <c r="Q68" i="71"/>
  <c r="R68" i="71" s="1"/>
  <c r="T68" i="71"/>
  <c r="U68" i="71" s="1"/>
  <c r="W68" i="71"/>
  <c r="X68" i="71" s="1"/>
  <c r="K68" i="71"/>
  <c r="L68" i="71" s="1"/>
  <c r="Z68" i="71"/>
  <c r="AA68" i="71" s="1"/>
  <c r="N68" i="71"/>
  <c r="O68" i="71" s="1"/>
  <c r="N56" i="71"/>
  <c r="O56" i="71" s="1"/>
  <c r="K56" i="71"/>
  <c r="L56" i="71" s="1"/>
  <c r="Z56" i="71"/>
  <c r="AA56" i="71" s="1"/>
  <c r="Q56" i="71"/>
  <c r="R56" i="71" s="1"/>
  <c r="W56" i="71"/>
  <c r="X56" i="71" s="1"/>
  <c r="T56" i="71"/>
  <c r="U56" i="71" s="1"/>
  <c r="T37" i="71"/>
  <c r="U37" i="71" s="1"/>
  <c r="N37" i="71"/>
  <c r="O37" i="71" s="1"/>
  <c r="Q37" i="71"/>
  <c r="R37" i="71" s="1"/>
  <c r="K37" i="71"/>
  <c r="L37" i="71" s="1"/>
  <c r="Z37" i="71"/>
  <c r="AA37" i="71" s="1"/>
  <c r="W37" i="71"/>
  <c r="X37" i="71" s="1"/>
  <c r="K53" i="71"/>
  <c r="T53" i="71"/>
  <c r="Z53" i="71"/>
  <c r="W53" i="71"/>
  <c r="N53" i="71"/>
  <c r="Q53" i="71"/>
  <c r="K78" i="71"/>
  <c r="L78" i="71" s="1"/>
  <c r="N78" i="71"/>
  <c r="O78" i="71" s="1"/>
  <c r="W78" i="71"/>
  <c r="X78" i="71" s="1"/>
  <c r="T78" i="71"/>
  <c r="U78" i="71" s="1"/>
  <c r="Z78" i="71"/>
  <c r="AA78" i="71" s="1"/>
  <c r="Q78" i="71"/>
  <c r="R78" i="71" s="1"/>
  <c r="K42" i="71"/>
  <c r="L42" i="71" s="1"/>
  <c r="T42" i="71"/>
  <c r="U42" i="71" s="1"/>
  <c r="Q42" i="71"/>
  <c r="R42" i="71" s="1"/>
  <c r="Z42" i="71"/>
  <c r="AA42" i="71" s="1"/>
  <c r="N42" i="71"/>
  <c r="O42" i="71" s="1"/>
  <c r="W42" i="71"/>
  <c r="X42" i="71" s="1"/>
  <c r="N66" i="71"/>
  <c r="K66" i="71"/>
  <c r="W66" i="71"/>
  <c r="T66" i="71"/>
  <c r="Z66" i="71"/>
  <c r="Q66" i="71"/>
  <c r="W46" i="71"/>
  <c r="X46" i="71" s="1"/>
  <c r="Q46" i="71"/>
  <c r="R46" i="71" s="1"/>
  <c r="L46" i="71"/>
  <c r="T46" i="71"/>
  <c r="U46" i="71" s="1"/>
  <c r="Z46" i="71"/>
  <c r="AA46" i="71" s="1"/>
  <c r="N46" i="71"/>
  <c r="O46" i="71" s="1"/>
  <c r="N67" i="71"/>
  <c r="O67" i="71" s="1"/>
  <c r="Q67" i="71"/>
  <c r="R67" i="71" s="1"/>
  <c r="Z67" i="71"/>
  <c r="AA67" i="71" s="1"/>
  <c r="K67" i="71"/>
  <c r="L67" i="71" s="1"/>
  <c r="W67" i="71"/>
  <c r="X67" i="71" s="1"/>
  <c r="T67" i="71"/>
  <c r="U67" i="71" s="1"/>
  <c r="D32" i="71"/>
  <c r="E32" i="71" s="1"/>
  <c r="D34" i="19"/>
  <c r="D33" i="71" s="1"/>
  <c r="E33" i="71" s="1"/>
  <c r="D57" i="71"/>
  <c r="A78" i="19"/>
  <c r="B57" i="71"/>
  <c r="E41" i="19"/>
  <c r="D49" i="19"/>
  <c r="D87" i="19"/>
  <c r="F5" i="70"/>
  <c r="G75" i="19"/>
  <c r="E49" i="19"/>
  <c r="F62" i="19"/>
  <c r="F65" i="19"/>
  <c r="AQ50" i="71" s="1"/>
  <c r="AR50" i="71" s="1"/>
  <c r="AQ57" i="71"/>
  <c r="AQ64" i="71"/>
  <c r="AR64" i="71" s="1"/>
  <c r="AQ66" i="71"/>
  <c r="AR66" i="71" s="1"/>
  <c r="F94" i="19"/>
  <c r="AQ67" i="71" s="1"/>
  <c r="D40" i="71"/>
  <c r="E40" i="71" s="1"/>
  <c r="F40" i="71" s="1"/>
  <c r="D38" i="71"/>
  <c r="E38" i="71" s="1"/>
  <c r="C15" i="19"/>
  <c r="AO36" i="71"/>
  <c r="AP36" i="71" s="1"/>
  <c r="AI36" i="71"/>
  <c r="AJ36" i="71" s="1"/>
  <c r="AF36" i="71"/>
  <c r="AG36" i="71" s="1"/>
  <c r="AC36" i="71"/>
  <c r="AD36" i="71" s="1"/>
  <c r="AL36" i="71"/>
  <c r="AM36" i="71" s="1"/>
  <c r="AC30" i="71"/>
  <c r="AD30" i="71" s="1"/>
  <c r="AL30" i="71"/>
  <c r="AM30" i="71" s="1"/>
  <c r="AF30" i="71"/>
  <c r="AG30" i="71" s="1"/>
  <c r="AI30" i="71"/>
  <c r="AJ30" i="71" s="1"/>
  <c r="AO30" i="71"/>
  <c r="AP30" i="71" s="1"/>
  <c r="AO33" i="71"/>
  <c r="AP33" i="71" s="1"/>
  <c r="AL33" i="71"/>
  <c r="AM33" i="71" s="1"/>
  <c r="AI33" i="71"/>
  <c r="AJ33" i="71" s="1"/>
  <c r="AF33" i="71"/>
  <c r="AG33" i="71" s="1"/>
  <c r="AC33" i="71"/>
  <c r="AD33" i="71" s="1"/>
  <c r="AL29" i="71"/>
  <c r="AI29" i="71"/>
  <c r="AF29" i="71"/>
  <c r="AC29" i="71"/>
  <c r="AO29" i="71"/>
  <c r="AO38" i="71"/>
  <c r="AP38" i="71" s="1"/>
  <c r="AL38" i="71"/>
  <c r="AM38" i="71" s="1"/>
  <c r="AI38" i="71"/>
  <c r="AJ38" i="71" s="1"/>
  <c r="AF38" i="71"/>
  <c r="AG38" i="71" s="1"/>
  <c r="AC38" i="71"/>
  <c r="AD38" i="71" s="1"/>
  <c r="AO43" i="71"/>
  <c r="AP43" i="71" s="1"/>
  <c r="AL43" i="71"/>
  <c r="AM43" i="71" s="1"/>
  <c r="AI43" i="71"/>
  <c r="AJ43" i="71" s="1"/>
  <c r="AF43" i="71"/>
  <c r="AG43" i="71" s="1"/>
  <c r="AC43" i="71"/>
  <c r="AD43" i="71" s="1"/>
  <c r="AO59" i="71"/>
  <c r="AL59" i="71"/>
  <c r="AI59" i="71"/>
  <c r="AF59" i="71"/>
  <c r="AC59" i="71"/>
  <c r="AO42" i="71"/>
  <c r="AP42" i="71" s="1"/>
  <c r="AL42" i="71"/>
  <c r="AM42" i="71" s="1"/>
  <c r="AI42" i="71"/>
  <c r="AJ42" i="71" s="1"/>
  <c r="AF42" i="71"/>
  <c r="AG42" i="71" s="1"/>
  <c r="AC42" i="71"/>
  <c r="AD42" i="71" s="1"/>
  <c r="AO62" i="71"/>
  <c r="AP62" i="71" s="1"/>
  <c r="AL62" i="71"/>
  <c r="AM62" i="71" s="1"/>
  <c r="AI62" i="71"/>
  <c r="AJ62" i="71" s="1"/>
  <c r="AF62" i="71"/>
  <c r="AG62" i="71" s="1"/>
  <c r="AC62" i="71"/>
  <c r="AD62" i="71" s="1"/>
  <c r="AO41" i="71"/>
  <c r="AF41" i="71"/>
  <c r="AL41" i="71"/>
  <c r="AI41" i="71"/>
  <c r="AC41" i="71"/>
  <c r="AO61" i="71"/>
  <c r="AP61" i="71" s="1"/>
  <c r="AL61" i="71"/>
  <c r="AM61" i="71" s="1"/>
  <c r="AI61" i="71"/>
  <c r="AJ61" i="71" s="1"/>
  <c r="AF61" i="71"/>
  <c r="AG61" i="71" s="1"/>
  <c r="AC61" i="71"/>
  <c r="AD61" i="71" s="1"/>
  <c r="AO56" i="71"/>
  <c r="AP56" i="71" s="1"/>
  <c r="AL56" i="71"/>
  <c r="AM56" i="71" s="1"/>
  <c r="AI56" i="71"/>
  <c r="AJ56" i="71" s="1"/>
  <c r="AF56" i="71"/>
  <c r="AG56" i="71" s="1"/>
  <c r="AC56" i="71"/>
  <c r="AD56" i="71" s="1"/>
  <c r="AO60" i="71"/>
  <c r="AP60" i="71" s="1"/>
  <c r="AC60" i="71"/>
  <c r="AD60" i="71" s="1"/>
  <c r="AL60" i="71"/>
  <c r="AM60" i="71" s="1"/>
  <c r="AI60" i="71"/>
  <c r="AJ60" i="71" s="1"/>
  <c r="AF60" i="71"/>
  <c r="AG60" i="71" s="1"/>
  <c r="AO79" i="71"/>
  <c r="AP79" i="71" s="1"/>
  <c r="AL79" i="71"/>
  <c r="AM79" i="71" s="1"/>
  <c r="AI79" i="71"/>
  <c r="AJ79" i="71" s="1"/>
  <c r="AF79" i="71"/>
  <c r="AG79" i="71" s="1"/>
  <c r="AC79" i="71"/>
  <c r="AD79" i="71" s="1"/>
  <c r="AO45" i="71"/>
  <c r="AL45" i="71"/>
  <c r="AI45" i="71"/>
  <c r="AF45" i="71"/>
  <c r="AC45" i="71"/>
  <c r="AO78" i="71"/>
  <c r="AP78" i="71" s="1"/>
  <c r="AL78" i="71"/>
  <c r="AM78" i="71" s="1"/>
  <c r="AI78" i="71"/>
  <c r="AJ78" i="71" s="1"/>
  <c r="AF78" i="71"/>
  <c r="AG78" i="71" s="1"/>
  <c r="AC78" i="71"/>
  <c r="AD78" i="71" s="1"/>
  <c r="AL47" i="71"/>
  <c r="AM47" i="71" s="1"/>
  <c r="AI47" i="71"/>
  <c r="AJ47" i="71" s="1"/>
  <c r="AF47" i="71"/>
  <c r="AG47" i="71" s="1"/>
  <c r="AC47" i="71"/>
  <c r="AD47" i="71" s="1"/>
  <c r="AO47" i="71"/>
  <c r="AP47" i="71" s="1"/>
  <c r="AO77" i="71"/>
  <c r="AP77" i="71" s="1"/>
  <c r="AC77" i="71"/>
  <c r="AD77" i="71" s="1"/>
  <c r="AL77" i="71"/>
  <c r="AM77" i="71" s="1"/>
  <c r="AI77" i="71"/>
  <c r="AJ77" i="71" s="1"/>
  <c r="AF77" i="71"/>
  <c r="AG77" i="71" s="1"/>
  <c r="AO46" i="71"/>
  <c r="AP46" i="71" s="1"/>
  <c r="AL46" i="71"/>
  <c r="AM46" i="71" s="1"/>
  <c r="AI46" i="71"/>
  <c r="AJ46" i="71" s="1"/>
  <c r="AF46" i="71"/>
  <c r="AG46" i="71" s="1"/>
  <c r="AC46" i="71"/>
  <c r="AD46" i="71" s="1"/>
  <c r="AO66" i="71"/>
  <c r="AL66" i="71"/>
  <c r="AI66" i="71"/>
  <c r="AF66" i="71"/>
  <c r="AC66" i="71"/>
  <c r="AO76" i="71"/>
  <c r="AP76" i="71" s="1"/>
  <c r="AL76" i="71"/>
  <c r="AM76" i="71" s="1"/>
  <c r="AI76" i="71"/>
  <c r="AJ76" i="71" s="1"/>
  <c r="AF76" i="71"/>
  <c r="AG76" i="71" s="1"/>
  <c r="AC76" i="71"/>
  <c r="AD76" i="71" s="1"/>
  <c r="AO70" i="71"/>
  <c r="AP70" i="71" s="1"/>
  <c r="AL70" i="71"/>
  <c r="AM70" i="71" s="1"/>
  <c r="AI70" i="71"/>
  <c r="AJ70" i="71" s="1"/>
  <c r="AF70" i="71"/>
  <c r="AG70" i="71" s="1"/>
  <c r="AC70" i="71"/>
  <c r="AD70" i="71" s="1"/>
  <c r="AO75" i="71"/>
  <c r="AP75" i="71" s="1"/>
  <c r="AL75" i="71"/>
  <c r="AM75" i="71" s="1"/>
  <c r="AI75" i="71"/>
  <c r="AJ75" i="71" s="1"/>
  <c r="AF75" i="71"/>
  <c r="AG75" i="71" s="1"/>
  <c r="AC75" i="71"/>
  <c r="AD75" i="71" s="1"/>
  <c r="AC69" i="71"/>
  <c r="AD69" i="71" s="1"/>
  <c r="AO69" i="71"/>
  <c r="AP69" i="71" s="1"/>
  <c r="AL69" i="71"/>
  <c r="AM69" i="71" s="1"/>
  <c r="AI69" i="71"/>
  <c r="AJ69" i="71" s="1"/>
  <c r="AF69" i="71"/>
  <c r="AG69" i="71" s="1"/>
  <c r="AO74" i="71"/>
  <c r="AP74" i="71" s="1"/>
  <c r="AL74" i="71"/>
  <c r="AM74" i="71" s="1"/>
  <c r="AI74" i="71"/>
  <c r="AJ74" i="71" s="1"/>
  <c r="AF74" i="71"/>
  <c r="AG74" i="71" s="1"/>
  <c r="AC74" i="71"/>
  <c r="AD74" i="71" s="1"/>
  <c r="AO35" i="71"/>
  <c r="AP35" i="71" s="1"/>
  <c r="AI35" i="71"/>
  <c r="AJ35" i="71" s="1"/>
  <c r="AF35" i="71"/>
  <c r="AG35" i="71" s="1"/>
  <c r="AC35" i="71"/>
  <c r="AD35" i="71" s="1"/>
  <c r="AL35" i="71"/>
  <c r="AM35" i="71" s="1"/>
  <c r="AC68" i="71"/>
  <c r="AD68" i="71" s="1"/>
  <c r="AF68" i="71"/>
  <c r="AG68" i="71" s="1"/>
  <c r="AL68" i="71"/>
  <c r="AM68" i="71" s="1"/>
  <c r="AI68" i="71"/>
  <c r="AJ68" i="71" s="1"/>
  <c r="AO68" i="71"/>
  <c r="AP68" i="71" s="1"/>
  <c r="AO73" i="71"/>
  <c r="AP73" i="71" s="1"/>
  <c r="AL73" i="71"/>
  <c r="AM73" i="71" s="1"/>
  <c r="AI73" i="71"/>
  <c r="AJ73" i="71" s="1"/>
  <c r="AF73" i="71"/>
  <c r="AG73" i="71" s="1"/>
  <c r="AC73" i="71"/>
  <c r="AD73" i="71" s="1"/>
  <c r="AO34" i="71"/>
  <c r="AP34" i="71" s="1"/>
  <c r="AI34" i="71"/>
  <c r="AJ34" i="71" s="1"/>
  <c r="AF34" i="71"/>
  <c r="AG34" i="71" s="1"/>
  <c r="AL34" i="71"/>
  <c r="AM34" i="71" s="1"/>
  <c r="AC34" i="71"/>
  <c r="AD34" i="71" s="1"/>
  <c r="AL67" i="71"/>
  <c r="AM67" i="71" s="1"/>
  <c r="AI67" i="71"/>
  <c r="AJ67" i="71" s="1"/>
  <c r="AF67" i="71"/>
  <c r="AG67" i="71" s="1"/>
  <c r="AC67" i="71"/>
  <c r="AD67" i="71" s="1"/>
  <c r="AO67" i="71"/>
  <c r="AP67" i="71" s="1"/>
  <c r="AO72" i="71"/>
  <c r="AP72" i="71" s="1"/>
  <c r="AL72" i="71"/>
  <c r="AM72" i="71" s="1"/>
  <c r="AI72" i="71"/>
  <c r="AJ72" i="71" s="1"/>
  <c r="AF72" i="71"/>
  <c r="AG72" i="71" s="1"/>
  <c r="AC72" i="71"/>
  <c r="AD72" i="71" s="1"/>
  <c r="AO37" i="71"/>
  <c r="AP37" i="71" s="1"/>
  <c r="AI37" i="71"/>
  <c r="AJ37" i="71" s="1"/>
  <c r="AF37" i="71"/>
  <c r="AG37" i="71" s="1"/>
  <c r="AC37" i="71"/>
  <c r="AD37" i="71" s="1"/>
  <c r="AL37" i="71"/>
  <c r="AM37" i="71" s="1"/>
  <c r="AL32" i="71"/>
  <c r="AM32" i="71" s="1"/>
  <c r="AO32" i="71"/>
  <c r="AP32" i="71" s="1"/>
  <c r="AI32" i="71"/>
  <c r="AJ32" i="71" s="1"/>
  <c r="AF32" i="71"/>
  <c r="AG32" i="71" s="1"/>
  <c r="AC32" i="71"/>
  <c r="AD32" i="71" s="1"/>
  <c r="AO54" i="71"/>
  <c r="AP54" i="71" s="1"/>
  <c r="AL54" i="71"/>
  <c r="AM54" i="71" s="1"/>
  <c r="AI54" i="71"/>
  <c r="AJ54" i="71" s="1"/>
  <c r="AF54" i="71"/>
  <c r="AG54" i="71" s="1"/>
  <c r="AC54" i="71"/>
  <c r="AD54" i="71" s="1"/>
  <c r="AO55" i="71"/>
  <c r="AP55" i="71" s="1"/>
  <c r="AL55" i="71"/>
  <c r="AM55" i="71" s="1"/>
  <c r="AI55" i="71"/>
  <c r="AJ55" i="71" s="1"/>
  <c r="AF55" i="71"/>
  <c r="AG55" i="71" s="1"/>
  <c r="AC55" i="71"/>
  <c r="AD55" i="71" s="1"/>
  <c r="AL31" i="71"/>
  <c r="AM31" i="71" s="1"/>
  <c r="AC31" i="71"/>
  <c r="AD31" i="71" s="1"/>
  <c r="AO31" i="71"/>
  <c r="AP31" i="71" s="1"/>
  <c r="AI31" i="71"/>
  <c r="AJ31" i="71" s="1"/>
  <c r="AF31" i="71"/>
  <c r="AG31" i="71" s="1"/>
  <c r="AO53" i="71"/>
  <c r="AC53" i="71"/>
  <c r="AL53" i="71"/>
  <c r="AI53" i="71"/>
  <c r="AF53" i="71"/>
  <c r="AQ72" i="71"/>
  <c r="AR72" i="71" s="1"/>
  <c r="AQ29" i="71"/>
  <c r="E30" i="71"/>
  <c r="A63" i="19"/>
  <c r="B49" i="71"/>
  <c r="D89" i="19"/>
  <c r="D127" i="19"/>
  <c r="D63" i="71"/>
  <c r="D62" i="71"/>
  <c r="E62" i="71" s="1"/>
  <c r="D61" i="71"/>
  <c r="E61" i="71" s="1"/>
  <c r="D82" i="71"/>
  <c r="D77" i="71"/>
  <c r="D81" i="71"/>
  <c r="E81" i="71" s="1"/>
  <c r="D49" i="71"/>
  <c r="D57" i="19"/>
  <c r="D47" i="71" s="1"/>
  <c r="E47" i="71" s="1"/>
  <c r="D42" i="71"/>
  <c r="E42" i="71" s="1"/>
  <c r="D36" i="71"/>
  <c r="E36" i="71" s="1"/>
  <c r="F36" i="71" s="1"/>
  <c r="D36" i="19"/>
  <c r="D35" i="71" s="1"/>
  <c r="E35" i="71" s="1"/>
  <c r="D70" i="19"/>
  <c r="D53" i="71" s="1"/>
  <c r="E53" i="71" s="1"/>
  <c r="P5" i="70"/>
  <c r="J5" i="70"/>
  <c r="K5" i="70"/>
  <c r="I5" i="70"/>
  <c r="O5" i="70"/>
  <c r="D58" i="19"/>
  <c r="D80" i="71"/>
  <c r="F114" i="19"/>
  <c r="AQ80" i="71" s="1"/>
  <c r="F85" i="19"/>
  <c r="AQ63" i="71" s="1"/>
  <c r="F84" i="19"/>
  <c r="AQ62" i="71" s="1"/>
  <c r="F83" i="19"/>
  <c r="AQ61" i="71" s="1"/>
  <c r="F82" i="19"/>
  <c r="AQ60" i="71" s="1"/>
  <c r="F81" i="19"/>
  <c r="D60" i="71"/>
  <c r="E60" i="71" s="1"/>
  <c r="F111" i="19"/>
  <c r="AQ77" i="71" s="1"/>
  <c r="AR77" i="71" s="1"/>
  <c r="AQ73" i="71"/>
  <c r="F113" i="19"/>
  <c r="AQ79" i="71" s="1"/>
  <c r="F109" i="19"/>
  <c r="AQ75" i="71" s="1"/>
  <c r="AR75" i="71" s="1"/>
  <c r="F110" i="19"/>
  <c r="AQ76" i="71" s="1"/>
  <c r="F112" i="19"/>
  <c r="AQ78" i="71" s="1"/>
  <c r="AR78" i="71" s="1"/>
  <c r="F108" i="19"/>
  <c r="D79" i="71"/>
  <c r="E79" i="71" s="1"/>
  <c r="D78" i="71"/>
  <c r="E73" i="71"/>
  <c r="D75" i="71"/>
  <c r="E75" i="71" s="1"/>
  <c r="D76" i="71"/>
  <c r="E76" i="71" s="1"/>
  <c r="D94" i="19"/>
  <c r="D66" i="71"/>
  <c r="D97" i="19"/>
  <c r="D70" i="71" s="1"/>
  <c r="E70" i="71" s="1"/>
  <c r="F96" i="19"/>
  <c r="AQ69" i="71" s="1"/>
  <c r="AR69" i="71" s="1"/>
  <c r="F97" i="19"/>
  <c r="AQ70" i="71" s="1"/>
  <c r="AR70" i="71" s="1"/>
  <c r="D96" i="19"/>
  <c r="D69" i="71" s="1"/>
  <c r="F95" i="19"/>
  <c r="AQ68" i="71" s="1"/>
  <c r="D95" i="19"/>
  <c r="D68" i="71" s="1"/>
  <c r="F73" i="19"/>
  <c r="AQ56" i="71" s="1"/>
  <c r="F72" i="19"/>
  <c r="D71" i="19"/>
  <c r="D54" i="71" s="1"/>
  <c r="E54" i="71" s="1"/>
  <c r="D73" i="19"/>
  <c r="D56" i="71" s="1"/>
  <c r="F71" i="19"/>
  <c r="AQ54" i="71" s="1"/>
  <c r="AR54" i="71" s="1"/>
  <c r="D72" i="19"/>
  <c r="D55" i="71" s="1"/>
  <c r="E55" i="71" s="1"/>
  <c r="F69" i="19"/>
  <c r="D50" i="71"/>
  <c r="E50" i="71" s="1"/>
  <c r="F58" i="19"/>
  <c r="AQ48" i="71" s="1"/>
  <c r="D56" i="19"/>
  <c r="D46" i="71" s="1"/>
  <c r="E46" i="71" s="1"/>
  <c r="AQ46" i="71"/>
  <c r="AR46" i="71" s="1"/>
  <c r="D55" i="19"/>
  <c r="D41" i="71"/>
  <c r="E41" i="71" s="1"/>
  <c r="AQ43" i="71"/>
  <c r="AR43" i="71" s="1"/>
  <c r="AQ42" i="71"/>
  <c r="AR42" i="71" s="1"/>
  <c r="AQ41" i="71"/>
  <c r="AR41" i="71" s="1"/>
  <c r="AQ33" i="71"/>
  <c r="AQ37" i="71"/>
  <c r="AQ36" i="71"/>
  <c r="AQ32" i="71"/>
  <c r="AR32" i="71" s="1"/>
  <c r="AQ35" i="71"/>
  <c r="AQ31" i="71"/>
  <c r="F39" i="19"/>
  <c r="AQ38" i="71" s="1"/>
  <c r="AQ34" i="71"/>
  <c r="AR34" i="71" s="1"/>
  <c r="D31" i="71"/>
  <c r="D34" i="71"/>
  <c r="E5" i="70"/>
  <c r="C5" i="70"/>
  <c r="D5" i="70"/>
  <c r="D28" i="71" l="1"/>
  <c r="D42" i="19"/>
  <c r="D67" i="71"/>
  <c r="D98" i="19"/>
  <c r="D101" i="19" s="1"/>
  <c r="E34" i="71"/>
  <c r="F34" i="71" s="1"/>
  <c r="AQ74" i="71"/>
  <c r="AR74" i="71" s="1"/>
  <c r="AS74" i="71" s="1"/>
  <c r="AR57" i="71"/>
  <c r="AS57" i="71" s="1"/>
  <c r="T58" i="71"/>
  <c r="U59" i="71"/>
  <c r="U58" i="71" s="1"/>
  <c r="T49" i="71"/>
  <c r="U49" i="71" s="1"/>
  <c r="N49" i="71"/>
  <c r="O49" i="71" s="1"/>
  <c r="K49" i="71"/>
  <c r="L49" i="71" s="1"/>
  <c r="Q49" i="71"/>
  <c r="R49" i="71" s="1"/>
  <c r="Z49" i="71"/>
  <c r="AA49" i="71" s="1"/>
  <c r="W49" i="71"/>
  <c r="X49" i="71" s="1"/>
  <c r="W44" i="71"/>
  <c r="X45" i="71"/>
  <c r="X44" i="71" s="1"/>
  <c r="W71" i="71"/>
  <c r="X72" i="71"/>
  <c r="X71" i="71" s="1"/>
  <c r="O30" i="71"/>
  <c r="O28" i="71" s="1"/>
  <c r="N28" i="71"/>
  <c r="T44" i="71"/>
  <c r="U45" i="71"/>
  <c r="U44" i="71" s="1"/>
  <c r="AA30" i="71"/>
  <c r="AA28" i="71" s="1"/>
  <c r="Z28" i="71"/>
  <c r="X41" i="71"/>
  <c r="X39" i="71" s="1"/>
  <c r="W39" i="71"/>
  <c r="N65" i="71"/>
  <c r="O66" i="71"/>
  <c r="O65" i="71" s="1"/>
  <c r="N58" i="71"/>
  <c r="O59" i="71"/>
  <c r="O58" i="71" s="1"/>
  <c r="K44" i="71"/>
  <c r="L45" i="71"/>
  <c r="L44" i="71" s="1"/>
  <c r="X30" i="71"/>
  <c r="X28" i="71" s="1"/>
  <c r="W28" i="71"/>
  <c r="R53" i="71"/>
  <c r="R51" i="71" s="1"/>
  <c r="Q51" i="71"/>
  <c r="N44" i="71"/>
  <c r="O45" i="71"/>
  <c r="O44" i="71" s="1"/>
  <c r="U30" i="71"/>
  <c r="U28" i="71" s="1"/>
  <c r="T28" i="71"/>
  <c r="K65" i="71"/>
  <c r="L66" i="71"/>
  <c r="L65" i="71" s="1"/>
  <c r="O53" i="71"/>
  <c r="O51" i="71" s="1"/>
  <c r="N51" i="71"/>
  <c r="Q44" i="71"/>
  <c r="R45" i="71"/>
  <c r="R44" i="71" s="1"/>
  <c r="K58" i="71"/>
  <c r="L61" i="71"/>
  <c r="L58" i="71" s="1"/>
  <c r="L30" i="71"/>
  <c r="L28" i="71" s="1"/>
  <c r="K28" i="71"/>
  <c r="T71" i="71"/>
  <c r="U72" i="71"/>
  <c r="U71" i="71" s="1"/>
  <c r="R30" i="71"/>
  <c r="R28" i="71" s="1"/>
  <c r="Q28" i="71"/>
  <c r="Q65" i="71"/>
  <c r="R66" i="71"/>
  <c r="R65" i="71" s="1"/>
  <c r="X53" i="71"/>
  <c r="X51" i="71" s="1"/>
  <c r="W51" i="71"/>
  <c r="R41" i="71"/>
  <c r="R39" i="71" s="1"/>
  <c r="Q39" i="71"/>
  <c r="L41" i="71"/>
  <c r="L39" i="71" s="1"/>
  <c r="K39" i="71"/>
  <c r="Q58" i="71"/>
  <c r="R60" i="71"/>
  <c r="R58" i="71" s="1"/>
  <c r="K71" i="71"/>
  <c r="L72" i="71"/>
  <c r="L71" i="71" s="1"/>
  <c r="Z71" i="71"/>
  <c r="AA72" i="71"/>
  <c r="AA71" i="71" s="1"/>
  <c r="W57" i="71"/>
  <c r="X57" i="71" s="1"/>
  <c r="Q57" i="71"/>
  <c r="R57" i="71" s="1"/>
  <c r="K57" i="71"/>
  <c r="L57" i="71" s="1"/>
  <c r="T57" i="71"/>
  <c r="U57" i="71" s="1"/>
  <c r="Z57" i="71"/>
  <c r="AA57" i="71" s="1"/>
  <c r="N57" i="71"/>
  <c r="O57" i="71" s="1"/>
  <c r="Z65" i="71"/>
  <c r="AA66" i="71"/>
  <c r="AA65" i="71" s="1"/>
  <c r="AA53" i="71"/>
  <c r="AA51" i="71" s="1"/>
  <c r="Z51" i="71"/>
  <c r="O41" i="71"/>
  <c r="O39" i="71" s="1"/>
  <c r="N39" i="71"/>
  <c r="Q71" i="71"/>
  <c r="R72" i="71"/>
  <c r="R71" i="71" s="1"/>
  <c r="N71" i="71"/>
  <c r="O72" i="71"/>
  <c r="O71" i="71" s="1"/>
  <c r="T65" i="71"/>
  <c r="U66" i="71"/>
  <c r="U65" i="71" s="1"/>
  <c r="U53" i="71"/>
  <c r="U51" i="71" s="1"/>
  <c r="T51" i="71"/>
  <c r="U41" i="71"/>
  <c r="U39" i="71" s="1"/>
  <c r="T39" i="71"/>
  <c r="W58" i="71"/>
  <c r="X59" i="71"/>
  <c r="X58" i="71" s="1"/>
  <c r="Z44" i="71"/>
  <c r="AA45" i="71"/>
  <c r="AA44" i="71" s="1"/>
  <c r="W65" i="71"/>
  <c r="X66" i="71"/>
  <c r="X65" i="71" s="1"/>
  <c r="L53" i="71"/>
  <c r="L51" i="71" s="1"/>
  <c r="K51" i="71"/>
  <c r="AA41" i="71"/>
  <c r="AA39" i="71" s="1"/>
  <c r="Z39" i="71"/>
  <c r="Z58" i="71"/>
  <c r="AA59" i="71"/>
  <c r="AA58" i="71" s="1"/>
  <c r="E74" i="71"/>
  <c r="F74" i="71" s="1"/>
  <c r="D71" i="71"/>
  <c r="AO49" i="71"/>
  <c r="AP49" i="71" s="1"/>
  <c r="AL49" i="71"/>
  <c r="AM49" i="71" s="1"/>
  <c r="AI49" i="71"/>
  <c r="AJ49" i="71" s="1"/>
  <c r="AF49" i="71"/>
  <c r="AG49" i="71" s="1"/>
  <c r="AC49" i="71"/>
  <c r="AD49" i="71" s="1"/>
  <c r="AO57" i="71"/>
  <c r="AP57" i="71" s="1"/>
  <c r="AL57" i="71"/>
  <c r="AM57" i="71" s="1"/>
  <c r="AI57" i="71"/>
  <c r="AJ57" i="71" s="1"/>
  <c r="AF57" i="71"/>
  <c r="AG57" i="71" s="1"/>
  <c r="AC57" i="71"/>
  <c r="AD57" i="71" s="1"/>
  <c r="E57" i="71"/>
  <c r="F57" i="71" s="1"/>
  <c r="D79" i="19"/>
  <c r="AS64" i="71"/>
  <c r="AQ55" i="71"/>
  <c r="AR55" i="71" s="1"/>
  <c r="F98" i="19"/>
  <c r="F100" i="19" s="1"/>
  <c r="E29" i="71"/>
  <c r="AR29" i="71"/>
  <c r="F40" i="19"/>
  <c r="D50" i="19"/>
  <c r="D59" i="71"/>
  <c r="D88" i="19"/>
  <c r="D45" i="71"/>
  <c r="E45" i="71" s="1"/>
  <c r="D61" i="19"/>
  <c r="D52" i="71"/>
  <c r="D51" i="71" s="1"/>
  <c r="D76" i="19"/>
  <c r="AQ40" i="71"/>
  <c r="AR40" i="71" s="1"/>
  <c r="F48" i="19"/>
  <c r="F50" i="19" s="1"/>
  <c r="AQ52" i="71"/>
  <c r="AR52" i="71" s="1"/>
  <c r="AQ59" i="71"/>
  <c r="AR59" i="71" s="1"/>
  <c r="F86" i="19"/>
  <c r="F88" i="19" s="1"/>
  <c r="E15" i="19"/>
  <c r="E82" i="71"/>
  <c r="AJ41" i="71"/>
  <c r="AJ39" i="71" s="1"/>
  <c r="AI39" i="71"/>
  <c r="AP29" i="71"/>
  <c r="AP28" i="71" s="1"/>
  <c r="AO28" i="71"/>
  <c r="AD45" i="71"/>
  <c r="AD44" i="71" s="1"/>
  <c r="AC44" i="71"/>
  <c r="AM41" i="71"/>
  <c r="AM39" i="71" s="1"/>
  <c r="AL39" i="71"/>
  <c r="AG45" i="71"/>
  <c r="AG44" i="71" s="1"/>
  <c r="AF44" i="71"/>
  <c r="AG41" i="71"/>
  <c r="AG39" i="71" s="1"/>
  <c r="AF39" i="71"/>
  <c r="AJ45" i="71"/>
  <c r="AJ44" i="71" s="1"/>
  <c r="AI44" i="71"/>
  <c r="AP41" i="71"/>
  <c r="AP39" i="71" s="1"/>
  <c r="AO39" i="71"/>
  <c r="AD59" i="71"/>
  <c r="AD58" i="71" s="1"/>
  <c r="AC58" i="71"/>
  <c r="AM45" i="71"/>
  <c r="AM44" i="71" s="1"/>
  <c r="AL44" i="71"/>
  <c r="AG59" i="71"/>
  <c r="AG58" i="71" s="1"/>
  <c r="AF58" i="71"/>
  <c r="AD66" i="71"/>
  <c r="AD65" i="71" s="1"/>
  <c r="AC65" i="71"/>
  <c r="AP45" i="71"/>
  <c r="AP44" i="71" s="1"/>
  <c r="AO44" i="71"/>
  <c r="AJ59" i="71"/>
  <c r="AJ58" i="71" s="1"/>
  <c r="AI58" i="71"/>
  <c r="AG66" i="71"/>
  <c r="AG65" i="71" s="1"/>
  <c r="AF65" i="71"/>
  <c r="AM59" i="71"/>
  <c r="AM58" i="71" s="1"/>
  <c r="AL58" i="71"/>
  <c r="AG53" i="71"/>
  <c r="AG51" i="71" s="1"/>
  <c r="AF51" i="71"/>
  <c r="AJ66" i="71"/>
  <c r="AJ65" i="71" s="1"/>
  <c r="AI65" i="71"/>
  <c r="AP59" i="71"/>
  <c r="AP58" i="71" s="1"/>
  <c r="AO58" i="71"/>
  <c r="AJ53" i="71"/>
  <c r="AJ51" i="71" s="1"/>
  <c r="AI51" i="71"/>
  <c r="AM66" i="71"/>
  <c r="AM65" i="71" s="1"/>
  <c r="AL65" i="71"/>
  <c r="AD29" i="71"/>
  <c r="AD28" i="71" s="1"/>
  <c r="AC28" i="71"/>
  <c r="AM53" i="71"/>
  <c r="AM51" i="71" s="1"/>
  <c r="AL51" i="71"/>
  <c r="AG29" i="71"/>
  <c r="AG28" i="71" s="1"/>
  <c r="AF28" i="71"/>
  <c r="AD41" i="71"/>
  <c r="AD39" i="71" s="1"/>
  <c r="AC39" i="71"/>
  <c r="AJ29" i="71"/>
  <c r="AJ28" i="71" s="1"/>
  <c r="AI28" i="71"/>
  <c r="AP66" i="71"/>
  <c r="AP65" i="71" s="1"/>
  <c r="AO65" i="71"/>
  <c r="AM29" i="71"/>
  <c r="AM28" i="71" s="1"/>
  <c r="AL28" i="71"/>
  <c r="AD53" i="71"/>
  <c r="AD51" i="71" s="1"/>
  <c r="AC51" i="71"/>
  <c r="AP53" i="71"/>
  <c r="AP51" i="71" s="1"/>
  <c r="AO51" i="71"/>
  <c r="AR80" i="71"/>
  <c r="AS80" i="71" s="1"/>
  <c r="AR76" i="71"/>
  <c r="AS76" i="71" s="1"/>
  <c r="AS78" i="71"/>
  <c r="AR48" i="71"/>
  <c r="AS48" i="71" s="1"/>
  <c r="AS70" i="71"/>
  <c r="AS69" i="71"/>
  <c r="AR67" i="71"/>
  <c r="AR79" i="71"/>
  <c r="AS79" i="71" s="1"/>
  <c r="AS46" i="71"/>
  <c r="AS77" i="71"/>
  <c r="AS54" i="71"/>
  <c r="AR56" i="71"/>
  <c r="AS56" i="71" s="1"/>
  <c r="AR60" i="71"/>
  <c r="AS81" i="71"/>
  <c r="AS75" i="71"/>
  <c r="AR73" i="71"/>
  <c r="AR61" i="71"/>
  <c r="AR63" i="71"/>
  <c r="AS63" i="71" s="1"/>
  <c r="AR68" i="71"/>
  <c r="AS68" i="71" s="1"/>
  <c r="AR62" i="71"/>
  <c r="AR31" i="71"/>
  <c r="AS31" i="71" s="1"/>
  <c r="AS32" i="71"/>
  <c r="AR38" i="71"/>
  <c r="AR35" i="71"/>
  <c r="AS35" i="71" s="1"/>
  <c r="AR36" i="71"/>
  <c r="AS36" i="71" s="1"/>
  <c r="AR37" i="71"/>
  <c r="AS37" i="71" s="1"/>
  <c r="AS41" i="71"/>
  <c r="AS42" i="71"/>
  <c r="AS43" i="71"/>
  <c r="AS34" i="71"/>
  <c r="AR33" i="71"/>
  <c r="AS33" i="71" s="1"/>
  <c r="E49" i="71"/>
  <c r="E31" i="71"/>
  <c r="F47" i="71"/>
  <c r="D123" i="19"/>
  <c r="AQ65" i="71"/>
  <c r="AS66" i="71"/>
  <c r="E69" i="71"/>
  <c r="E68" i="71"/>
  <c r="E67" i="71"/>
  <c r="F70" i="71"/>
  <c r="E66" i="71"/>
  <c r="D91" i="19"/>
  <c r="F91" i="19"/>
  <c r="F61" i="71"/>
  <c r="F60" i="71"/>
  <c r="F62" i="71"/>
  <c r="E63" i="71"/>
  <c r="F67" i="19"/>
  <c r="F64" i="19"/>
  <c r="AQ49" i="71"/>
  <c r="AR49" i="71" s="1"/>
  <c r="D48" i="71"/>
  <c r="F30" i="71"/>
  <c r="F33" i="71"/>
  <c r="F32" i="71"/>
  <c r="F55" i="71"/>
  <c r="F54" i="71"/>
  <c r="F53" i="71"/>
  <c r="E56" i="71"/>
  <c r="E80" i="71"/>
  <c r="F72" i="71"/>
  <c r="E77" i="71"/>
  <c r="F76" i="71"/>
  <c r="E78" i="71"/>
  <c r="F75" i="71"/>
  <c r="F73" i="71"/>
  <c r="F41" i="71"/>
  <c r="F38" i="71"/>
  <c r="D67" i="19"/>
  <c r="D64" i="19"/>
  <c r="D43" i="71"/>
  <c r="E43" i="71" s="1"/>
  <c r="E39" i="71" s="1"/>
  <c r="D100" i="19"/>
  <c r="D120" i="19"/>
  <c r="AQ47" i="71"/>
  <c r="F79" i="19"/>
  <c r="F127" i="19"/>
  <c r="F74" i="19"/>
  <c r="E59" i="71" l="1"/>
  <c r="F59" i="71" s="1"/>
  <c r="D58" i="71"/>
  <c r="K83" i="71"/>
  <c r="E28" i="71"/>
  <c r="X83" i="71"/>
  <c r="S20" i="71" s="1"/>
  <c r="F29" i="71"/>
  <c r="AA83" i="71"/>
  <c r="Z83" i="71"/>
  <c r="U83" i="71"/>
  <c r="Q20" i="71" s="1"/>
  <c r="W83" i="71"/>
  <c r="R83" i="71"/>
  <c r="O20" i="71" s="1"/>
  <c r="Q83" i="71"/>
  <c r="T83" i="71"/>
  <c r="N83" i="71"/>
  <c r="O83" i="71"/>
  <c r="M20" i="71" s="1"/>
  <c r="L83" i="71"/>
  <c r="J20" i="71" s="1"/>
  <c r="AS73" i="71"/>
  <c r="E127" i="19"/>
  <c r="AS55" i="71"/>
  <c r="E52" i="71"/>
  <c r="E51" i="71" s="1"/>
  <c r="E82" i="19"/>
  <c r="G82" i="19" s="1"/>
  <c r="E94" i="19"/>
  <c r="G94" i="19" s="1"/>
  <c r="G46" i="19"/>
  <c r="AS52" i="71"/>
  <c r="G107" i="19"/>
  <c r="E39" i="19"/>
  <c r="G39" i="19" s="1"/>
  <c r="E110" i="19"/>
  <c r="G110" i="19" s="1"/>
  <c r="E83" i="19"/>
  <c r="G83" i="19" s="1"/>
  <c r="AQ58" i="71"/>
  <c r="E91" i="19"/>
  <c r="E118" i="19"/>
  <c r="G118" i="19" s="1"/>
  <c r="E112" i="19"/>
  <c r="G112" i="19" s="1"/>
  <c r="G33" i="19"/>
  <c r="E71" i="19"/>
  <c r="G71" i="19" s="1"/>
  <c r="E58" i="19"/>
  <c r="G58" i="19" s="1"/>
  <c r="G36" i="19"/>
  <c r="G35" i="19"/>
  <c r="G47" i="19"/>
  <c r="E69" i="19"/>
  <c r="G69" i="19" s="1"/>
  <c r="G93" i="19"/>
  <c r="E113" i="19"/>
  <c r="G113" i="19" s="1"/>
  <c r="E108" i="19"/>
  <c r="G106" i="19"/>
  <c r="E114" i="19"/>
  <c r="G114" i="19" s="1"/>
  <c r="E84" i="19"/>
  <c r="G84" i="19" s="1"/>
  <c r="G32" i="19"/>
  <c r="G56" i="19"/>
  <c r="E73" i="19"/>
  <c r="G73" i="19" s="1"/>
  <c r="E97" i="19"/>
  <c r="G97" i="19" s="1"/>
  <c r="E109" i="19"/>
  <c r="G109" i="19" s="1"/>
  <c r="G37" i="19"/>
  <c r="E123" i="19"/>
  <c r="E85" i="19"/>
  <c r="G34" i="19"/>
  <c r="G38" i="19"/>
  <c r="G44" i="19"/>
  <c r="G45" i="19"/>
  <c r="E72" i="19"/>
  <c r="G72" i="19" s="1"/>
  <c r="G77" i="19"/>
  <c r="G96" i="19"/>
  <c r="E111" i="19"/>
  <c r="G111" i="19" s="1"/>
  <c r="E81" i="19"/>
  <c r="G81" i="19" s="1"/>
  <c r="E62" i="19"/>
  <c r="E64" i="19" s="1"/>
  <c r="AQ39" i="71"/>
  <c r="F51" i="19"/>
  <c r="AQ45" i="71"/>
  <c r="AR45" i="71" s="1"/>
  <c r="F59" i="19"/>
  <c r="F101" i="19" s="1"/>
  <c r="AS40" i="71"/>
  <c r="AS39" i="71" s="1"/>
  <c r="AS59" i="71"/>
  <c r="F14" i="19"/>
  <c r="E19" i="19" s="1"/>
  <c r="E67" i="19"/>
  <c r="E95" i="19"/>
  <c r="G95" i="19" s="1"/>
  <c r="D117" i="19"/>
  <c r="D131" i="19" s="1"/>
  <c r="D124" i="19"/>
  <c r="AD71" i="71"/>
  <c r="AD83" i="71" s="1"/>
  <c r="AC71" i="71"/>
  <c r="AC83" i="71" s="1"/>
  <c r="AG71" i="71"/>
  <c r="AG83" i="71" s="1"/>
  <c r="AF71" i="71"/>
  <c r="AF83" i="71" s="1"/>
  <c r="AJ71" i="71"/>
  <c r="AJ83" i="71" s="1"/>
  <c r="AI71" i="71"/>
  <c r="AI83" i="71" s="1"/>
  <c r="AM71" i="71"/>
  <c r="AM83" i="71" s="1"/>
  <c r="AL71" i="71"/>
  <c r="AL83" i="71" s="1"/>
  <c r="AP71" i="71"/>
  <c r="AP83" i="71" s="1"/>
  <c r="AO71" i="71"/>
  <c r="AO83" i="71" s="1"/>
  <c r="AS61" i="71"/>
  <c r="AR65" i="71"/>
  <c r="AS67" i="71"/>
  <c r="AS65" i="71" s="1"/>
  <c r="AR58" i="71"/>
  <c r="AR47" i="71"/>
  <c r="AS62" i="71"/>
  <c r="AS60" i="71"/>
  <c r="AS49" i="71"/>
  <c r="AS50" i="71"/>
  <c r="AS72" i="71"/>
  <c r="F50" i="71"/>
  <c r="AR39" i="71"/>
  <c r="F31" i="71"/>
  <c r="AS29" i="71"/>
  <c r="F49" i="71"/>
  <c r="AS38" i="71"/>
  <c r="E48" i="71"/>
  <c r="E44" i="71" s="1"/>
  <c r="F81" i="71"/>
  <c r="I82" i="71"/>
  <c r="F123" i="19"/>
  <c r="AQ82" i="71"/>
  <c r="AT82" i="71" s="1"/>
  <c r="F69" i="71"/>
  <c r="E65" i="71"/>
  <c r="F68" i="71"/>
  <c r="F67" i="71"/>
  <c r="F66" i="71"/>
  <c r="F63" i="71"/>
  <c r="F45" i="71"/>
  <c r="F46" i="71"/>
  <c r="F42" i="71"/>
  <c r="F42" i="19"/>
  <c r="AQ30" i="71"/>
  <c r="AR30" i="71" s="1"/>
  <c r="F35" i="71"/>
  <c r="F56" i="71"/>
  <c r="F76" i="19"/>
  <c r="AR53" i="71"/>
  <c r="F117" i="19"/>
  <c r="F77" i="71"/>
  <c r="F80" i="71"/>
  <c r="F78" i="71"/>
  <c r="F79" i="71"/>
  <c r="D39" i="71"/>
  <c r="D65" i="71"/>
  <c r="E58" i="71" l="1"/>
  <c r="F39" i="71"/>
  <c r="D83" i="71"/>
  <c r="F28" i="71"/>
  <c r="F58" i="71"/>
  <c r="G115" i="19"/>
  <c r="E71" i="71"/>
  <c r="G105" i="19"/>
  <c r="F52" i="71"/>
  <c r="F51" i="71" s="1"/>
  <c r="AP85" i="71"/>
  <c r="AN86" i="71" s="1"/>
  <c r="U85" i="71"/>
  <c r="S86" i="71" s="1"/>
  <c r="AJ85" i="71"/>
  <c r="AH86" i="71" s="1"/>
  <c r="AD85" i="71"/>
  <c r="AB86" i="71" s="1"/>
  <c r="AM85" i="71"/>
  <c r="AK86" i="71" s="1"/>
  <c r="O85" i="71"/>
  <c r="M86" i="71" s="1"/>
  <c r="AA85" i="71"/>
  <c r="Y86" i="71" s="1"/>
  <c r="AG85" i="71"/>
  <c r="AE86" i="71" s="1"/>
  <c r="L85" i="71"/>
  <c r="J86" i="71" s="1"/>
  <c r="X85" i="71"/>
  <c r="V86" i="71" s="1"/>
  <c r="E120" i="19"/>
  <c r="G89" i="19"/>
  <c r="G70" i="19"/>
  <c r="G74" i="19" s="1"/>
  <c r="G62" i="19"/>
  <c r="G127" i="19"/>
  <c r="G31" i="19"/>
  <c r="G57" i="19"/>
  <c r="E74" i="19"/>
  <c r="E76" i="19" s="1"/>
  <c r="E40" i="19"/>
  <c r="E42" i="19" s="1"/>
  <c r="E79" i="19"/>
  <c r="E59" i="19"/>
  <c r="E61" i="19" s="1"/>
  <c r="G65" i="19"/>
  <c r="G85" i="19"/>
  <c r="G86" i="19" s="1"/>
  <c r="G55" i="19"/>
  <c r="G30" i="19"/>
  <c r="E86" i="19"/>
  <c r="E88" i="19" s="1"/>
  <c r="E48" i="19"/>
  <c r="E50" i="19" s="1"/>
  <c r="G108" i="19"/>
  <c r="G121" i="19"/>
  <c r="E98" i="19"/>
  <c r="G48" i="19"/>
  <c r="AQ44" i="71"/>
  <c r="AS45" i="71"/>
  <c r="E21" i="19"/>
  <c r="D12" i="71" s="1"/>
  <c r="K11" i="71" s="1"/>
  <c r="AD11" i="71" s="1"/>
  <c r="AD13" i="71" s="1"/>
  <c r="D11" i="71"/>
  <c r="G11" i="71" s="1"/>
  <c r="R85" i="71"/>
  <c r="P86" i="71" s="1"/>
  <c r="AS58" i="71"/>
  <c r="AS71" i="71"/>
  <c r="AR44" i="71"/>
  <c r="AR51" i="71"/>
  <c r="AR82" i="71"/>
  <c r="AU82" i="71" s="1"/>
  <c r="AS47" i="71"/>
  <c r="F48" i="71"/>
  <c r="F44" i="71" s="1"/>
  <c r="AR28" i="71"/>
  <c r="F124" i="19"/>
  <c r="F65" i="71"/>
  <c r="G98" i="19"/>
  <c r="F82" i="71"/>
  <c r="F64" i="71"/>
  <c r="F43" i="71"/>
  <c r="AQ28" i="71"/>
  <c r="AS30" i="71"/>
  <c r="AS53" i="71"/>
  <c r="AQ51" i="71"/>
  <c r="AQ71" i="71"/>
  <c r="F61" i="19"/>
  <c r="F71" i="71"/>
  <c r="F120" i="19"/>
  <c r="E83" i="71" l="1"/>
  <c r="AQ83" i="71"/>
  <c r="F131" i="19"/>
  <c r="E124" i="19"/>
  <c r="G40" i="19"/>
  <c r="G51" i="19" s="1"/>
  <c r="G59" i="19"/>
  <c r="G101" i="19" s="1"/>
  <c r="E51" i="19"/>
  <c r="E101" i="19"/>
  <c r="E100" i="19"/>
  <c r="E23" i="19"/>
  <c r="AA11" i="71"/>
  <c r="AA13" i="71" s="1"/>
  <c r="AS82" i="71"/>
  <c r="AV82" i="71" s="1"/>
  <c r="AR71" i="71"/>
  <c r="AR83" i="71" s="1"/>
  <c r="AS44" i="71"/>
  <c r="F83" i="71"/>
  <c r="D20" i="71" s="1"/>
  <c r="AS28" i="71"/>
  <c r="AS51" i="71"/>
  <c r="D129" i="19"/>
  <c r="D128" i="19"/>
  <c r="AS83" i="71" l="1"/>
  <c r="AS85" i="71" s="1"/>
  <c r="AQ86" i="71" s="1"/>
  <c r="G124" i="19"/>
  <c r="E128" i="19"/>
  <c r="E117" i="19"/>
  <c r="E131" i="19" s="1"/>
  <c r="F20" i="19"/>
  <c r="F22" i="19"/>
  <c r="F19" i="19"/>
  <c r="F21" i="19"/>
  <c r="D13" i="71"/>
  <c r="G129" i="19" l="1"/>
  <c r="E129" i="19"/>
  <c r="F23" i="19"/>
  <c r="F85" i="71"/>
  <c r="D86" i="71" s="1"/>
  <c r="F129" i="19"/>
  <c r="F128" i="19"/>
  <c r="G128" i="19"/>
  <c r="E16" i="56" l="1"/>
  <c r="AT29" i="71"/>
  <c r="H29" i="71"/>
  <c r="AT57" i="71"/>
  <c r="AT69" i="71"/>
  <c r="AT70" i="71"/>
  <c r="H47" i="71"/>
  <c r="AU47" i="71" s="1"/>
  <c r="AT47" i="71"/>
  <c r="H60" i="71"/>
  <c r="AU60" i="71" s="1"/>
  <c r="AT60" i="71"/>
  <c r="AT43" i="71"/>
  <c r="AT66" i="71"/>
  <c r="AU67" i="71"/>
  <c r="AT74" i="71"/>
  <c r="H30" i="71"/>
  <c r="AU30" i="71" s="1"/>
  <c r="H37" i="71"/>
  <c r="AU37" i="71" s="1"/>
  <c r="AT37" i="71"/>
  <c r="H31" i="71"/>
  <c r="H41" i="71"/>
  <c r="AU41" i="71" s="1"/>
  <c r="H61" i="71"/>
  <c r="AU61" i="71" s="1"/>
  <c r="AT59" i="71"/>
  <c r="H77" i="71"/>
  <c r="AU77" i="71" s="1"/>
  <c r="H79" i="71"/>
  <c r="H33" i="71"/>
  <c r="AT75" i="71"/>
  <c r="AT36" i="71"/>
  <c r="AT73" i="71"/>
  <c r="AT53" i="71"/>
  <c r="AT32" i="71"/>
  <c r="H34" i="71"/>
  <c r="AT34" i="71"/>
  <c r="H68" i="71"/>
  <c r="AU68" i="71" s="1"/>
  <c r="AT68" i="71"/>
  <c r="AT46" i="71"/>
  <c r="H56" i="71"/>
  <c r="H42" i="71"/>
  <c r="AT45" i="71"/>
  <c r="H55" i="71"/>
  <c r="AT54" i="71"/>
  <c r="H72" i="71"/>
  <c r="AT76" i="71"/>
  <c r="H62" i="71"/>
  <c r="AT38" i="71"/>
  <c r="AT78" i="71"/>
  <c r="AT64" i="71"/>
  <c r="AT48" i="71"/>
  <c r="AU50" i="71"/>
  <c r="AT63" i="71"/>
  <c r="H81" i="71"/>
  <c r="AU81" i="71" s="1"/>
  <c r="H80" i="71"/>
  <c r="AT80" i="71"/>
  <c r="AT72" i="71" l="1"/>
  <c r="G39" i="71"/>
  <c r="AT79" i="71"/>
  <c r="H75" i="71"/>
  <c r="AU75" i="71" s="1"/>
  <c r="H32" i="71"/>
  <c r="AU32" i="71" s="1"/>
  <c r="AT55" i="71"/>
  <c r="H40" i="71"/>
  <c r="I40" i="71" s="1"/>
  <c r="AV40" i="71" s="1"/>
  <c r="H45" i="71"/>
  <c r="I45" i="71" s="1"/>
  <c r="AT44" i="71"/>
  <c r="AT56" i="71"/>
  <c r="H69" i="71"/>
  <c r="AU69" i="71" s="1"/>
  <c r="G58" i="71"/>
  <c r="H43" i="71"/>
  <c r="AU43" i="71" s="1"/>
  <c r="H76" i="71"/>
  <c r="I76" i="71" s="1"/>
  <c r="AV76" i="71" s="1"/>
  <c r="AT62" i="71"/>
  <c r="AT31" i="71"/>
  <c r="I72" i="71"/>
  <c r="AV72" i="71" s="1"/>
  <c r="AU72" i="71"/>
  <c r="AU31" i="71"/>
  <c r="I31" i="71"/>
  <c r="AV31" i="71" s="1"/>
  <c r="AU42" i="71"/>
  <c r="I42" i="71"/>
  <c r="AV42" i="71" s="1"/>
  <c r="AU62" i="71"/>
  <c r="I62" i="71"/>
  <c r="AV62" i="71" s="1"/>
  <c r="AU33" i="71"/>
  <c r="I33" i="71"/>
  <c r="AV33" i="71" s="1"/>
  <c r="AU34" i="71"/>
  <c r="I34" i="71"/>
  <c r="AV34" i="71" s="1"/>
  <c r="I55" i="71"/>
  <c r="AV55" i="71" s="1"/>
  <c r="AU55" i="71"/>
  <c r="I56" i="71"/>
  <c r="AV56" i="71" s="1"/>
  <c r="AU56" i="71"/>
  <c r="AU80" i="71"/>
  <c r="I80" i="71"/>
  <c r="AV80" i="71" s="1"/>
  <c r="I79" i="71"/>
  <c r="AV79" i="71" s="1"/>
  <c r="AU79" i="71"/>
  <c r="I68" i="71"/>
  <c r="AV68" i="71" s="1"/>
  <c r="I30" i="71"/>
  <c r="AV30" i="71" s="1"/>
  <c r="H74" i="71"/>
  <c r="AU74" i="71" s="1"/>
  <c r="H52" i="71"/>
  <c r="H63" i="71"/>
  <c r="AU63" i="71" s="1"/>
  <c r="H48" i="71"/>
  <c r="AU48" i="71" s="1"/>
  <c r="I50" i="71"/>
  <c r="AV50" i="71" s="1"/>
  <c r="G28" i="71"/>
  <c r="AT61" i="71"/>
  <c r="AT67" i="71"/>
  <c r="AT65" i="71" s="1"/>
  <c r="AT35" i="71"/>
  <c r="H46" i="71"/>
  <c r="AU46" i="71" s="1"/>
  <c r="H49" i="71"/>
  <c r="AU49" i="71" s="1"/>
  <c r="H36" i="71"/>
  <c r="AU36" i="71" s="1"/>
  <c r="I37" i="71"/>
  <c r="AV37" i="71" s="1"/>
  <c r="I61" i="71"/>
  <c r="AV61" i="71" s="1"/>
  <c r="AT40" i="71"/>
  <c r="AT50" i="71"/>
  <c r="G44" i="71"/>
  <c r="I41" i="71"/>
  <c r="AV41" i="71" s="1"/>
  <c r="G65" i="71"/>
  <c r="AT49" i="71"/>
  <c r="H38" i="71"/>
  <c r="AU38" i="71" s="1"/>
  <c r="I47" i="71"/>
  <c r="AV47" i="71" s="1"/>
  <c r="AT52" i="71"/>
  <c r="H70" i="71"/>
  <c r="AU70" i="71" s="1"/>
  <c r="AU73" i="71"/>
  <c r="AT41" i="71"/>
  <c r="H57" i="71"/>
  <c r="AU57" i="71" s="1"/>
  <c r="I77" i="71"/>
  <c r="AV77" i="71" s="1"/>
  <c r="H53" i="71"/>
  <c r="AU53" i="71" s="1"/>
  <c r="AT42" i="71"/>
  <c r="AT33" i="71"/>
  <c r="H59" i="71"/>
  <c r="I81" i="71"/>
  <c r="AV81" i="71" s="1"/>
  <c r="I67" i="71"/>
  <c r="AV67" i="71" s="1"/>
  <c r="H35" i="71"/>
  <c r="AU35" i="71" s="1"/>
  <c r="H78" i="71"/>
  <c r="AU78" i="71" s="1"/>
  <c r="I29" i="71"/>
  <c r="H66" i="71"/>
  <c r="I60" i="71"/>
  <c r="AV60" i="71" s="1"/>
  <c r="AU29" i="71"/>
  <c r="AT30" i="71"/>
  <c r="H54" i="71"/>
  <c r="AU54" i="71" s="1"/>
  <c r="AU64" i="71"/>
  <c r="AT81" i="71"/>
  <c r="AT77" i="71"/>
  <c r="G83" i="71" l="1"/>
  <c r="H65" i="71"/>
  <c r="AT71" i="71"/>
  <c r="G19" i="71"/>
  <c r="AT51" i="71"/>
  <c r="AT28" i="71"/>
  <c r="AT58" i="71"/>
  <c r="H39" i="71"/>
  <c r="AU40" i="71"/>
  <c r="AU39" i="71" s="1"/>
  <c r="AU76" i="71"/>
  <c r="AU45" i="71"/>
  <c r="AU44" i="71" s="1"/>
  <c r="I32" i="71"/>
  <c r="AV32" i="71" s="1"/>
  <c r="I75" i="71"/>
  <c r="AV75" i="71" s="1"/>
  <c r="I69" i="71"/>
  <c r="AV69" i="71" s="1"/>
  <c r="I43" i="71"/>
  <c r="AV43" i="71" s="1"/>
  <c r="AV39" i="71" s="1"/>
  <c r="I57" i="71"/>
  <c r="AV57" i="71" s="1"/>
  <c r="I78" i="71"/>
  <c r="AV78" i="71" s="1"/>
  <c r="I46" i="71"/>
  <c r="AV46" i="71" s="1"/>
  <c r="I49" i="71"/>
  <c r="AV49" i="71" s="1"/>
  <c r="I64" i="71"/>
  <c r="AV64" i="71" s="1"/>
  <c r="AU52" i="71"/>
  <c r="AU51" i="71" s="1"/>
  <c r="H51" i="71"/>
  <c r="I63" i="71"/>
  <c r="AV63" i="71" s="1"/>
  <c r="I48" i="71"/>
  <c r="AV48" i="71" s="1"/>
  <c r="H58" i="71"/>
  <c r="AU59" i="71"/>
  <c r="AU58" i="71" s="1"/>
  <c r="I53" i="71"/>
  <c r="AV53" i="71" s="1"/>
  <c r="H71" i="71"/>
  <c r="AV29" i="71"/>
  <c r="H28" i="71"/>
  <c r="I36" i="71"/>
  <c r="AV36" i="71" s="1"/>
  <c r="AU66" i="71"/>
  <c r="AU65" i="71" s="1"/>
  <c r="I66" i="71"/>
  <c r="I59" i="71"/>
  <c r="I70" i="71"/>
  <c r="AV70" i="71" s="1"/>
  <c r="H44" i="71"/>
  <c r="I35" i="71"/>
  <c r="AV35" i="71" s="1"/>
  <c r="I74" i="71"/>
  <c r="AV74" i="71" s="1"/>
  <c r="I52" i="71"/>
  <c r="I73" i="71"/>
  <c r="AV73" i="71" s="1"/>
  <c r="AU28" i="71"/>
  <c r="AT39" i="71"/>
  <c r="I38" i="71"/>
  <c r="AV38" i="71" s="1"/>
  <c r="AV45" i="71"/>
  <c r="I54" i="71"/>
  <c r="AV54" i="71" s="1"/>
  <c r="AT83" i="71" l="1"/>
  <c r="H83" i="71"/>
  <c r="I39" i="71"/>
  <c r="I44" i="71"/>
  <c r="AV44" i="71"/>
  <c r="AU71" i="71"/>
  <c r="AU83" i="71" s="1"/>
  <c r="I71" i="71"/>
  <c r="AV71" i="71"/>
  <c r="AG19" i="71"/>
  <c r="AV59" i="71"/>
  <c r="AV58" i="71" s="1"/>
  <c r="I58" i="71"/>
  <c r="AV66" i="71"/>
  <c r="AV65" i="71" s="1"/>
  <c r="I65" i="71"/>
  <c r="AV52" i="71"/>
  <c r="AV51" i="71" s="1"/>
  <c r="I51" i="71"/>
  <c r="AV28" i="71"/>
  <c r="I28" i="71"/>
  <c r="I83" i="71" l="1"/>
  <c r="G20" i="71" s="1"/>
  <c r="AG20" i="71" s="1"/>
  <c r="AV83" i="71"/>
  <c r="I85" i="71" l="1"/>
  <c r="G86" i="71" s="1"/>
  <c r="AU86" i="7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Felipe Ocampo Lopez</author>
  </authors>
  <commentList>
    <comment ref="B7" authorId="0" shapeId="0" xr:uid="{00000000-0006-0000-0200-000001000000}">
      <text>
        <r>
          <rPr>
            <b/>
            <sz val="9"/>
            <color rgb="FF000000"/>
            <rFont val="Tahoma"/>
            <family val="2"/>
          </rPr>
          <t>Seleccionar la cantidad de CZ que correspondan</t>
        </r>
      </text>
    </comment>
  </commentList>
</comments>
</file>

<file path=xl/sharedStrings.xml><?xml version="1.0" encoding="utf-8"?>
<sst xmlns="http://schemas.openxmlformats.org/spreadsheetml/2006/main" count="29841" uniqueCount="4456">
  <si>
    <t>ALISTAMIENTO</t>
  </si>
  <si>
    <t>ATENCIÓN</t>
  </si>
  <si>
    <t>CIERRE</t>
  </si>
  <si>
    <t>CCM (Promedio)</t>
  </si>
  <si>
    <t>ATENCIÓN/CIERRE</t>
  </si>
  <si>
    <t>CCM (Promedio/Regional)</t>
  </si>
  <si>
    <t>CCM</t>
  </si>
  <si>
    <t>CUMUNITARIOS PROPIOS</t>
  </si>
  <si>
    <t>APOYOS</t>
  </si>
  <si>
    <t>CUMUNITARIOS BID</t>
  </si>
  <si>
    <t>EXPERIENCIAS</t>
  </si>
  <si>
    <t>COD</t>
  </si>
  <si>
    <t>CCM (Regional/etapa)</t>
  </si>
  <si>
    <t>PREPARACIÓN</t>
  </si>
  <si>
    <t>IMPLEMENTACIÓN</t>
  </si>
  <si>
    <t>TALENTO HUMANO</t>
  </si>
  <si>
    <t>Coordinador(a)</t>
  </si>
  <si>
    <t>Gestor Operativo</t>
  </si>
  <si>
    <t>Auxiliar Administrativo y logistico</t>
  </si>
  <si>
    <t>Pedagogo</t>
  </si>
  <si>
    <t>Gestor Pedagógico</t>
  </si>
  <si>
    <t>Gestor Metodológico</t>
  </si>
  <si>
    <t>Referente de la experiencia comunitaria</t>
  </si>
  <si>
    <t>Nutricionista</t>
  </si>
  <si>
    <t>Gestor de Experiencias</t>
  </si>
  <si>
    <t>Psicólogo(a)</t>
  </si>
  <si>
    <t>Gestor Territorial para la inclusión y participación</t>
  </si>
  <si>
    <t>Gestor(a) Desarrollo</t>
  </si>
  <si>
    <t>Psicosocial</t>
  </si>
  <si>
    <t>Nutricionista Dietista</t>
  </si>
  <si>
    <t>Profesional Social</t>
  </si>
  <si>
    <t>Gestor(a) de Experiencias 1</t>
  </si>
  <si>
    <t>Apoyo para el cuidado</t>
  </si>
  <si>
    <t>Auxiliar Administrativo</t>
  </si>
  <si>
    <t>Gestor(a) de Experiencias 2</t>
  </si>
  <si>
    <t>Apoyo a la experiencia</t>
  </si>
  <si>
    <t>Gestor de la información</t>
  </si>
  <si>
    <t>Dinamizador(a) comunitario</t>
  </si>
  <si>
    <t>Manipulador de alimentos</t>
  </si>
  <si>
    <t>Servicios generales</t>
  </si>
  <si>
    <t>TRANSPORTE Y VIAJES DEL TH</t>
  </si>
  <si>
    <t>N/A</t>
  </si>
  <si>
    <t xml:space="preserve"> Coordinador General</t>
  </si>
  <si>
    <t>Coordinador General</t>
  </si>
  <si>
    <t xml:space="preserve"> Pedagogo (a)</t>
  </si>
  <si>
    <t>Gestor(a) Metodológico(a)</t>
  </si>
  <si>
    <t xml:space="preserve"> Nutricionista Dietista</t>
  </si>
  <si>
    <t xml:space="preserve"> Dinamizador(a) Comunitario</t>
  </si>
  <si>
    <t>APOYOS NUTRICIONALES</t>
  </si>
  <si>
    <t>COMPLEMENTACIÓN ALIMENTARIA Y NUTRICIONAL</t>
  </si>
  <si>
    <t>Refrigerio reforzado (Encuentros grupales)</t>
  </si>
  <si>
    <t>Encuentros Grupales</t>
  </si>
  <si>
    <t>Botellón</t>
  </si>
  <si>
    <t>Refrigerio reforzado (Encuentros comunitarios)</t>
  </si>
  <si>
    <t>Encuentros Familiares</t>
  </si>
  <si>
    <t>Refrigerios</t>
  </si>
  <si>
    <t>Refrigerio reforzado (Encuentros Familiares)</t>
  </si>
  <si>
    <t>Olla comunitaria</t>
  </si>
  <si>
    <t>Encuentros Comunitarios</t>
  </si>
  <si>
    <t>Agua</t>
  </si>
  <si>
    <t>Paquete vasos</t>
  </si>
  <si>
    <t>TRANSPORTE NNA</t>
  </si>
  <si>
    <t>MATERIAL DE CONSUMO</t>
  </si>
  <si>
    <t>MATERIALES E INSUMOS</t>
  </si>
  <si>
    <t>DOTACIÓN</t>
  </si>
  <si>
    <t>BOTIQUÍN</t>
  </si>
  <si>
    <t>Botiquín</t>
  </si>
  <si>
    <t>Reposición dotación lúdico - pedagógica - deportiva</t>
  </si>
  <si>
    <t>Dotación - Mat. Ludi. Deportivo</t>
  </si>
  <si>
    <t>Kit de aseo personal</t>
  </si>
  <si>
    <t>Reposición Menaje de alimentación</t>
  </si>
  <si>
    <t>Dotación - Botiquin</t>
  </si>
  <si>
    <t>Dotación de aseo e higiene personal</t>
  </si>
  <si>
    <t>Kit de aseo personal - Toallas de papel - paquetes</t>
  </si>
  <si>
    <t>Kit de aseo personal - Papel higiénico - paquetes</t>
  </si>
  <si>
    <t>Kit de aseo personal - Jabón para manos - litro</t>
  </si>
  <si>
    <t>SERVICIO DE COMUNICACIÓN MÓBIL E NTERNET</t>
  </si>
  <si>
    <t>INTERNET</t>
  </si>
  <si>
    <t>MATERIAL IDENTIFICACIÓN</t>
  </si>
  <si>
    <t>Chalecos</t>
  </si>
  <si>
    <t>Chaleco</t>
  </si>
  <si>
    <t>Camisetas (Participantes)</t>
  </si>
  <si>
    <t>Gorras</t>
  </si>
  <si>
    <t>Gorra</t>
  </si>
  <si>
    <t>Pendón</t>
  </si>
  <si>
    <t>Camisetas</t>
  </si>
  <si>
    <t>Camiseta tipo 1</t>
  </si>
  <si>
    <t>Carné</t>
  </si>
  <si>
    <t>Camiseta tipo 2</t>
  </si>
  <si>
    <t>SEGURO</t>
  </si>
  <si>
    <t>PÓLIZA</t>
  </si>
  <si>
    <t>APOYO A INICIATIVAS</t>
  </si>
  <si>
    <t>ENCUENTROS EXPERIENCIAS OPORTUNIDADES</t>
  </si>
  <si>
    <t>Apoyo Iniciativas</t>
  </si>
  <si>
    <t>Salidas o expediciones a espacios significativos del territorio</t>
  </si>
  <si>
    <t>-</t>
  </si>
  <si>
    <t>Ferias de emprendimiento popular</t>
  </si>
  <si>
    <t>Encuentros de intercambio</t>
  </si>
  <si>
    <t>Circulación artística cultural</t>
  </si>
  <si>
    <t>Caminatas ecológicas</t>
  </si>
  <si>
    <t>GASTOS OPERATIVOS</t>
  </si>
  <si>
    <t>GASTOS OPERATIVOS ADMINISTRACIÓN</t>
  </si>
  <si>
    <t>Plan de fortalecimiento técnico al talento humano</t>
  </si>
  <si>
    <t>Aseo</t>
  </si>
  <si>
    <t>Cualificación del talento humano</t>
  </si>
  <si>
    <t>Papelería asociada con el manejo administrativo del contrato</t>
  </si>
  <si>
    <t>Reparación y mantenimiento de dotación instituciona</t>
  </si>
  <si>
    <t>Acciones de movilización del eje orientador</t>
  </si>
  <si>
    <t>Servicios públicos</t>
  </si>
  <si>
    <t>Gastos de mantenimiento</t>
  </si>
  <si>
    <t>Papelería</t>
  </si>
  <si>
    <t>Mantenimiento de instalaciones locativas</t>
  </si>
  <si>
    <t>Gastos bancarios (comisiones, transferencias y chequeras)</t>
  </si>
  <si>
    <t>Acciones de movilización social</t>
  </si>
  <si>
    <t>Derivación de los ciclos de menú de los refrigerios</t>
  </si>
  <si>
    <t>Impuestos locales, pendones</t>
  </si>
  <si>
    <t>Materiales o dispositivos de apoyo de baja complejidad para los participantes</t>
  </si>
  <si>
    <t>Otros (lo que se requiera para el adecuado desarrollo de la Modalidad)</t>
  </si>
  <si>
    <t>UTILIZACIÓN DE INSTALACIONES EN AMBIENTES SANOS</t>
  </si>
  <si>
    <t>GRAVAMEN MOVIMIENTOS FINANCIEROS GMF</t>
  </si>
  <si>
    <t>Cód.
Regional</t>
  </si>
  <si>
    <t>Regional</t>
  </si>
  <si>
    <t>Cód. Sucursal o Centro Zonal</t>
  </si>
  <si>
    <t>NOMBRE
CENTRO ZONAL</t>
  </si>
  <si>
    <t>Cód.
Municipio</t>
  </si>
  <si>
    <t xml:space="preserve">NOMBRE
MUNICIPIO </t>
  </si>
  <si>
    <t>Codigo DANE 
departamento</t>
  </si>
  <si>
    <t>Nombre DANE
Departamento</t>
  </si>
  <si>
    <t>Cód. DANE</t>
  </si>
  <si>
    <t>Nombre municipio/Centro poblado</t>
  </si>
  <si>
    <t>TIPO</t>
  </si>
  <si>
    <t>Formas</t>
  </si>
  <si>
    <t>Contrapartida</t>
  </si>
  <si>
    <t>Tiempo Etapa</t>
  </si>
  <si>
    <t>Meses</t>
  </si>
  <si>
    <t>DETALLADA RECURSOS- LISTA DESPLEGABLE</t>
  </si>
  <si>
    <t>91</t>
  </si>
  <si>
    <t>AMAZONAS</t>
  </si>
  <si>
    <t>05</t>
  </si>
  <si>
    <t>ANTIOQUIA</t>
  </si>
  <si>
    <t>0501</t>
  </si>
  <si>
    <t>CZ INTEGRAL NORORIENTAL</t>
  </si>
  <si>
    <t>05001</t>
  </si>
  <si>
    <t>MEDELLÍN</t>
  </si>
  <si>
    <t>Municipio</t>
  </si>
  <si>
    <t>ETAPA CONTRACTUAL</t>
  </si>
  <si>
    <t>COMUNITARIOS</t>
  </si>
  <si>
    <t>BID</t>
  </si>
  <si>
    <t>Mes 1</t>
  </si>
  <si>
    <t>FORMA ATENCIÓN</t>
  </si>
  <si>
    <t>CONCEPTO</t>
  </si>
  <si>
    <t>FORMA ATENCIÓN - CONCEPTO</t>
  </si>
  <si>
    <t>DETALLE</t>
  </si>
  <si>
    <t>0502</t>
  </si>
  <si>
    <t>CZ INTEGRAL NOROCCIDENTAL</t>
  </si>
  <si>
    <t>Alistamiento</t>
  </si>
  <si>
    <t>Mes 2</t>
  </si>
  <si>
    <t>COMUNITARIOS_TALENTO_HUMANO</t>
  </si>
  <si>
    <t>81</t>
  </si>
  <si>
    <t>ARAUCA</t>
  </si>
  <si>
    <t>0504</t>
  </si>
  <si>
    <t>CZ SUR ORIENTE</t>
  </si>
  <si>
    <t>Atención</t>
  </si>
  <si>
    <t>Mes 3</t>
  </si>
  <si>
    <t>08</t>
  </si>
  <si>
    <t>ATLÁNTICO</t>
  </si>
  <si>
    <t>0535</t>
  </si>
  <si>
    <t>CZ LA FLORESTA</t>
  </si>
  <si>
    <t>Cierre</t>
  </si>
  <si>
    <t>Mes 4</t>
  </si>
  <si>
    <t>11</t>
  </si>
  <si>
    <t>BOGOTÁ DC</t>
  </si>
  <si>
    <t>0536</t>
  </si>
  <si>
    <t>CZ ROSALES</t>
  </si>
  <si>
    <t>TOTAL TIEMPO</t>
  </si>
  <si>
    <t>Mes 5</t>
  </si>
  <si>
    <t>13</t>
  </si>
  <si>
    <t>BOLÍVAR</t>
  </si>
  <si>
    <t>0512</t>
  </si>
  <si>
    <t>CZ ORIENTE</t>
  </si>
  <si>
    <t>05002</t>
  </si>
  <si>
    <t>ABEJORRAL</t>
  </si>
  <si>
    <t>Mes 6</t>
  </si>
  <si>
    <t>15</t>
  </si>
  <si>
    <t>BOYACÁ</t>
  </si>
  <si>
    <t>0511</t>
  </si>
  <si>
    <t>CZ OCCIDENTE MEDIO</t>
  </si>
  <si>
    <t>05004</t>
  </si>
  <si>
    <t>ABRIAQUÍ</t>
  </si>
  <si>
    <t>Mes 7</t>
  </si>
  <si>
    <t>17</t>
  </si>
  <si>
    <t>CALDAS</t>
  </si>
  <si>
    <t>0506</t>
  </si>
  <si>
    <t>CZ ABURRA SUR</t>
  </si>
  <si>
    <t>05021</t>
  </si>
  <si>
    <t>ALEJANDRÍA</t>
  </si>
  <si>
    <t>Atención Mes 1</t>
  </si>
  <si>
    <t>Mes 8</t>
  </si>
  <si>
    <t>18</t>
  </si>
  <si>
    <t>CAQUETÁ</t>
  </si>
  <si>
    <t>0513</t>
  </si>
  <si>
    <t>CZ PORCE NUS</t>
  </si>
  <si>
    <t>05030</t>
  </si>
  <si>
    <t>AMAGÁ</t>
  </si>
  <si>
    <t>Atención Mes 2</t>
  </si>
  <si>
    <t>Mes 9</t>
  </si>
  <si>
    <t>85</t>
  </si>
  <si>
    <t>CASANARE</t>
  </si>
  <si>
    <t>0514</t>
  </si>
  <si>
    <t>CZ SUROESTE</t>
  </si>
  <si>
    <t>05031</t>
  </si>
  <si>
    <t>AMALFI</t>
  </si>
  <si>
    <t>Atención Mes 3</t>
  </si>
  <si>
    <t>Mes 10</t>
  </si>
  <si>
    <t>19</t>
  </si>
  <si>
    <t>CAUCA</t>
  </si>
  <si>
    <t>0508</t>
  </si>
  <si>
    <t>CZ LA MESETA</t>
  </si>
  <si>
    <t>05034</t>
  </si>
  <si>
    <t>ANDES</t>
  </si>
  <si>
    <t>Atención Mes 4</t>
  </si>
  <si>
    <t>Mes 11</t>
  </si>
  <si>
    <t>COMUNITARIOS_TRANSPORTE_Y_VIAJES_DEL_TH</t>
  </si>
  <si>
    <t>20</t>
  </si>
  <si>
    <t>CESAR</t>
  </si>
  <si>
    <t>0510</t>
  </si>
  <si>
    <t>CZ OCCIDENTE</t>
  </si>
  <si>
    <t>05036</t>
  </si>
  <si>
    <t>ANGELÓPOLIS</t>
  </si>
  <si>
    <t>Atención Mes 5</t>
  </si>
  <si>
    <t>Mes 12</t>
  </si>
  <si>
    <t>27</t>
  </si>
  <si>
    <t>CHOCÓ</t>
  </si>
  <si>
    <t>0516</t>
  </si>
  <si>
    <t>CZ URABA</t>
  </si>
  <si>
    <t>Atención Mes 6</t>
  </si>
  <si>
    <t>23</t>
  </si>
  <si>
    <t>CÓRDOBA</t>
  </si>
  <si>
    <t>0505</t>
  </si>
  <si>
    <t>CZ ABURRA NORTE</t>
  </si>
  <si>
    <t>05038</t>
  </si>
  <si>
    <t>ANGOSTURA</t>
  </si>
  <si>
    <t>Atención Mes 7</t>
  </si>
  <si>
    <t>25</t>
  </si>
  <si>
    <t>CUNDINAMARCA</t>
  </si>
  <si>
    <t>0515</t>
  </si>
  <si>
    <t>CZ PENDERISCO</t>
  </si>
  <si>
    <t>05040</t>
  </si>
  <si>
    <t>ANORÍ</t>
  </si>
  <si>
    <t>Atención Mes 8</t>
  </si>
  <si>
    <t>COMUNITARIOS_APOYOS_NUTRICIONALES</t>
  </si>
  <si>
    <t>94</t>
  </si>
  <si>
    <t>GUAINÍA</t>
  </si>
  <si>
    <t>0507</t>
  </si>
  <si>
    <t>CZ BAJO CAUCA</t>
  </si>
  <si>
    <t>05042</t>
  </si>
  <si>
    <t>SANTA FÉ DE ANTIOQUIA</t>
  </si>
  <si>
    <t>Atención Mes 9</t>
  </si>
  <si>
    <t>95</t>
  </si>
  <si>
    <t>GUAVIARE</t>
  </si>
  <si>
    <t>0509</t>
  </si>
  <si>
    <t>CZ MAGDALENA MEDIO</t>
  </si>
  <si>
    <t>05044</t>
  </si>
  <si>
    <t>ANZA</t>
  </si>
  <si>
    <t>ANZÁ</t>
  </si>
  <si>
    <t>Atención Mes 10</t>
  </si>
  <si>
    <t>41</t>
  </si>
  <si>
    <t>HUILA</t>
  </si>
  <si>
    <t>0517</t>
  </si>
  <si>
    <t>CZ ORIENTE MEDIO</t>
  </si>
  <si>
    <t>05045</t>
  </si>
  <si>
    <t>APARTADÓ</t>
  </si>
  <si>
    <t>Atención Mes 11</t>
  </si>
  <si>
    <t>COMUNITARIOS_DOTACIÓN</t>
  </si>
  <si>
    <t>44</t>
  </si>
  <si>
    <t>LA GUAJIRA</t>
  </si>
  <si>
    <t>0801</t>
  </si>
  <si>
    <t>CZ NORTE CENTRO HISTORICO</t>
  </si>
  <si>
    <t>05051</t>
  </si>
  <si>
    <t>ARBOLETES</t>
  </si>
  <si>
    <t>Atención Mes 12</t>
  </si>
  <si>
    <t>47</t>
  </si>
  <si>
    <t>MAGDALENA</t>
  </si>
  <si>
    <t>0802</t>
  </si>
  <si>
    <t>CZ SUROCCIDENTE</t>
  </si>
  <si>
    <t>05055</t>
  </si>
  <si>
    <t>ARGELIA</t>
  </si>
  <si>
    <t>COMUNITARIOS_SERVICIO_DE_COMUNICACIÓN_MÓBIL_E_NTERNET</t>
  </si>
  <si>
    <t>Servicio de comunicación móbil e Internet</t>
  </si>
  <si>
    <t>50</t>
  </si>
  <si>
    <t>META</t>
  </si>
  <si>
    <t>0807</t>
  </si>
  <si>
    <t>CZ SURORIENTE</t>
  </si>
  <si>
    <t>05059</t>
  </si>
  <si>
    <t>ARMENIA</t>
  </si>
  <si>
    <t>COMUNITARIOS_MATERIAL_IDENTIFICACIÓN</t>
  </si>
  <si>
    <t>52</t>
  </si>
  <si>
    <t>NARIÑO</t>
  </si>
  <si>
    <t>0803</t>
  </si>
  <si>
    <t>CZ BARANOA</t>
  </si>
  <si>
    <t>54</t>
  </si>
  <si>
    <t>NORTE DE SANTANDER</t>
  </si>
  <si>
    <t>0805</t>
  </si>
  <si>
    <t>CZ SABANAGRANDE</t>
  </si>
  <si>
    <t>05079</t>
  </si>
  <si>
    <t>BARBOSA</t>
  </si>
  <si>
    <t>86</t>
  </si>
  <si>
    <t>PUTUMAYO</t>
  </si>
  <si>
    <t>0804</t>
  </si>
  <si>
    <t>CZ SABANALARGA</t>
  </si>
  <si>
    <t>63</t>
  </si>
  <si>
    <t>QUINDÍO</t>
  </si>
  <si>
    <t>0806</t>
  </si>
  <si>
    <t>CZ HIPODROMO</t>
  </si>
  <si>
    <t>05086</t>
  </si>
  <si>
    <t>BELMIRA</t>
  </si>
  <si>
    <t>66</t>
  </si>
  <si>
    <t>RISARALDA</t>
  </si>
  <si>
    <t>1130</t>
  </si>
  <si>
    <t>CZ CREER</t>
  </si>
  <si>
    <t>05088</t>
  </si>
  <si>
    <t>BELLO</t>
  </si>
  <si>
    <t>COMUNITARIOS_SEGURO</t>
  </si>
  <si>
    <t>Seguro</t>
  </si>
  <si>
    <t>88</t>
  </si>
  <si>
    <t>SAN ANDRÉS</t>
  </si>
  <si>
    <t>1101</t>
  </si>
  <si>
    <t>CZ CIUDAD BOLIVAR</t>
  </si>
  <si>
    <t>COMUNITARIOS_APOYO_A_INICIATIVAS</t>
  </si>
  <si>
    <t>68</t>
  </si>
  <si>
    <t>SANTANDER</t>
  </si>
  <si>
    <t>1102</t>
  </si>
  <si>
    <t>CZ TUNJUELITO</t>
  </si>
  <si>
    <t>05091</t>
  </si>
  <si>
    <t>BETANIA</t>
  </si>
  <si>
    <t>COMUNITARIOS_GASTOS_OPERATIVOS</t>
  </si>
  <si>
    <t>70</t>
  </si>
  <si>
    <t>SUCRE</t>
  </si>
  <si>
    <t>1103</t>
  </si>
  <si>
    <t>CZ USME</t>
  </si>
  <si>
    <t>05093</t>
  </si>
  <si>
    <t>BETULIA</t>
  </si>
  <si>
    <t>73</t>
  </si>
  <si>
    <t>TOLIMA</t>
  </si>
  <si>
    <t>1104</t>
  </si>
  <si>
    <t>CZ SAN CRISTOBAL SUR</t>
  </si>
  <si>
    <t>05101</t>
  </si>
  <si>
    <t>CIUDAD BOLÍVAR</t>
  </si>
  <si>
    <t>COMUNITARIOS_GRAVAMEN_MOVIMIENTOS_FINANCIEROS_GMF</t>
  </si>
  <si>
    <t>Gravamen Movimientos Financieros GMF</t>
  </si>
  <si>
    <t>76</t>
  </si>
  <si>
    <t>VALLE DEL CAUCA</t>
  </si>
  <si>
    <t>1105</t>
  </si>
  <si>
    <t>CZ KENNEDY</t>
  </si>
  <si>
    <t>05107</t>
  </si>
  <si>
    <t>BRICEÑO</t>
  </si>
  <si>
    <t>COMUNITARIOS_MATERIAL_DE_CONSUMO</t>
  </si>
  <si>
    <t>Bolígrafos mina negra - Caja</t>
  </si>
  <si>
    <t>97</t>
  </si>
  <si>
    <t>VAUPÉS</t>
  </si>
  <si>
    <t>1106</t>
  </si>
  <si>
    <t>CZ REVIVIR</t>
  </si>
  <si>
    <t>05113</t>
  </si>
  <si>
    <t>BURITICÁ</t>
  </si>
  <si>
    <t>Papel bond  - Resma</t>
  </si>
  <si>
    <t>99</t>
  </si>
  <si>
    <t>VICHADA</t>
  </si>
  <si>
    <t>1107</t>
  </si>
  <si>
    <t>CZ PUENTE ARANDA</t>
  </si>
  <si>
    <t>05120</t>
  </si>
  <si>
    <t>CÁCERES</t>
  </si>
  <si>
    <t>Nota adhesiva - Block</t>
  </si>
  <si>
    <t>1108</t>
  </si>
  <si>
    <t>CZ BOSA</t>
  </si>
  <si>
    <t>05125</t>
  </si>
  <si>
    <t>CAICEDO</t>
  </si>
  <si>
    <t>Marcadores permanentes - Caja</t>
  </si>
  <si>
    <t>1109</t>
  </si>
  <si>
    <t>CZ RAFAEL URIBE</t>
  </si>
  <si>
    <t>05129</t>
  </si>
  <si>
    <t>Papel Kraft - Rollo</t>
  </si>
  <si>
    <t>1110</t>
  </si>
  <si>
    <t>CZ SANTA FE</t>
  </si>
  <si>
    <t>Cinta de enmascarar - Rollo</t>
  </si>
  <si>
    <t>1111</t>
  </si>
  <si>
    <t>CZ FONTIBON</t>
  </si>
  <si>
    <t>05134</t>
  </si>
  <si>
    <t>CAMPAMENTO</t>
  </si>
  <si>
    <t>Temperas - Caja</t>
  </si>
  <si>
    <t>1112</t>
  </si>
  <si>
    <t>CZ BARRIOS UNIDOS</t>
  </si>
  <si>
    <t>05138</t>
  </si>
  <si>
    <t>CAÑASGORDAS</t>
  </si>
  <si>
    <t>Pinceles - Sets</t>
  </si>
  <si>
    <t>1113</t>
  </si>
  <si>
    <t>CZ ENGATIVA</t>
  </si>
  <si>
    <t>05142</t>
  </si>
  <si>
    <t>CARACOLÍ</t>
  </si>
  <si>
    <t>Pegante en líquido - Unidad</t>
  </si>
  <si>
    <t>1114</t>
  </si>
  <si>
    <t>CZ SUBA</t>
  </si>
  <si>
    <t>05145</t>
  </si>
  <si>
    <t>CARAMANTA</t>
  </si>
  <si>
    <t>Colores - Caja</t>
  </si>
  <si>
    <t>1115</t>
  </si>
  <si>
    <t>CZ USAQUEN</t>
  </si>
  <si>
    <t>05147</t>
  </si>
  <si>
    <t>CAREPA</t>
  </si>
  <si>
    <t>Fichas bibliográficas - Paquete</t>
  </si>
  <si>
    <t>1116</t>
  </si>
  <si>
    <t>CZ MARTIRES</t>
  </si>
  <si>
    <t>05148</t>
  </si>
  <si>
    <t>EL CARMEN DE VIBORAL</t>
  </si>
  <si>
    <t>Lana - Paquete</t>
  </si>
  <si>
    <t>1131</t>
  </si>
  <si>
    <t>CZ KENNEDY CENTRAL</t>
  </si>
  <si>
    <t>05150</t>
  </si>
  <si>
    <t>CAROLINA</t>
  </si>
  <si>
    <t>Lana Silvia  - Paquete</t>
  </si>
  <si>
    <t>1301</t>
  </si>
  <si>
    <t>CZ HISTORICO Y DEL CARIBE NORTE</t>
  </si>
  <si>
    <t>05154</t>
  </si>
  <si>
    <t>CAUCASIA</t>
  </si>
  <si>
    <t>Ovillo hilo algodón eco - Paquete</t>
  </si>
  <si>
    <t>1302</t>
  </si>
  <si>
    <t>CZ DE LA VIRGEN Y TURISTICO</t>
  </si>
  <si>
    <t>05172</t>
  </si>
  <si>
    <t>CHIGORODÓ</t>
  </si>
  <si>
    <t>Plastilina - Caja</t>
  </si>
  <si>
    <t>1303</t>
  </si>
  <si>
    <t>CZ INDUSTRIAL DE LA BAHIA</t>
  </si>
  <si>
    <t>05190</t>
  </si>
  <si>
    <t>CISNEROS</t>
  </si>
  <si>
    <t>Lápices - Paquete</t>
  </si>
  <si>
    <t>1306</t>
  </si>
  <si>
    <t>CZ MAGANGUE</t>
  </si>
  <si>
    <t>05197</t>
  </si>
  <si>
    <t>COCORNÁ</t>
  </si>
  <si>
    <t>Taja Lápiz - Unidad</t>
  </si>
  <si>
    <t>1307</t>
  </si>
  <si>
    <t>CZ MOMPOX</t>
  </si>
  <si>
    <t>05206</t>
  </si>
  <si>
    <t>CONCEPCIÓN</t>
  </si>
  <si>
    <t>Tijeras punta roma - Unidad</t>
  </si>
  <si>
    <t>1308</t>
  </si>
  <si>
    <t>CZ SIMITI</t>
  </si>
  <si>
    <t>05209</t>
  </si>
  <si>
    <t>CONCORDIA</t>
  </si>
  <si>
    <t>Palillos tipo pincho - Paquete</t>
  </si>
  <si>
    <t>1304</t>
  </si>
  <si>
    <t>CZ TURBACO</t>
  </si>
  <si>
    <t>05212</t>
  </si>
  <si>
    <t>COPACABANA</t>
  </si>
  <si>
    <t>Borradores - Caja</t>
  </si>
  <si>
    <t>1305</t>
  </si>
  <si>
    <t>CZ EL CARMEN DE BOLIVAR</t>
  </si>
  <si>
    <t>Clips estándar - Caja</t>
  </si>
  <si>
    <t>1501</t>
  </si>
  <si>
    <t>CZ TUNJA 1</t>
  </si>
  <si>
    <t>05234</t>
  </si>
  <si>
    <t>DABEIBA</t>
  </si>
  <si>
    <t>Papel Crepé - Rollo</t>
  </si>
  <si>
    <t>1502</t>
  </si>
  <si>
    <t>CZ TUNJA 2</t>
  </si>
  <si>
    <t>05237</t>
  </si>
  <si>
    <t>DON MATÍAS</t>
  </si>
  <si>
    <t>DONMATÍAS</t>
  </si>
  <si>
    <t>Bandas elásticas - Bolsa</t>
  </si>
  <si>
    <t>1506</t>
  </si>
  <si>
    <t>CZ GARAGOA</t>
  </si>
  <si>
    <t>05240</t>
  </si>
  <si>
    <t>EBÉJICO</t>
  </si>
  <si>
    <t>Arcilla - Paquete</t>
  </si>
  <si>
    <t>1503</t>
  </si>
  <si>
    <t>CZ SOGAMOSO</t>
  </si>
  <si>
    <t>05250</t>
  </si>
  <si>
    <t>EL BAGRE</t>
  </si>
  <si>
    <t>Cartón paja - Paquete</t>
  </si>
  <si>
    <t>1511</t>
  </si>
  <si>
    <t>CZ MONIQUIRA</t>
  </si>
  <si>
    <t>05264</t>
  </si>
  <si>
    <t>ENTRERRIOS</t>
  </si>
  <si>
    <t>ENTRERRÍOS</t>
  </si>
  <si>
    <t>Cartulina - Paquete</t>
  </si>
  <si>
    <t>1504</t>
  </si>
  <si>
    <t>CZ DUITAMA</t>
  </si>
  <si>
    <t>05266</t>
  </si>
  <si>
    <t>ENVIGADO</t>
  </si>
  <si>
    <t>Regla plástica - Paquete</t>
  </si>
  <si>
    <t>1510</t>
  </si>
  <si>
    <t>CZ MIRAFLORES</t>
  </si>
  <si>
    <t>Silicona Líquida - Unidad</t>
  </si>
  <si>
    <t>1508</t>
  </si>
  <si>
    <t>CZ SOATA</t>
  </si>
  <si>
    <t>05282</t>
  </si>
  <si>
    <t>FREDONIA</t>
  </si>
  <si>
    <t>Papel para origami - Block</t>
  </si>
  <si>
    <t>1512</t>
  </si>
  <si>
    <t>CZ OTANCHE</t>
  </si>
  <si>
    <t>05284</t>
  </si>
  <si>
    <t>FRONTINO</t>
  </si>
  <si>
    <t>Acuarelas - Unidad</t>
  </si>
  <si>
    <t>1505</t>
  </si>
  <si>
    <t>CZ CHIQUINQUIRA</t>
  </si>
  <si>
    <t>05306</t>
  </si>
  <si>
    <t>GIRALDO</t>
  </si>
  <si>
    <t>Vinilos - Unidad</t>
  </si>
  <si>
    <t>1509</t>
  </si>
  <si>
    <t>CZ EL COCUY</t>
  </si>
  <si>
    <t>05308</t>
  </si>
  <si>
    <t>GIRARDOTA</t>
  </si>
  <si>
    <t>Papel iris - Block</t>
  </si>
  <si>
    <t>1507</t>
  </si>
  <si>
    <t>CZ PUERTO BOYACA</t>
  </si>
  <si>
    <t>Palos de paleta - Paquete</t>
  </si>
  <si>
    <t>1701</t>
  </si>
  <si>
    <t>CZ MANIZALES 1</t>
  </si>
  <si>
    <t>05310</t>
  </si>
  <si>
    <t>GÓMEZ PLATA</t>
  </si>
  <si>
    <t>Block de dibujo - Block</t>
  </si>
  <si>
    <t>1702</t>
  </si>
  <si>
    <t>CZ MANIZALES 2</t>
  </si>
  <si>
    <t>05313</t>
  </si>
  <si>
    <t>GRANADA</t>
  </si>
  <si>
    <t>Formato DIN A3 - Block</t>
  </si>
  <si>
    <t>1705</t>
  </si>
  <si>
    <t>CZ NORTE</t>
  </si>
  <si>
    <t>05315</t>
  </si>
  <si>
    <t>GUADALUPE</t>
  </si>
  <si>
    <t>Tabla de dibujo formato DIN A3 - Unidad</t>
  </si>
  <si>
    <t>1703</t>
  </si>
  <si>
    <t>05318</t>
  </si>
  <si>
    <t>GUARNE</t>
  </si>
  <si>
    <t>Lápiz de dibujo HB - Caja</t>
  </si>
  <si>
    <t>1709</t>
  </si>
  <si>
    <t>CZ DEL CAFE</t>
  </si>
  <si>
    <t>05321</t>
  </si>
  <si>
    <t>GUATAPE</t>
  </si>
  <si>
    <t>GUATAPÉ</t>
  </si>
  <si>
    <t>Lápiz de dibujo 2H - Caja</t>
  </si>
  <si>
    <t>1704</t>
  </si>
  <si>
    <t>05347</t>
  </si>
  <si>
    <t>HELICONIA</t>
  </si>
  <si>
    <t>Cuaderno de dibujo - Unidad</t>
  </si>
  <si>
    <t>1706</t>
  </si>
  <si>
    <t>Libreta de bocetos - Unidad</t>
  </si>
  <si>
    <t>1801</t>
  </si>
  <si>
    <t>CZ FLORENCIA 1</t>
  </si>
  <si>
    <t>05353</t>
  </si>
  <si>
    <t>HISPANIA</t>
  </si>
  <si>
    <t>Plumas artificiales - Paquete</t>
  </si>
  <si>
    <t>1802</t>
  </si>
  <si>
    <t>CZ FLORENCIA 2</t>
  </si>
  <si>
    <t>05360</t>
  </si>
  <si>
    <t>ITAGUI</t>
  </si>
  <si>
    <t>ITAGÜÍ</t>
  </si>
  <si>
    <t>Lienzo con Bastidor  - Unidad</t>
  </si>
  <si>
    <t>1804</t>
  </si>
  <si>
    <t>CZ BELEN DE LOS ANDAQUIES</t>
  </si>
  <si>
    <t>Lápiz carboncillo charcoal Dixon Suave C / Pita - Unidad</t>
  </si>
  <si>
    <t>1803</t>
  </si>
  <si>
    <t>CZ PUERTO RICO</t>
  </si>
  <si>
    <t>05361</t>
  </si>
  <si>
    <t>ITUANGO</t>
  </si>
  <si>
    <t>Tinta china de colores - Caja</t>
  </si>
  <si>
    <t>1901</t>
  </si>
  <si>
    <t>CZ POPAYAN</t>
  </si>
  <si>
    <t>05364</t>
  </si>
  <si>
    <t>JARDÍN</t>
  </si>
  <si>
    <t>Set de plumones - Unidad</t>
  </si>
  <si>
    <t>1906</t>
  </si>
  <si>
    <t>CZ MACIZO COLOMBIANO</t>
  </si>
  <si>
    <t>05368</t>
  </si>
  <si>
    <t>JERICÓ</t>
  </si>
  <si>
    <t>Masa porcelana fria - Unidad</t>
  </si>
  <si>
    <t>1904</t>
  </si>
  <si>
    <t>CZ SUR</t>
  </si>
  <si>
    <t>05376</t>
  </si>
  <si>
    <t>LA CEJA</t>
  </si>
  <si>
    <t>Tiza oleo - Caja</t>
  </si>
  <si>
    <t>1905</t>
  </si>
  <si>
    <t>05380</t>
  </si>
  <si>
    <t>LA ESTRELLA</t>
  </si>
  <si>
    <t>Set óleo - Caja</t>
  </si>
  <si>
    <t>1902</t>
  </si>
  <si>
    <t>CZ CENTRO</t>
  </si>
  <si>
    <t>Pintura para vidrios cristal visos - Caja</t>
  </si>
  <si>
    <t>1903</t>
  </si>
  <si>
    <t>CZ INDIGENA</t>
  </si>
  <si>
    <t>05390</t>
  </si>
  <si>
    <t>LA PINTADA</t>
  </si>
  <si>
    <t>Secante Cobalto - Unidad</t>
  </si>
  <si>
    <t>1907</t>
  </si>
  <si>
    <t>CZ COSTA PACIFICA</t>
  </si>
  <si>
    <t>05400</t>
  </si>
  <si>
    <t>LA UNIÓN</t>
  </si>
  <si>
    <t>Barniz Super Brillante - Unidad</t>
  </si>
  <si>
    <t>2001</t>
  </si>
  <si>
    <t>CZ VALLEDUPAR 1</t>
  </si>
  <si>
    <t>05411</t>
  </si>
  <si>
    <t>LIBORINA</t>
  </si>
  <si>
    <t>Disolvente Oleo - Unidad</t>
  </si>
  <si>
    <t>2002</t>
  </si>
  <si>
    <t>CZ VALLEDUPAR 2</t>
  </si>
  <si>
    <t>05425</t>
  </si>
  <si>
    <t>MACEO</t>
  </si>
  <si>
    <t>Trementina o aguarrás - Unidad</t>
  </si>
  <si>
    <t>2004</t>
  </si>
  <si>
    <t>CZ AGUACHICA</t>
  </si>
  <si>
    <t>05440</t>
  </si>
  <si>
    <t>MARINILLA</t>
  </si>
  <si>
    <t>Estuche acrílico - Caja</t>
  </si>
  <si>
    <t>2005</t>
  </si>
  <si>
    <t>CZ AGUSTIN CODAZZI</t>
  </si>
  <si>
    <t>05467</t>
  </si>
  <si>
    <t>MONTEBELLO</t>
  </si>
  <si>
    <t>Papel filigrana - Paquete</t>
  </si>
  <si>
    <t>2003</t>
  </si>
  <si>
    <t>CZ CHIRIGUANA</t>
  </si>
  <si>
    <t>05475</t>
  </si>
  <si>
    <t>MURINDÓ</t>
  </si>
  <si>
    <t>2301</t>
  </si>
  <si>
    <t>CZ 1 MONTERIA</t>
  </si>
  <si>
    <t>05480</t>
  </si>
  <si>
    <t>MUTATÁ</t>
  </si>
  <si>
    <t>Kit de Miyuki - Kit</t>
  </si>
  <si>
    <t>2305</t>
  </si>
  <si>
    <t>CZ MONTELIBANO</t>
  </si>
  <si>
    <t>05483</t>
  </si>
  <si>
    <t>Kit de Bisuteria - Kit</t>
  </si>
  <si>
    <t>2303</t>
  </si>
  <si>
    <t>CZ PLANETARICA</t>
  </si>
  <si>
    <t>05490</t>
  </si>
  <si>
    <t>NECOCLÍ</t>
  </si>
  <si>
    <t>Madejas de hilos - Kit</t>
  </si>
  <si>
    <t>2302</t>
  </si>
  <si>
    <t>CZ CERETE</t>
  </si>
  <si>
    <t>05495</t>
  </si>
  <si>
    <t>NECHÍ</t>
  </si>
  <si>
    <t>Agujas para bordar - Paquete</t>
  </si>
  <si>
    <t>2308</t>
  </si>
  <si>
    <t>CZ SAN ANDRES DE SOTAVENTO</t>
  </si>
  <si>
    <t>05501</t>
  </si>
  <si>
    <t>OLAYA</t>
  </si>
  <si>
    <t>Balones de fútbol - Unidad</t>
  </si>
  <si>
    <t>2307</t>
  </si>
  <si>
    <t>CZ SAHAGUN</t>
  </si>
  <si>
    <t>05541</t>
  </si>
  <si>
    <t>PEÑOL</t>
  </si>
  <si>
    <t>Balones de baloncesto - Unidad</t>
  </si>
  <si>
    <t>2306</t>
  </si>
  <si>
    <t>CZ LORICA</t>
  </si>
  <si>
    <t>05543</t>
  </si>
  <si>
    <t>PEQUE</t>
  </si>
  <si>
    <t>Lazos - Unidad</t>
  </si>
  <si>
    <t>2304</t>
  </si>
  <si>
    <t>CZ TIERRALTA</t>
  </si>
  <si>
    <t>05576</t>
  </si>
  <si>
    <t>PUEBLORRICO</t>
  </si>
  <si>
    <t>Balón de voleibol - Unidad</t>
  </si>
  <si>
    <t>2510</t>
  </si>
  <si>
    <t>CZ GIRARDOT</t>
  </si>
  <si>
    <t>05579</t>
  </si>
  <si>
    <t>PUERTO BERRÍO</t>
  </si>
  <si>
    <t>APOYOS_TALENTO_HUMANO</t>
  </si>
  <si>
    <t>2506</t>
  </si>
  <si>
    <t>CZ FACATATIVA</t>
  </si>
  <si>
    <t>05585</t>
  </si>
  <si>
    <t>PUERTO NARE</t>
  </si>
  <si>
    <t>2511</t>
  </si>
  <si>
    <t>CZ LA MESA</t>
  </si>
  <si>
    <t>05591</t>
  </si>
  <si>
    <t>PUERTO TRIUNFO</t>
  </si>
  <si>
    <t>2507</t>
  </si>
  <si>
    <t>CZ FUSAGASUGA</t>
  </si>
  <si>
    <t>05604</t>
  </si>
  <si>
    <t>REMEDIOS</t>
  </si>
  <si>
    <t>2513</t>
  </si>
  <si>
    <t>CZ SAN JUAN DE RIOSECO</t>
  </si>
  <si>
    <t>05607</t>
  </si>
  <si>
    <t>RETIRO</t>
  </si>
  <si>
    <t>2502</t>
  </si>
  <si>
    <t>CZ ZIPAQUIRA</t>
  </si>
  <si>
    <t>05615</t>
  </si>
  <si>
    <t>RIONEGRO</t>
  </si>
  <si>
    <t>2504</t>
  </si>
  <si>
    <t>CZ PACHO</t>
  </si>
  <si>
    <t>05628</t>
  </si>
  <si>
    <t>SABANALARGA</t>
  </si>
  <si>
    <t>2508</t>
  </si>
  <si>
    <t>CZ CAQUEZA</t>
  </si>
  <si>
    <t>05631</t>
  </si>
  <si>
    <t>SABANETA</t>
  </si>
  <si>
    <t>2512</t>
  </si>
  <si>
    <t>CZ UBATE</t>
  </si>
  <si>
    <t>2503</t>
  </si>
  <si>
    <t>CZ CHOCONTA</t>
  </si>
  <si>
    <t>05642</t>
  </si>
  <si>
    <t>SALGAR</t>
  </si>
  <si>
    <t>2509</t>
  </si>
  <si>
    <t>CZ GACHETA</t>
  </si>
  <si>
    <t>05647</t>
  </si>
  <si>
    <t>SAN ANDRÉS DE CUERQUÍA</t>
  </si>
  <si>
    <t>APOYOS_COMPLEMENTACIÓN_ALIMENTARIA_Y_NUTRICIONAL</t>
  </si>
  <si>
    <t>2505</t>
  </si>
  <si>
    <t>CZ VILLETA</t>
  </si>
  <si>
    <t>05649</t>
  </si>
  <si>
    <t>SAN CARLOS</t>
  </si>
  <si>
    <t>2518</t>
  </si>
  <si>
    <t>CZ SOACHA CENTRO</t>
  </si>
  <si>
    <t>05652</t>
  </si>
  <si>
    <t>SAN FRANCISCO</t>
  </si>
  <si>
    <t>2501</t>
  </si>
  <si>
    <t>CZ SOACHA</t>
  </si>
  <si>
    <t>05656</t>
  </si>
  <si>
    <t>SAN JERÓNIMO</t>
  </si>
  <si>
    <t>APOYOS_TRANSPORTE_NNA</t>
  </si>
  <si>
    <t>Transporte NNA</t>
  </si>
  <si>
    <t>2701</t>
  </si>
  <si>
    <t>CZ QUIBDO</t>
  </si>
  <si>
    <t>05658</t>
  </si>
  <si>
    <t>SAN JOSÉ DE LA MONTAÑA</t>
  </si>
  <si>
    <t>APOYOS_DOTACIÓN</t>
  </si>
  <si>
    <t>2704</t>
  </si>
  <si>
    <t>CZ RIOSUCIO</t>
  </si>
  <si>
    <t>05659</t>
  </si>
  <si>
    <t>SAN JUAN DE URABÁ</t>
  </si>
  <si>
    <t>2702</t>
  </si>
  <si>
    <t>CZ ISTMINA</t>
  </si>
  <si>
    <t>05660</t>
  </si>
  <si>
    <t>SAN LUIS</t>
  </si>
  <si>
    <t>2705</t>
  </si>
  <si>
    <t>CZ TADO</t>
  </si>
  <si>
    <t>05664</t>
  </si>
  <si>
    <t>SAN PEDRO DE LOS MILAGROS</t>
  </si>
  <si>
    <t>2703</t>
  </si>
  <si>
    <t>CZ BAHIA SOLANO</t>
  </si>
  <si>
    <t>05665</t>
  </si>
  <si>
    <t>SAN PEDRO DE URABA</t>
  </si>
  <si>
    <t>SAN PEDRO DE URABÁ</t>
  </si>
  <si>
    <t>APOYOS_MATERIAL_IDENTIFICACIÓN</t>
  </si>
  <si>
    <t>4101</t>
  </si>
  <si>
    <t>CZ NEIVA</t>
  </si>
  <si>
    <t>05667</t>
  </si>
  <si>
    <t>SAN RAFAEL</t>
  </si>
  <si>
    <t>4105</t>
  </si>
  <si>
    <t>CZ LA GAITANA</t>
  </si>
  <si>
    <t>05670</t>
  </si>
  <si>
    <t>SAN ROQUE</t>
  </si>
  <si>
    <t>4104</t>
  </si>
  <si>
    <t>CZ PITALITO</t>
  </si>
  <si>
    <t>05674</t>
  </si>
  <si>
    <t>SAN VICENTE FERRER</t>
  </si>
  <si>
    <t>4102</t>
  </si>
  <si>
    <t>CZ GARZON</t>
  </si>
  <si>
    <t>05679</t>
  </si>
  <si>
    <t>SANTA BÁRBARA</t>
  </si>
  <si>
    <t>4103</t>
  </si>
  <si>
    <t>CZ LA PLATA</t>
  </si>
  <si>
    <t>05686</t>
  </si>
  <si>
    <t>SANTA ROSA DE OSOS</t>
  </si>
  <si>
    <t>APOYOS_PÓLIZA</t>
  </si>
  <si>
    <t>Póliza</t>
  </si>
  <si>
    <t>4401</t>
  </si>
  <si>
    <t>CZ RIOHACHA 1</t>
  </si>
  <si>
    <t>05690</t>
  </si>
  <si>
    <t>SANTO DOMINGO</t>
  </si>
  <si>
    <t>APOYOS_APOYO_A_INICIATIVAS</t>
  </si>
  <si>
    <t>4402</t>
  </si>
  <si>
    <t>CZ RIOHACHA 2</t>
  </si>
  <si>
    <t>05697</t>
  </si>
  <si>
    <t>EL SANTUARIO</t>
  </si>
  <si>
    <t>APOYOS_GASTOS_OPERATIVOS</t>
  </si>
  <si>
    <t>4405</t>
  </si>
  <si>
    <t>CZ MAICAO</t>
  </si>
  <si>
    <t>05736</t>
  </si>
  <si>
    <t>SEGOVIA</t>
  </si>
  <si>
    <t>4403</t>
  </si>
  <si>
    <t>CZ FONSECA</t>
  </si>
  <si>
    <t>05756</t>
  </si>
  <si>
    <t>SONSON</t>
  </si>
  <si>
    <t>SONSÓN</t>
  </si>
  <si>
    <t>4404</t>
  </si>
  <si>
    <t>CZ MANAURE</t>
  </si>
  <si>
    <t>05761</t>
  </si>
  <si>
    <t>SOPETRÁN</t>
  </si>
  <si>
    <t>4408</t>
  </si>
  <si>
    <t>CZ NAZARETH</t>
  </si>
  <si>
    <t>05789</t>
  </si>
  <si>
    <t>TÁMESIS</t>
  </si>
  <si>
    <t>4701</t>
  </si>
  <si>
    <t>CZ SANTA MARTA 1</t>
  </si>
  <si>
    <t>05790</t>
  </si>
  <si>
    <t>TARAZÁ</t>
  </si>
  <si>
    <t>4702</t>
  </si>
  <si>
    <t>CZ SANTA MARTA 2</t>
  </si>
  <si>
    <t>05792</t>
  </si>
  <si>
    <t>TARSO</t>
  </si>
  <si>
    <t>4705</t>
  </si>
  <si>
    <t>CZ FUNDACIÓN</t>
  </si>
  <si>
    <t>05809</t>
  </si>
  <si>
    <t>TITIRIBÍ</t>
  </si>
  <si>
    <t>4706</t>
  </si>
  <si>
    <t>CZ PLATO</t>
  </si>
  <si>
    <t>05819</t>
  </si>
  <si>
    <t>TOLEDO</t>
  </si>
  <si>
    <t>4703</t>
  </si>
  <si>
    <t>CZ DEL RIO</t>
  </si>
  <si>
    <t>05837</t>
  </si>
  <si>
    <t>TURBO</t>
  </si>
  <si>
    <t>APOYOS_UTILIZACIÓN_DE_INSTALACIONES_EN_AMBIENTES_SANOS</t>
  </si>
  <si>
    <t>Utilización de Instalaciones en Ambientes Sanos</t>
  </si>
  <si>
    <t>4704</t>
  </si>
  <si>
    <t>CZ CIENAGA</t>
  </si>
  <si>
    <t>05842</t>
  </si>
  <si>
    <t>URAMITA</t>
  </si>
  <si>
    <t>APOYOS_GRAVAMEN_MOVIMIENTOS_FINANCIEROS_GMF</t>
  </si>
  <si>
    <t>4707</t>
  </si>
  <si>
    <t>CZ EL BANCO</t>
  </si>
  <si>
    <t>05847</t>
  </si>
  <si>
    <t>URRAO</t>
  </si>
  <si>
    <t>APOYOS_MATERIALES_E_INSUMOS</t>
  </si>
  <si>
    <t>Bolígrafos mina negra</t>
  </si>
  <si>
    <t>4708</t>
  </si>
  <si>
    <t>CZ SANTA ANA</t>
  </si>
  <si>
    <t>05854</t>
  </si>
  <si>
    <t>VALDIVIA</t>
  </si>
  <si>
    <t>Palo de Paleta</t>
  </si>
  <si>
    <t>5001</t>
  </si>
  <si>
    <t>CZ VILLAVICENCIO 1</t>
  </si>
  <si>
    <t>05856</t>
  </si>
  <si>
    <t>VALPARAÍSO</t>
  </si>
  <si>
    <t>Marcadores no borrables</t>
  </si>
  <si>
    <t>5002</t>
  </si>
  <si>
    <t>CZ VILLAVICENCIO 2</t>
  </si>
  <si>
    <t>05858</t>
  </si>
  <si>
    <t>VEGACHÍ</t>
  </si>
  <si>
    <t>Papel kraft</t>
  </si>
  <si>
    <t>5004</t>
  </si>
  <si>
    <t>CZ ACACIAS</t>
  </si>
  <si>
    <t>05861</t>
  </si>
  <si>
    <t>VENECIA</t>
  </si>
  <si>
    <t>Cinta de enmascarar</t>
  </si>
  <si>
    <t>5005</t>
  </si>
  <si>
    <t>CZ PUERTO LOPEZ</t>
  </si>
  <si>
    <t>05873</t>
  </si>
  <si>
    <t>VIGÍA DEL FUERTE</t>
  </si>
  <si>
    <t>Papel bond</t>
  </si>
  <si>
    <t>5003</t>
  </si>
  <si>
    <t>CZ GRANADA</t>
  </si>
  <si>
    <t>05885</t>
  </si>
  <si>
    <t>YALÍ</t>
  </si>
  <si>
    <t>Tijeras punta roma</t>
  </si>
  <si>
    <t>5201</t>
  </si>
  <si>
    <t>CZ PASTO 1</t>
  </si>
  <si>
    <t>05887</t>
  </si>
  <si>
    <t>YARUMAL</t>
  </si>
  <si>
    <t>Lápices</t>
  </si>
  <si>
    <t>5202</t>
  </si>
  <si>
    <t>CZ PASTO 2</t>
  </si>
  <si>
    <t>05890</t>
  </si>
  <si>
    <t>YOLOMBÓ</t>
  </si>
  <si>
    <t>Arcilla</t>
  </si>
  <si>
    <t>5204</t>
  </si>
  <si>
    <t>CZ IPIALES</t>
  </si>
  <si>
    <t>05893</t>
  </si>
  <si>
    <t>YONDÓ</t>
  </si>
  <si>
    <t>Cartón paja</t>
  </si>
  <si>
    <t>5206</t>
  </si>
  <si>
    <t>CZ LA UNION</t>
  </si>
  <si>
    <t>05895</t>
  </si>
  <si>
    <t>ZARAGOZA</t>
  </si>
  <si>
    <t>Cartulina</t>
  </si>
  <si>
    <t>5207</t>
  </si>
  <si>
    <t>CZ BARBACOAS</t>
  </si>
  <si>
    <t>08001</t>
  </si>
  <si>
    <t>BARRANQUILLA</t>
  </si>
  <si>
    <t>Pegante líquido</t>
  </si>
  <si>
    <t>5208</t>
  </si>
  <si>
    <t>CZ REMOLINO</t>
  </si>
  <si>
    <t>Vinilo</t>
  </si>
  <si>
    <t>5203</t>
  </si>
  <si>
    <t>CZ TUMACO</t>
  </si>
  <si>
    <t>Papel iris</t>
  </si>
  <si>
    <t>5205</t>
  </si>
  <si>
    <t>CZ TUQUERRES</t>
  </si>
  <si>
    <t>08078</t>
  </si>
  <si>
    <t>BARANOA</t>
  </si>
  <si>
    <t>Lana</t>
  </si>
  <si>
    <t>5401</t>
  </si>
  <si>
    <t>CZ CUCUTA 1</t>
  </si>
  <si>
    <t>08137</t>
  </si>
  <si>
    <t>CAMPO DE LA CRUZ</t>
  </si>
  <si>
    <t>Plastilina</t>
  </si>
  <si>
    <t>5402</t>
  </si>
  <si>
    <t>CZ CUCUTA 2</t>
  </si>
  <si>
    <t>08141</t>
  </si>
  <si>
    <t>CANDELARIA</t>
  </si>
  <si>
    <t>Colores</t>
  </si>
  <si>
    <t>5403</t>
  </si>
  <si>
    <t>CZ CUCUTA 3</t>
  </si>
  <si>
    <t>08296</t>
  </si>
  <si>
    <t>GALAPA</t>
  </si>
  <si>
    <t>Papel Periódico</t>
  </si>
  <si>
    <t>5404</t>
  </si>
  <si>
    <t>CZ OCAÑA</t>
  </si>
  <si>
    <t>08372</t>
  </si>
  <si>
    <t>JUAN DE ACOSTA</t>
  </si>
  <si>
    <t>Pimpones</t>
  </si>
  <si>
    <t>5405</t>
  </si>
  <si>
    <t>CZ PAMPLONA</t>
  </si>
  <si>
    <t>08421</t>
  </si>
  <si>
    <t>LURUACO</t>
  </si>
  <si>
    <t>Pinceles</t>
  </si>
  <si>
    <t>5406</t>
  </si>
  <si>
    <t>CZ TIBU</t>
  </si>
  <si>
    <t>08433</t>
  </si>
  <si>
    <t>MALAMBO</t>
  </si>
  <si>
    <t>Témperas</t>
  </si>
  <si>
    <t>6301</t>
  </si>
  <si>
    <t>CZ ARMENIA SUR</t>
  </si>
  <si>
    <t>08436</t>
  </si>
  <si>
    <t>MANATÍ</t>
  </si>
  <si>
    <t>Crayolas</t>
  </si>
  <si>
    <t>6302</t>
  </si>
  <si>
    <t>CZ ARMENIA NORTE</t>
  </si>
  <si>
    <t>08520</t>
  </si>
  <si>
    <t>PALMAR DE VARELA</t>
  </si>
  <si>
    <t>Pasteles secos</t>
  </si>
  <si>
    <t>6303</t>
  </si>
  <si>
    <t>CZ CALARCA</t>
  </si>
  <si>
    <t>08549</t>
  </si>
  <si>
    <t>PIOJÓ</t>
  </si>
  <si>
    <t>Pintu caritas de colores</t>
  </si>
  <si>
    <t>6601</t>
  </si>
  <si>
    <t>CZ PEREIRA</t>
  </si>
  <si>
    <t>08558</t>
  </si>
  <si>
    <t>POLONUEVO</t>
  </si>
  <si>
    <t>Tela colores</t>
  </si>
  <si>
    <t>6602</t>
  </si>
  <si>
    <t>CZ LA VIRGINIA</t>
  </si>
  <si>
    <t>08560</t>
  </si>
  <si>
    <t>PONEDERA</t>
  </si>
  <si>
    <t>Taja Lápiz</t>
  </si>
  <si>
    <t>6604</t>
  </si>
  <si>
    <t>CZ BELEN DE UMBRIA</t>
  </si>
  <si>
    <t>08573</t>
  </si>
  <si>
    <t>PUERTO COLOMBIA</t>
  </si>
  <si>
    <t>Borradores</t>
  </si>
  <si>
    <t>6603</t>
  </si>
  <si>
    <t>CZ DOS QUEBRADAS</t>
  </si>
  <si>
    <t>08606</t>
  </si>
  <si>
    <t>REPELÓN</t>
  </si>
  <si>
    <t>Papel Crepé</t>
  </si>
  <si>
    <t>6605</t>
  </si>
  <si>
    <t>CZ SANTA ROSA DE CABAL</t>
  </si>
  <si>
    <t>08634</t>
  </si>
  <si>
    <t>SABANAGRANDE</t>
  </si>
  <si>
    <t>Bandas Elásticas</t>
  </si>
  <si>
    <t>6803</t>
  </si>
  <si>
    <t>CZ CARLOS LLERAS RESTREPO</t>
  </si>
  <si>
    <t>08638</t>
  </si>
  <si>
    <t>Silicona Líquida</t>
  </si>
  <si>
    <t>6804</t>
  </si>
  <si>
    <t>CZ LUIS CARLOS GALÁN SARMIENTO</t>
  </si>
  <si>
    <t>08675</t>
  </si>
  <si>
    <t>SANTA LUCÍA</t>
  </si>
  <si>
    <t>Narices</t>
  </si>
  <si>
    <t>6815</t>
  </si>
  <si>
    <t>CZ RESURGIR</t>
  </si>
  <si>
    <t>08685</t>
  </si>
  <si>
    <t>SANTO TOMÁS</t>
  </si>
  <si>
    <t>Corbata</t>
  </si>
  <si>
    <t>6809</t>
  </si>
  <si>
    <t>CZ VELEZ</t>
  </si>
  <si>
    <t>08758</t>
  </si>
  <si>
    <t>SOLEDAD</t>
  </si>
  <si>
    <t>Gafas</t>
  </si>
  <si>
    <t>6807</t>
  </si>
  <si>
    <t>CZ SAN GIL</t>
  </si>
  <si>
    <t>08770</t>
  </si>
  <si>
    <t>SUAN</t>
  </si>
  <si>
    <t>Corbatines</t>
  </si>
  <si>
    <t>6805</t>
  </si>
  <si>
    <t>CZ YARIQUIES</t>
  </si>
  <si>
    <t>08832</t>
  </si>
  <si>
    <t>TUBARÁ</t>
  </si>
  <si>
    <t>Pelucas Surtidas</t>
  </si>
  <si>
    <t>6806</t>
  </si>
  <si>
    <t>08849</t>
  </si>
  <si>
    <t>USIACURÍ</t>
  </si>
  <si>
    <t>Máscaras - antifaz</t>
  </si>
  <si>
    <t>6802</t>
  </si>
  <si>
    <t>CZ BUCARAMANGA SUR</t>
  </si>
  <si>
    <t>11001</t>
  </si>
  <si>
    <t>BOGOTÁ, D.C.</t>
  </si>
  <si>
    <t>Sombreros surtidos</t>
  </si>
  <si>
    <t>6801</t>
  </si>
  <si>
    <t>CZ ANTONIA SANTOS</t>
  </si>
  <si>
    <t>11019</t>
  </si>
  <si>
    <t>CIUDAD BOLIVAR</t>
  </si>
  <si>
    <t>n/a</t>
  </si>
  <si>
    <t>Localidad</t>
  </si>
  <si>
    <t>Diadema Disfraz Surtida</t>
  </si>
  <si>
    <t>6810</t>
  </si>
  <si>
    <t>CZ MALAGA</t>
  </si>
  <si>
    <t>11006</t>
  </si>
  <si>
    <t>TUNJUELITO</t>
  </si>
  <si>
    <t>BID_TALENTO_HUMANO</t>
  </si>
  <si>
    <t>6808</t>
  </si>
  <si>
    <t>CZ SOCORRO</t>
  </si>
  <si>
    <t>11005</t>
  </si>
  <si>
    <t>USME</t>
  </si>
  <si>
    <t>7003</t>
  </si>
  <si>
    <t>CZ SINCELEJO</t>
  </si>
  <si>
    <t>11020</t>
  </si>
  <si>
    <t>SUMAPAZ</t>
  </si>
  <si>
    <t>7001</t>
  </si>
  <si>
    <t>CZ BOSTON</t>
  </si>
  <si>
    <t>11004</t>
  </si>
  <si>
    <t>SAN CRISTOBAL SUR</t>
  </si>
  <si>
    <t>7002</t>
  </si>
  <si>
    <t>11008</t>
  </si>
  <si>
    <t>KENNEDY</t>
  </si>
  <si>
    <t>7004</t>
  </si>
  <si>
    <t>CZ LA MOJANA</t>
  </si>
  <si>
    <t>11013</t>
  </si>
  <si>
    <t>TEUSAQUILLO</t>
  </si>
  <si>
    <t>7301</t>
  </si>
  <si>
    <t>CZ JORDAN</t>
  </si>
  <si>
    <t>11016</t>
  </si>
  <si>
    <t>PUENTE ARANDA</t>
  </si>
  <si>
    <t>7302</t>
  </si>
  <si>
    <t>CZ GALAN</t>
  </si>
  <si>
    <t>11007</t>
  </si>
  <si>
    <t>BOSA</t>
  </si>
  <si>
    <t>BID_TRANSPORTE_Y_VIAJES_DEL_TH</t>
  </si>
  <si>
    <t>7303</t>
  </si>
  <si>
    <t>CZ IBAGUE</t>
  </si>
  <si>
    <t>11015</t>
  </si>
  <si>
    <t>ANTONIO NARIÑO</t>
  </si>
  <si>
    <t>7309</t>
  </si>
  <si>
    <t>CZ PURIFICACION</t>
  </si>
  <si>
    <t>11018</t>
  </si>
  <si>
    <t>RAFAEL URIBE</t>
  </si>
  <si>
    <t>7305</t>
  </si>
  <si>
    <t>CZ LERIDA</t>
  </si>
  <si>
    <t>11003</t>
  </si>
  <si>
    <t>SANTA FE</t>
  </si>
  <si>
    <t>7308</t>
  </si>
  <si>
    <t>CZ CHAPARRAL</t>
  </si>
  <si>
    <t>11017</t>
  </si>
  <si>
    <t>LA CANDELARIA</t>
  </si>
  <si>
    <t>BID_APOYOS_NUTRICIONALES</t>
  </si>
  <si>
    <t>7312</t>
  </si>
  <si>
    <t>CZ MELGAR</t>
  </si>
  <si>
    <t>11009</t>
  </si>
  <si>
    <t>FONTIBON</t>
  </si>
  <si>
    <t>7304</t>
  </si>
  <si>
    <t>CZ LIBANO</t>
  </si>
  <si>
    <t>11002</t>
  </si>
  <si>
    <t>CHAPINERO</t>
  </si>
  <si>
    <t>7307</t>
  </si>
  <si>
    <t>CZ ESPINAL</t>
  </si>
  <si>
    <t>11012</t>
  </si>
  <si>
    <t>BARRIOS UNIDOS</t>
  </si>
  <si>
    <t>7306</t>
  </si>
  <si>
    <t>CZ HONDA</t>
  </si>
  <si>
    <t>BID_DOTACIÓN</t>
  </si>
  <si>
    <t>7601</t>
  </si>
  <si>
    <t>CZ SURORIENTAL</t>
  </si>
  <si>
    <t>11010</t>
  </si>
  <si>
    <t>ENGATIVA</t>
  </si>
  <si>
    <t>7602</t>
  </si>
  <si>
    <t>CZ NORORIENTAL</t>
  </si>
  <si>
    <t>11011</t>
  </si>
  <si>
    <t>SUBA</t>
  </si>
  <si>
    <t>7603</t>
  </si>
  <si>
    <t>CZ LADERA</t>
  </si>
  <si>
    <t>11021</t>
  </si>
  <si>
    <t>USAQUEN</t>
  </si>
  <si>
    <t>7604</t>
  </si>
  <si>
    <t>11014</t>
  </si>
  <si>
    <t>MARTIRES</t>
  </si>
  <si>
    <t>7605</t>
  </si>
  <si>
    <t>BID_INTERNET</t>
  </si>
  <si>
    <t>Internet</t>
  </si>
  <si>
    <t>7620</t>
  </si>
  <si>
    <t>CZ RESTAURAR</t>
  </si>
  <si>
    <t>BID_MATERIAL_IDENTIFICACIÓN</t>
  </si>
  <si>
    <t>7613</t>
  </si>
  <si>
    <t>CZ CARTAGO</t>
  </si>
  <si>
    <t>13001</t>
  </si>
  <si>
    <t>CARTAGENA DE INDIAS</t>
  </si>
  <si>
    <t>7610</t>
  </si>
  <si>
    <t>CZ TULUA</t>
  </si>
  <si>
    <t>7612</t>
  </si>
  <si>
    <t>CZ ROLDANILLO</t>
  </si>
  <si>
    <t>7614</t>
  </si>
  <si>
    <t>CZ BUENAVENTURA</t>
  </si>
  <si>
    <t>13006</t>
  </si>
  <si>
    <t>ACHÍ</t>
  </si>
  <si>
    <t>7609</t>
  </si>
  <si>
    <t>CZ BUGA</t>
  </si>
  <si>
    <t>13030</t>
  </si>
  <si>
    <t>ALTOS DEL ROSARIO</t>
  </si>
  <si>
    <t>BID_SEGURO</t>
  </si>
  <si>
    <t>7611</t>
  </si>
  <si>
    <t>CZ SEVILLA</t>
  </si>
  <si>
    <t>13042</t>
  </si>
  <si>
    <t>ARENAL</t>
  </si>
  <si>
    <t>BID_ENCUENTROS_EXPERIENCIAS_OPORTUNIDADES</t>
  </si>
  <si>
    <t>7608</t>
  </si>
  <si>
    <t>CZ PALMIRA</t>
  </si>
  <si>
    <t>13052</t>
  </si>
  <si>
    <t>ARJONA</t>
  </si>
  <si>
    <t>7606</t>
  </si>
  <si>
    <t>CZ JAMUNDI</t>
  </si>
  <si>
    <t>13062</t>
  </si>
  <si>
    <t>ARROYOHONDO</t>
  </si>
  <si>
    <t>7607</t>
  </si>
  <si>
    <t>CZ YUMBO</t>
  </si>
  <si>
    <t>13074</t>
  </si>
  <si>
    <t>BARRANCO DE LOBA</t>
  </si>
  <si>
    <t>8102</t>
  </si>
  <si>
    <t>CZ SARAVENA</t>
  </si>
  <si>
    <t>13140</t>
  </si>
  <si>
    <t>CALAMAR</t>
  </si>
  <si>
    <t>8101</t>
  </si>
  <si>
    <t>CZ ARAUCA</t>
  </si>
  <si>
    <t>13160</t>
  </si>
  <si>
    <t>CANTAGALLO</t>
  </si>
  <si>
    <t>BID_GASTOS_OPERATIVOS_ADMINISTRACIÓN</t>
  </si>
  <si>
    <t>8103</t>
  </si>
  <si>
    <t>CZ TAME</t>
  </si>
  <si>
    <t>13188</t>
  </si>
  <si>
    <t>CICUCO</t>
  </si>
  <si>
    <t>8501</t>
  </si>
  <si>
    <t>CZ YOPAL</t>
  </si>
  <si>
    <t>13212</t>
  </si>
  <si>
    <t>8502</t>
  </si>
  <si>
    <t>CZ PAZ DE ARIPORO</t>
  </si>
  <si>
    <t>13222</t>
  </si>
  <si>
    <t>CLEMENCIA</t>
  </si>
  <si>
    <t>8503</t>
  </si>
  <si>
    <t>CZ VILLANUEVA</t>
  </si>
  <si>
    <t>13244</t>
  </si>
  <si>
    <t>EL CARMEN DE BOLÍVAR</t>
  </si>
  <si>
    <t>8601</t>
  </si>
  <si>
    <t>CZ MOCOA</t>
  </si>
  <si>
    <t>13248</t>
  </si>
  <si>
    <t>EL GUAMO</t>
  </si>
  <si>
    <t>8602</t>
  </si>
  <si>
    <t>CZ SIBUNDOY</t>
  </si>
  <si>
    <t>13268</t>
  </si>
  <si>
    <t>EL PEÑÓN</t>
  </si>
  <si>
    <t>8604</t>
  </si>
  <si>
    <t>CZ LA HORMIGA</t>
  </si>
  <si>
    <t>13300</t>
  </si>
  <si>
    <t>HATILLO DE LOBA</t>
  </si>
  <si>
    <t>BID_GRAVAMEN_MOVIMIENTOS_FINANCIEROS_GMF</t>
  </si>
  <si>
    <t>8603</t>
  </si>
  <si>
    <t>CZ PUERTO ASIS</t>
  </si>
  <si>
    <t>13430</t>
  </si>
  <si>
    <t>MAGANGUÉ</t>
  </si>
  <si>
    <t>BID_MATERIALES_E_INSUMOS</t>
  </si>
  <si>
    <t xml:space="preserve">Bolígrafos mina negra -  cajas </t>
  </si>
  <si>
    <t>8801</t>
  </si>
  <si>
    <t>CZ LOS ALMENDROS</t>
  </si>
  <si>
    <t>13433</t>
  </si>
  <si>
    <t>MAHATES</t>
  </si>
  <si>
    <t xml:space="preserve">Papel bond - resmas </t>
  </si>
  <si>
    <t>9102</t>
  </si>
  <si>
    <t>CZ LETICIA</t>
  </si>
  <si>
    <t>13440</t>
  </si>
  <si>
    <t>MARGARITA</t>
  </si>
  <si>
    <t>Nota adhesiva -  blocks</t>
  </si>
  <si>
    <t>9403</t>
  </si>
  <si>
    <t>CZ INIRIDA</t>
  </si>
  <si>
    <t>13442</t>
  </si>
  <si>
    <t>MARÍA LA BAJA</t>
  </si>
  <si>
    <t xml:space="preserve">Marcadores permanentes - cajas </t>
  </si>
  <si>
    <t>9505</t>
  </si>
  <si>
    <t>CZ SAN JOSE DE GUAVIARE</t>
  </si>
  <si>
    <t>13458</t>
  </si>
  <si>
    <t>MONTECRISTO</t>
  </si>
  <si>
    <t xml:space="preserve">Papel Kraft - rollos </t>
  </si>
  <si>
    <t>9704</t>
  </si>
  <si>
    <t>CZ MITU</t>
  </si>
  <si>
    <t>13468</t>
  </si>
  <si>
    <t>SANTA CRUZ DE MOMPOX</t>
  </si>
  <si>
    <t xml:space="preserve">Cinta de enmascarar - rollos </t>
  </si>
  <si>
    <t>9902</t>
  </si>
  <si>
    <t>CZ PUERTO CARREÑO</t>
  </si>
  <si>
    <t>13473</t>
  </si>
  <si>
    <t>MORALES</t>
  </si>
  <si>
    <t>Temperas -  cajas</t>
  </si>
  <si>
    <t>13490</t>
  </si>
  <si>
    <t>NOROSI</t>
  </si>
  <si>
    <t>NOROSÍ</t>
  </si>
  <si>
    <t>Pinceles -  juegos</t>
  </si>
  <si>
    <t>13549</t>
  </si>
  <si>
    <t>PINILLOS</t>
  </si>
  <si>
    <t>Pegante líquido -  tarros</t>
  </si>
  <si>
    <t>13580</t>
  </si>
  <si>
    <t>REGIDOR</t>
  </si>
  <si>
    <t xml:space="preserve">Colores -  cajas </t>
  </si>
  <si>
    <t>13600</t>
  </si>
  <si>
    <t>RÍO VIEJO</t>
  </si>
  <si>
    <t>Fichas bibliográficas -  paquetes</t>
  </si>
  <si>
    <t>13620</t>
  </si>
  <si>
    <t>SAN CRISTÓBAL</t>
  </si>
  <si>
    <t>Globos -  paquetes</t>
  </si>
  <si>
    <t>13647</t>
  </si>
  <si>
    <t>SAN ESTANISLAO</t>
  </si>
  <si>
    <t>Lana -  paquetes</t>
  </si>
  <si>
    <t>13650</t>
  </si>
  <si>
    <t>SAN FERNANDO</t>
  </si>
  <si>
    <t xml:space="preserve">Plastilina -  cajas </t>
  </si>
  <si>
    <t>13654</t>
  </si>
  <si>
    <t>SAN JACINTO</t>
  </si>
  <si>
    <t xml:space="preserve">Lápices -  cajas </t>
  </si>
  <si>
    <t>13655</t>
  </si>
  <si>
    <t>SAN JACINTO DEL CAUCA</t>
  </si>
  <si>
    <t>Taja Lápiz -  tajalápices</t>
  </si>
  <si>
    <t>13657</t>
  </si>
  <si>
    <t>SAN JUAN NEPOMUCENO</t>
  </si>
  <si>
    <t>Tijeras punta roma - unidades</t>
  </si>
  <si>
    <t>13667</t>
  </si>
  <si>
    <t>SAN MARTÍN DE LOBA</t>
  </si>
  <si>
    <t xml:space="preserve">Borradores  - cajas </t>
  </si>
  <si>
    <t>13670</t>
  </si>
  <si>
    <t>SAN PABLO</t>
  </si>
  <si>
    <t>Papel Crepé -  rollos</t>
  </si>
  <si>
    <t>13673</t>
  </si>
  <si>
    <t>SANTA CATALINA</t>
  </si>
  <si>
    <t xml:space="preserve">Bandas elásticas - bolsas </t>
  </si>
  <si>
    <t>13683</t>
  </si>
  <si>
    <t>SANTA ROSA</t>
  </si>
  <si>
    <t xml:space="preserve">Arcilla - paquete </t>
  </si>
  <si>
    <t>13688</t>
  </si>
  <si>
    <t>SANTA ROSA DEL SUR</t>
  </si>
  <si>
    <t>Cartón paja -  paquetes</t>
  </si>
  <si>
    <t>13744</t>
  </si>
  <si>
    <t>SIMITÍ</t>
  </si>
  <si>
    <t>Cartulina -  paquetes</t>
  </si>
  <si>
    <t>13760</t>
  </si>
  <si>
    <t>SOPLAVIENTO</t>
  </si>
  <si>
    <t>Vinilos - paquetes</t>
  </si>
  <si>
    <t>13780</t>
  </si>
  <si>
    <t>TALAIGUA NUEVO</t>
  </si>
  <si>
    <t>Papel iris -   block</t>
  </si>
  <si>
    <t>13810</t>
  </si>
  <si>
    <t>TIQUISIO</t>
  </si>
  <si>
    <t>Silicona Líquida - unidades</t>
  </si>
  <si>
    <t>13836</t>
  </si>
  <si>
    <t>TURBACO</t>
  </si>
  <si>
    <t>Papel para origami -  blocks</t>
  </si>
  <si>
    <t>13838</t>
  </si>
  <si>
    <t>TURBANÁ</t>
  </si>
  <si>
    <t>TURBANA</t>
  </si>
  <si>
    <t>Formato DIN A3 -  blocks</t>
  </si>
  <si>
    <t>13873</t>
  </si>
  <si>
    <t>VILLANUEVA</t>
  </si>
  <si>
    <t>Tabla de dibujo formato DIN A3 -  unidades</t>
  </si>
  <si>
    <t>13894</t>
  </si>
  <si>
    <t>ZAMBRANO</t>
  </si>
  <si>
    <t xml:space="preserve">Lápiz de dibujo HB -  cajas </t>
  </si>
  <si>
    <t>15001</t>
  </si>
  <si>
    <t>TUNJA</t>
  </si>
  <si>
    <t xml:space="preserve">Lápiz de dibujo 2H -  cajas </t>
  </si>
  <si>
    <t>Compás de precisión -  unidades</t>
  </si>
  <si>
    <t>15022</t>
  </si>
  <si>
    <t>ALMEIDA</t>
  </si>
  <si>
    <t>Cuaderno de dibujo -  unidades</t>
  </si>
  <si>
    <t>15047</t>
  </si>
  <si>
    <t>AQUITANIA</t>
  </si>
  <si>
    <t>Libreta de bocetos -  unidades</t>
  </si>
  <si>
    <t>15051</t>
  </si>
  <si>
    <t>ARCABUCO</t>
  </si>
  <si>
    <t>Acuarelas -  unidades</t>
  </si>
  <si>
    <t>15087</t>
  </si>
  <si>
    <t>BELÉN</t>
  </si>
  <si>
    <t>EXPERIENCIAS_TALENTO_HUMANO</t>
  </si>
  <si>
    <t>15090</t>
  </si>
  <si>
    <t>BERBEO</t>
  </si>
  <si>
    <t>15092</t>
  </si>
  <si>
    <t>BETÉITIVA</t>
  </si>
  <si>
    <t>EXPERIENCIAS_COMPLEMENTACIÓN_ALIMENTARIA_Y_NUTRICIONAL</t>
  </si>
  <si>
    <t>15097</t>
  </si>
  <si>
    <t>BOAVITA</t>
  </si>
  <si>
    <t>15104</t>
  </si>
  <si>
    <t>EXPERIENCIAS_BOTIQUÍN</t>
  </si>
  <si>
    <t>15106</t>
  </si>
  <si>
    <t>EXPERIENCIAS_MATERIAL_IDENTIFICACIÓN</t>
  </si>
  <si>
    <t>15109</t>
  </si>
  <si>
    <t>BUENAVISTA</t>
  </si>
  <si>
    <t>15114</t>
  </si>
  <si>
    <t>BUSBANZÁ</t>
  </si>
  <si>
    <t>EXPERIENCIAS_SEGURO</t>
  </si>
  <si>
    <t>15131</t>
  </si>
  <si>
    <t>EXPERIENCIAS_ENCUENTROS_EXPERIENCIAS_OPORTUNIDADES</t>
  </si>
  <si>
    <t>Encuentros Experiencias Oportunidades</t>
  </si>
  <si>
    <t>15135</t>
  </si>
  <si>
    <t>CAMPOHERMOSO</t>
  </si>
  <si>
    <t>EXPERIENCIAS_GASTOS_OPERATIVOS</t>
  </si>
  <si>
    <t>Gastos Operativos</t>
  </si>
  <si>
    <t>15162</t>
  </si>
  <si>
    <t>CERINZA</t>
  </si>
  <si>
    <t>EXPERIENCIAS_GRAVAMEN_MOVIMIENTOS_FINANCIEROS_GMF</t>
  </si>
  <si>
    <t>15172</t>
  </si>
  <si>
    <t>CHINAVITA</t>
  </si>
  <si>
    <t>EXPERIENCIAS_MATERIALES_E_INSUMOS</t>
  </si>
  <si>
    <t>Materiales e insumos</t>
  </si>
  <si>
    <t>15176</t>
  </si>
  <si>
    <t>CHIQUINQUIRÁ</t>
  </si>
  <si>
    <t>15180</t>
  </si>
  <si>
    <t>CHISCAS</t>
  </si>
  <si>
    <t>15183</t>
  </si>
  <si>
    <t>CHITA</t>
  </si>
  <si>
    <t>15185</t>
  </si>
  <si>
    <t>CHITARAQUE</t>
  </si>
  <si>
    <t>15187</t>
  </si>
  <si>
    <t>CHIVATÁ</t>
  </si>
  <si>
    <t>15189</t>
  </si>
  <si>
    <t>CIÉNEGA</t>
  </si>
  <si>
    <t>15204</t>
  </si>
  <si>
    <t>CÓMBITA</t>
  </si>
  <si>
    <t>15212</t>
  </si>
  <si>
    <t>COPER</t>
  </si>
  <si>
    <t>15215</t>
  </si>
  <si>
    <t>CORRALES</t>
  </si>
  <si>
    <t>15218</t>
  </si>
  <si>
    <t>COVARACHÍA</t>
  </si>
  <si>
    <t>15224</t>
  </si>
  <si>
    <t>CUCAITA</t>
  </si>
  <si>
    <t>15226</t>
  </si>
  <si>
    <t>CUÍTIVA</t>
  </si>
  <si>
    <t>15232</t>
  </si>
  <si>
    <t>CHÍQUIZA</t>
  </si>
  <si>
    <t>15236</t>
  </si>
  <si>
    <t>CHIVOR</t>
  </si>
  <si>
    <t>15238</t>
  </si>
  <si>
    <t>DUITAMA</t>
  </si>
  <si>
    <t>15244</t>
  </si>
  <si>
    <t>EL COCUY</t>
  </si>
  <si>
    <t>15248</t>
  </si>
  <si>
    <t>EL ESPINO</t>
  </si>
  <si>
    <t>15272</t>
  </si>
  <si>
    <t>FIRAVITOBA</t>
  </si>
  <si>
    <t>15276</t>
  </si>
  <si>
    <t>FLORESTA</t>
  </si>
  <si>
    <t>15293</t>
  </si>
  <si>
    <t>GACHANTIVÁ</t>
  </si>
  <si>
    <t>15296</t>
  </si>
  <si>
    <t>GAMEZA</t>
  </si>
  <si>
    <t>GÁMEZA</t>
  </si>
  <si>
    <t>15299</t>
  </si>
  <si>
    <t>GARAGOA</t>
  </si>
  <si>
    <t>15317</t>
  </si>
  <si>
    <t>GUACAMAYAS</t>
  </si>
  <si>
    <t>15322</t>
  </si>
  <si>
    <t>GUATEQUE</t>
  </si>
  <si>
    <t>15325</t>
  </si>
  <si>
    <t>GUAYATÁ</t>
  </si>
  <si>
    <t>15332</t>
  </si>
  <si>
    <t>GÜICÁN DE LA SIERRA</t>
  </si>
  <si>
    <t>15362</t>
  </si>
  <si>
    <t>IZA</t>
  </si>
  <si>
    <t>15367</t>
  </si>
  <si>
    <t>JENESANO</t>
  </si>
  <si>
    <t>15368</t>
  </si>
  <si>
    <t>15377</t>
  </si>
  <si>
    <t>LABRANZAGRANDE</t>
  </si>
  <si>
    <t>15380</t>
  </si>
  <si>
    <t>LA CAPILLA</t>
  </si>
  <si>
    <t>15401</t>
  </si>
  <si>
    <t>LA VICTORIA</t>
  </si>
  <si>
    <t>15403</t>
  </si>
  <si>
    <t>LA UVITA</t>
  </si>
  <si>
    <t>15407</t>
  </si>
  <si>
    <t>VILLA DE LEYVA</t>
  </si>
  <si>
    <t>15425</t>
  </si>
  <si>
    <t>MACANAL</t>
  </si>
  <si>
    <t>15442</t>
  </si>
  <si>
    <t>MARIPÍ</t>
  </si>
  <si>
    <t>15455</t>
  </si>
  <si>
    <t>MIRAFLORES</t>
  </si>
  <si>
    <t>15464</t>
  </si>
  <si>
    <t>MONGUA</t>
  </si>
  <si>
    <t>15466</t>
  </si>
  <si>
    <t>MONGUÍ</t>
  </si>
  <si>
    <t>15469</t>
  </si>
  <si>
    <t>MONIQUIRÁ</t>
  </si>
  <si>
    <t>15476</t>
  </si>
  <si>
    <t>MOTAVITA</t>
  </si>
  <si>
    <t>15480</t>
  </si>
  <si>
    <t>MUZO</t>
  </si>
  <si>
    <t>15491</t>
  </si>
  <si>
    <t>NOBSA</t>
  </si>
  <si>
    <t>15494</t>
  </si>
  <si>
    <t>NUEVO COLÓN</t>
  </si>
  <si>
    <t>15500</t>
  </si>
  <si>
    <t>OICATÁ</t>
  </si>
  <si>
    <t>15507</t>
  </si>
  <si>
    <t>OTANCHE</t>
  </si>
  <si>
    <t>15511</t>
  </si>
  <si>
    <t>PACHAVITA</t>
  </si>
  <si>
    <t>15514</t>
  </si>
  <si>
    <t>PÁEZ</t>
  </si>
  <si>
    <t>15516</t>
  </si>
  <si>
    <t>PAIPA</t>
  </si>
  <si>
    <t>15518</t>
  </si>
  <si>
    <t>PAJARITO</t>
  </si>
  <si>
    <t>15522</t>
  </si>
  <si>
    <t>PANQUEBA</t>
  </si>
  <si>
    <t>15531</t>
  </si>
  <si>
    <t>PAUNA</t>
  </si>
  <si>
    <t>15533</t>
  </si>
  <si>
    <t>PAYA</t>
  </si>
  <si>
    <t>15537</t>
  </si>
  <si>
    <t>PAZ DE RÍO</t>
  </si>
  <si>
    <t>15542</t>
  </si>
  <si>
    <t>PESCA</t>
  </si>
  <si>
    <t>15550</t>
  </si>
  <si>
    <t>PISBA</t>
  </si>
  <si>
    <t>15572</t>
  </si>
  <si>
    <t>PUERTO BOYACÁ</t>
  </si>
  <si>
    <t>15580</t>
  </si>
  <si>
    <t>QUÍPAMA</t>
  </si>
  <si>
    <t>15599</t>
  </si>
  <si>
    <t>RAMIRIQUÍ</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</si>
  <si>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</si>
  <si>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</si>
  <si>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</si>
  <si>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</si>
  <si>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</si>
  <si>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</si>
  <si>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</si>
  <si>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</si>
  <si>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</si>
  <si>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</si>
  <si>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</si>
  <si>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</si>
  <si>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</si>
  <si>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</si>
  <si>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</si>
  <si>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</si>
  <si>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</si>
  <si>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</si>
  <si>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</si>
  <si>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</si>
  <si>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</si>
  <si>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</si>
  <si>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15686</t>
  </si>
  <si>
    <t>SANTANA</t>
  </si>
  <si>
    <t>15690</t>
  </si>
  <si>
    <t>SANTA MARÍA</t>
  </si>
  <si>
    <t>15693</t>
  </si>
  <si>
    <t>SANTA ROSA DE VITERBO</t>
  </si>
  <si>
    <t>15696</t>
  </si>
  <si>
    <t>SANTA SOFÍA</t>
  </si>
  <si>
    <t>15720</t>
  </si>
  <si>
    <t>SATIVANORTE</t>
  </si>
  <si>
    <t>15723</t>
  </si>
  <si>
    <t>SATIVASUR</t>
  </si>
  <si>
    <t>15740</t>
  </si>
  <si>
    <t>SIACHOQUE</t>
  </si>
  <si>
    <t>15753</t>
  </si>
  <si>
    <t>SOATÁ</t>
  </si>
  <si>
    <t>15755</t>
  </si>
  <si>
    <t>SOCOTÁ</t>
  </si>
  <si>
    <t>15757</t>
  </si>
  <si>
    <t>SOCHA</t>
  </si>
  <si>
    <t>15759</t>
  </si>
  <si>
    <t>SOGAMOSO</t>
  </si>
  <si>
    <t>15761</t>
  </si>
  <si>
    <t>SOMONDOCO</t>
  </si>
  <si>
    <t>15762</t>
  </si>
  <si>
    <t>SORA</t>
  </si>
  <si>
    <t>15763</t>
  </si>
  <si>
    <t>SOTAQUIRÁ</t>
  </si>
  <si>
    <t>15764</t>
  </si>
  <si>
    <t>SORACÁ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</si>
  <si>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</si>
  <si>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</si>
  <si>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</si>
  <si>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</si>
  <si>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</si>
  <si>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</si>
  <si>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</si>
  <si>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</si>
  <si>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</si>
  <si>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</si>
  <si>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</si>
  <si>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</si>
  <si>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</si>
  <si>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</si>
  <si>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</si>
  <si>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</si>
  <si>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</si>
  <si>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</si>
  <si>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</si>
  <si>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</si>
  <si>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</si>
  <si>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</si>
  <si>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</si>
  <si>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</si>
  <si>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</si>
  <si>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</si>
  <si>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15832</t>
  </si>
  <si>
    <t>TUNUNGUÁ</t>
  </si>
  <si>
    <t>15835</t>
  </si>
  <si>
    <t>TURMEQUÉ</t>
  </si>
  <si>
    <t>15837</t>
  </si>
  <si>
    <t>TUTA</t>
  </si>
  <si>
    <t>15839</t>
  </si>
  <si>
    <t>TUTAZÁ</t>
  </si>
  <si>
    <t>15842</t>
  </si>
  <si>
    <t>UMBITA</t>
  </si>
  <si>
    <t>ÚMBITA</t>
  </si>
  <si>
    <t>15861</t>
  </si>
  <si>
    <t>VENTAQUEMADA</t>
  </si>
  <si>
    <t>15879</t>
  </si>
  <si>
    <t>VIRACACHÁ</t>
  </si>
  <si>
    <t>15897</t>
  </si>
  <si>
    <t>ZETAQUIRA</t>
  </si>
  <si>
    <t>17001</t>
  </si>
  <si>
    <t>MANIZALES</t>
  </si>
  <si>
    <t>17013</t>
  </si>
  <si>
    <t>AGUADAS</t>
  </si>
  <si>
    <t>17042</t>
  </si>
  <si>
    <t>ANSERMA</t>
  </si>
  <si>
    <t>17050</t>
  </si>
  <si>
    <t>ARANZAZU</t>
  </si>
  <si>
    <t>17088</t>
  </si>
  <si>
    <t>BELALCÁZAR</t>
  </si>
  <si>
    <t>17174</t>
  </si>
  <si>
    <t>CHINCHINÁ</t>
  </si>
  <si>
    <t>17272</t>
  </si>
  <si>
    <t>FILADELFIA</t>
  </si>
  <si>
    <t>17380</t>
  </si>
  <si>
    <t>LA DORADA</t>
  </si>
  <si>
    <t>17388</t>
  </si>
  <si>
    <t>LA MERCED</t>
  </si>
  <si>
    <t>17433</t>
  </si>
  <si>
    <t>MANZANARES</t>
  </si>
  <si>
    <t>17442</t>
  </si>
  <si>
    <t>MARMATO</t>
  </si>
  <si>
    <t>17444</t>
  </si>
  <si>
    <t>MARQUETALIA</t>
  </si>
  <si>
    <t>17446</t>
  </si>
  <si>
    <t>MARULANDA</t>
  </si>
  <si>
    <t>17486</t>
  </si>
  <si>
    <t>NEIRA</t>
  </si>
  <si>
    <t>17495</t>
  </si>
  <si>
    <t>NORCASIA</t>
  </si>
  <si>
    <t>17513</t>
  </si>
  <si>
    <t>PÁCORA</t>
  </si>
  <si>
    <t>17524</t>
  </si>
  <si>
    <t>PALESTINA</t>
  </si>
  <si>
    <t>17541</t>
  </si>
  <si>
    <t>PENSILVANIA</t>
  </si>
  <si>
    <t>17614</t>
  </si>
  <si>
    <t>RIOSUCIO</t>
  </si>
  <si>
    <t>17616</t>
  </si>
  <si>
    <t>17653</t>
  </si>
  <si>
    <t>SALAMINA</t>
  </si>
  <si>
    <t>17662</t>
  </si>
  <si>
    <t>SAMANÁ</t>
  </si>
  <si>
    <t>17665</t>
  </si>
  <si>
    <t>SAN JOSÉ</t>
  </si>
  <si>
    <t>17777</t>
  </si>
  <si>
    <t>SUPÍA</t>
  </si>
  <si>
    <t>17867</t>
  </si>
  <si>
    <t>VICTORIA</t>
  </si>
  <si>
    <t>17873</t>
  </si>
  <si>
    <t>VILLAMARÍA</t>
  </si>
  <si>
    <t>17877</t>
  </si>
  <si>
    <t>VITERBO</t>
  </si>
  <si>
    <t>18001</t>
  </si>
  <si>
    <t>FLORENCIA</t>
  </si>
  <si>
    <t>18029</t>
  </si>
  <si>
    <t>ALBANIA</t>
  </si>
  <si>
    <t>18094</t>
  </si>
  <si>
    <t>BELÉN DE LOS ANDAQUIES</t>
  </si>
  <si>
    <t>BELÉN DE LOS ANDAQUÍES</t>
  </si>
  <si>
    <t>18150</t>
  </si>
  <si>
    <t>CARTAGENA DEL CHAIRÁ</t>
  </si>
  <si>
    <t>18205</t>
  </si>
  <si>
    <t>CURILLO</t>
  </si>
  <si>
    <t>18247</t>
  </si>
  <si>
    <t>EL DONCELLO</t>
  </si>
  <si>
    <t>18256</t>
  </si>
  <si>
    <t>EL PAUJIL</t>
  </si>
  <si>
    <t>EL PAUJÍL</t>
  </si>
  <si>
    <t>18410</t>
  </si>
  <si>
    <t>LA MONTAÑITA</t>
  </si>
  <si>
    <t>18460</t>
  </si>
  <si>
    <t>MILÁN</t>
  </si>
  <si>
    <t>18479</t>
  </si>
  <si>
    <t>MORELIA</t>
  </si>
  <si>
    <t>18592</t>
  </si>
  <si>
    <t>PUERTO RICO</t>
  </si>
  <si>
    <t>18610</t>
  </si>
  <si>
    <t>SAN JOSÉ DEL FRAGUA</t>
  </si>
  <si>
    <t>18753</t>
  </si>
  <si>
    <t>SAN VICENTE DEL CAGUÁN</t>
  </si>
  <si>
    <t>18756</t>
  </si>
  <si>
    <t>SOLANO</t>
  </si>
  <si>
    <t>18785</t>
  </si>
  <si>
    <t>SOLITA</t>
  </si>
  <si>
    <t>18860</t>
  </si>
  <si>
    <t>19001</t>
  </si>
  <si>
    <t>POPAYÁN</t>
  </si>
  <si>
    <t>19022</t>
  </si>
  <si>
    <t>ALMAGUER</t>
  </si>
  <si>
    <t>19050</t>
  </si>
  <si>
    <t>19075</t>
  </si>
  <si>
    <t>BALBOA</t>
  </si>
  <si>
    <t>19100</t>
  </si>
  <si>
    <t>19110</t>
  </si>
  <si>
    <t>BUENOS AIRES</t>
  </si>
  <si>
    <t>19130</t>
  </si>
  <si>
    <t>CAJIBÍO</t>
  </si>
  <si>
    <t>19137</t>
  </si>
  <si>
    <t>CALDONO</t>
  </si>
  <si>
    <t>19142</t>
  </si>
  <si>
    <t>CALOTO</t>
  </si>
  <si>
    <t>19212</t>
  </si>
  <si>
    <t>CORINTO</t>
  </si>
  <si>
    <t>19256</t>
  </si>
  <si>
    <t>EL TAMBO</t>
  </si>
  <si>
    <t>19290</t>
  </si>
  <si>
    <t>19300</t>
  </si>
  <si>
    <t>GUACHENE</t>
  </si>
  <si>
    <t>GUACHENÉ</t>
  </si>
  <si>
    <t>19318</t>
  </si>
  <si>
    <t>GUAPI</t>
  </si>
  <si>
    <t>19355</t>
  </si>
  <si>
    <t>INZÁ</t>
  </si>
  <si>
    <t>19364</t>
  </si>
  <si>
    <t>JAMBALÓ</t>
  </si>
  <si>
    <t>19392</t>
  </si>
  <si>
    <t>LA SIERRA</t>
  </si>
  <si>
    <t>19397</t>
  </si>
  <si>
    <t>LA VEGA</t>
  </si>
  <si>
    <t>19418</t>
  </si>
  <si>
    <t>LÓPEZ DE MICAY</t>
  </si>
  <si>
    <t>19450</t>
  </si>
  <si>
    <t>MERCADERES</t>
  </si>
  <si>
    <t>19455</t>
  </si>
  <si>
    <t>MIRANDA</t>
  </si>
  <si>
    <t>19473</t>
  </si>
  <si>
    <t>19513</t>
  </si>
  <si>
    <t>PADILLA</t>
  </si>
  <si>
    <t>19517</t>
  </si>
  <si>
    <t>PAEZ</t>
  </si>
  <si>
    <t>19532</t>
  </si>
  <si>
    <t>PATÍA</t>
  </si>
  <si>
    <t>19533</t>
  </si>
  <si>
    <t>PIAMONTE</t>
  </si>
  <si>
    <t>19548</t>
  </si>
  <si>
    <t>PIENDAMÓ - TUNÍA</t>
  </si>
  <si>
    <t>19573</t>
  </si>
  <si>
    <t>PUERTO TEJADA</t>
  </si>
  <si>
    <t>19585</t>
  </si>
  <si>
    <t>PURACÉ</t>
  </si>
  <si>
    <t>19622</t>
  </si>
  <si>
    <t>ROSAS</t>
  </si>
  <si>
    <t>19693</t>
  </si>
  <si>
    <t>SAN SEBASTIÁN</t>
  </si>
  <si>
    <t>19698</t>
  </si>
  <si>
    <t>SANTANDER DE QUILICHAO</t>
  </si>
  <si>
    <t>19701</t>
  </si>
  <si>
    <t>19743</t>
  </si>
  <si>
    <t>SILVIA</t>
  </si>
  <si>
    <t>19760</t>
  </si>
  <si>
    <t>SOTARÁ PAISPAMBA</t>
  </si>
  <si>
    <t>19780</t>
  </si>
  <si>
    <t>SUÁREZ</t>
  </si>
  <si>
    <t>19785</t>
  </si>
  <si>
    <t>19807</t>
  </si>
  <si>
    <t>TIMBÍO</t>
  </si>
  <si>
    <t>19809</t>
  </si>
  <si>
    <t>TIMBIQUÍ</t>
  </si>
  <si>
    <t>19821</t>
  </si>
  <si>
    <t>TORIBIO</t>
  </si>
  <si>
    <t>TORIBÍO</t>
  </si>
  <si>
    <t>19824</t>
  </si>
  <si>
    <t>TOTORÒ</t>
  </si>
  <si>
    <t>TOTORÓ</t>
  </si>
  <si>
    <t>19845</t>
  </si>
  <si>
    <t>VILLA RICA</t>
  </si>
  <si>
    <t>52696</t>
  </si>
  <si>
    <t>20001</t>
  </si>
  <si>
    <t>VALLEDUPAR</t>
  </si>
  <si>
    <t>20011</t>
  </si>
  <si>
    <t>AGUACHICA</t>
  </si>
  <si>
    <t>20013</t>
  </si>
  <si>
    <t>AGUSTÍN CODAZZI</t>
  </si>
  <si>
    <t>20032</t>
  </si>
  <si>
    <t>ASTREA</t>
  </si>
  <si>
    <t>20045</t>
  </si>
  <si>
    <t>BECERRIL</t>
  </si>
  <si>
    <t>20060</t>
  </si>
  <si>
    <t>BOSCONIA</t>
  </si>
  <si>
    <t>20175</t>
  </si>
  <si>
    <t>CHIMICHAGUA</t>
  </si>
  <si>
    <t>20178</t>
  </si>
  <si>
    <t>CHIRIGUANÁ</t>
  </si>
  <si>
    <t>20228</t>
  </si>
  <si>
    <t>CURUMANÍ</t>
  </si>
  <si>
    <t>20238</t>
  </si>
  <si>
    <t>EL COPEY</t>
  </si>
  <si>
    <t>20250</t>
  </si>
  <si>
    <t>EL PASO</t>
  </si>
  <si>
    <t>20295</t>
  </si>
  <si>
    <t>GAMARRA</t>
  </si>
  <si>
    <t>20310</t>
  </si>
  <si>
    <t>GONZÁLEZ</t>
  </si>
  <si>
    <t>20383</t>
  </si>
  <si>
    <t>LA GLORIA</t>
  </si>
  <si>
    <t>20400</t>
  </si>
  <si>
    <t>LA JAGUA DE IBIRICO</t>
  </si>
  <si>
    <t>20443</t>
  </si>
  <si>
    <t>MANAURE BALCÓN DEL CESAR</t>
  </si>
  <si>
    <t>20517</t>
  </si>
  <si>
    <t>PAILITAS</t>
  </si>
  <si>
    <t>20550</t>
  </si>
  <si>
    <t>PELAYA</t>
  </si>
  <si>
    <t>20570</t>
  </si>
  <si>
    <t>PUEBLO BELLO</t>
  </si>
  <si>
    <t>20614</t>
  </si>
  <si>
    <t>RÍO DE ORO</t>
  </si>
  <si>
    <t>20621</t>
  </si>
  <si>
    <t>LA PAZ</t>
  </si>
  <si>
    <t>20710</t>
  </si>
  <si>
    <t>SAN ALBERTO</t>
  </si>
  <si>
    <t>20750</t>
  </si>
  <si>
    <t>SAN DIEGO</t>
  </si>
  <si>
    <t>20770</t>
  </si>
  <si>
    <t>SAN MARTÍN</t>
  </si>
  <si>
    <t>20787</t>
  </si>
  <si>
    <t>TAMALAMEQUE</t>
  </si>
  <si>
    <t>23001</t>
  </si>
  <si>
    <t>MONTERÍA</t>
  </si>
  <si>
    <t>23068</t>
  </si>
  <si>
    <t>AYAPEL</t>
  </si>
  <si>
    <t>23079</t>
  </si>
  <si>
    <t>23090</t>
  </si>
  <si>
    <t>CANALETE</t>
  </si>
  <si>
    <t>23162</t>
  </si>
  <si>
    <t>CERETÉ</t>
  </si>
  <si>
    <t>23168</t>
  </si>
  <si>
    <t>CHIMÁ</t>
  </si>
  <si>
    <t>23182</t>
  </si>
  <si>
    <t>CHINÚ</t>
  </si>
  <si>
    <t>23189</t>
  </si>
  <si>
    <t>CIÉNAGA DE ORO</t>
  </si>
  <si>
    <t>23300</t>
  </si>
  <si>
    <t>COTORRA</t>
  </si>
  <si>
    <t>23350</t>
  </si>
  <si>
    <t>LA APARTADA</t>
  </si>
  <si>
    <t>23417</t>
  </si>
  <si>
    <t>LORICA</t>
  </si>
  <si>
    <t>23419</t>
  </si>
  <si>
    <t>LOS CÓRDOBAS</t>
  </si>
  <si>
    <t>23464</t>
  </si>
  <si>
    <t>MOMIL</t>
  </si>
  <si>
    <t>23466</t>
  </si>
  <si>
    <t>MONTELÍBANO</t>
  </si>
  <si>
    <t>23500</t>
  </si>
  <si>
    <t>MOÑITOS</t>
  </si>
  <si>
    <t>23555</t>
  </si>
  <si>
    <t>PLANETA RICA</t>
  </si>
  <si>
    <t>23570</t>
  </si>
  <si>
    <t>PUEBLO NUEVO</t>
  </si>
  <si>
    <t>23574</t>
  </si>
  <si>
    <t>PUERTO ESCONDIDO</t>
  </si>
  <si>
    <t>23580</t>
  </si>
  <si>
    <t>PUERTO LIBERTADOR</t>
  </si>
  <si>
    <t>23586</t>
  </si>
  <si>
    <t>PURÍSIMA DE LA CONCEPCIÓN</t>
  </si>
  <si>
    <t>23660</t>
  </si>
  <si>
    <t>SAHAGÚN</t>
  </si>
  <si>
    <t>23670</t>
  </si>
  <si>
    <t>SAN ANDRÉS DE SOTAVENTO</t>
  </si>
  <si>
    <t>23672</t>
  </si>
  <si>
    <t>SAN ANTERO</t>
  </si>
  <si>
    <t>23675</t>
  </si>
  <si>
    <t>SAN BERNARDO DEL VIENTO</t>
  </si>
  <si>
    <t>23678</t>
  </si>
  <si>
    <t>23682</t>
  </si>
  <si>
    <t>SAN JOSE DE URE</t>
  </si>
  <si>
    <t>SAN JOSÉ DE URÉ</t>
  </si>
  <si>
    <t>23686</t>
  </si>
  <si>
    <t>SAN PELAYO</t>
  </si>
  <si>
    <t>23807</t>
  </si>
  <si>
    <t>TIERRALTA</t>
  </si>
  <si>
    <t>23815</t>
  </si>
  <si>
    <t>TUCHIN</t>
  </si>
  <si>
    <t>TUCHÍN</t>
  </si>
  <si>
    <t>23855</t>
  </si>
  <si>
    <t>VALENCIA</t>
  </si>
  <si>
    <t>25001</t>
  </si>
  <si>
    <t>AGUA DE DIOS</t>
  </si>
  <si>
    <t>25019</t>
  </si>
  <si>
    <t>ALBÁN</t>
  </si>
  <si>
    <t>25035</t>
  </si>
  <si>
    <t>ANAPOIMA</t>
  </si>
  <si>
    <t>25040</t>
  </si>
  <si>
    <t>ANOLAIMA</t>
  </si>
  <si>
    <t>25053</t>
  </si>
  <si>
    <t>ARBELÁEZ</t>
  </si>
  <si>
    <t>25086</t>
  </si>
  <si>
    <t>BELTRÁN</t>
  </si>
  <si>
    <t>25095</t>
  </si>
  <si>
    <t>BITUIMA</t>
  </si>
  <si>
    <t>25099</t>
  </si>
  <si>
    <t>BOJACÁ</t>
  </si>
  <si>
    <t>25120</t>
  </si>
  <si>
    <t>CABRERA</t>
  </si>
  <si>
    <t>25123</t>
  </si>
  <si>
    <t>CACHIPAY</t>
  </si>
  <si>
    <t>25126</t>
  </si>
  <si>
    <t>CAJICÁ</t>
  </si>
  <si>
    <t>25148</t>
  </si>
  <si>
    <t>CAPARRAPÍ</t>
  </si>
  <si>
    <t>25151</t>
  </si>
  <si>
    <t>CAQUEZA</t>
  </si>
  <si>
    <t>CÁQUEZA</t>
  </si>
  <si>
    <t>25154</t>
  </si>
  <si>
    <t>CARMEN DE CARUPA</t>
  </si>
  <si>
    <t>25168</t>
  </si>
  <si>
    <t>CHAGUANÍ</t>
  </si>
  <si>
    <t>25175</t>
  </si>
  <si>
    <t>CHÍA</t>
  </si>
  <si>
    <t>25178</t>
  </si>
  <si>
    <t>CHIPAQUE</t>
  </si>
  <si>
    <t>25181</t>
  </si>
  <si>
    <t>CHOACHÍ</t>
  </si>
  <si>
    <t>25183</t>
  </si>
  <si>
    <t>CHOCONTÁ</t>
  </si>
  <si>
    <t>25200</t>
  </si>
  <si>
    <t>COGUA</t>
  </si>
  <si>
    <t>25214</t>
  </si>
  <si>
    <t>COTA</t>
  </si>
  <si>
    <t>25224</t>
  </si>
  <si>
    <t>CUCUNUBÁ</t>
  </si>
  <si>
    <t>25245</t>
  </si>
  <si>
    <t>EL COLEGIO</t>
  </si>
  <si>
    <t>25258</t>
  </si>
  <si>
    <t>25260</t>
  </si>
  <si>
    <t>EL ROSAL</t>
  </si>
  <si>
    <t>25269</t>
  </si>
  <si>
    <t>FACATATIVÁ</t>
  </si>
  <si>
    <t>25279</t>
  </si>
  <si>
    <t>FOMEQUE</t>
  </si>
  <si>
    <t>FÓMEQUE</t>
  </si>
  <si>
    <t>25281</t>
  </si>
  <si>
    <t>FOSCA</t>
  </si>
  <si>
    <t>25286</t>
  </si>
  <si>
    <t>FUNZA</t>
  </si>
  <si>
    <t>25288</t>
  </si>
  <si>
    <t>FÚQUENE</t>
  </si>
  <si>
    <t>25290</t>
  </si>
  <si>
    <t>FUSAGASUGÁ</t>
  </si>
  <si>
    <t>25293</t>
  </si>
  <si>
    <t>GACHALA</t>
  </si>
  <si>
    <t>GACHALÁ</t>
  </si>
  <si>
    <t>25295</t>
  </si>
  <si>
    <t>GACHANCIPÁ</t>
  </si>
  <si>
    <t>25297</t>
  </si>
  <si>
    <t>GACHETÁ</t>
  </si>
  <si>
    <t>25299</t>
  </si>
  <si>
    <t>GAMA</t>
  </si>
  <si>
    <t>25307</t>
  </si>
  <si>
    <t>GIRARDOT</t>
  </si>
  <si>
    <t>25312</t>
  </si>
  <si>
    <t>25317</t>
  </si>
  <si>
    <t>GUACHETÁ</t>
  </si>
  <si>
    <t>25320</t>
  </si>
  <si>
    <t>GUADUAS</t>
  </si>
  <si>
    <t>25322</t>
  </si>
  <si>
    <t>GUASCA</t>
  </si>
  <si>
    <t>25324</t>
  </si>
  <si>
    <t>GUATAQUÍ</t>
  </si>
  <si>
    <t>25326</t>
  </si>
  <si>
    <t>GUATAVITA</t>
  </si>
  <si>
    <t>25328</t>
  </si>
  <si>
    <t>GUAYABAL DE SIQUIMA</t>
  </si>
  <si>
    <t>GUAYABAL DE SÍQUIMA</t>
  </si>
  <si>
    <t>25335</t>
  </si>
  <si>
    <t>GUAYABETAL</t>
  </si>
  <si>
    <t>25339</t>
  </si>
  <si>
    <t>GUTIÉRREZ</t>
  </si>
  <si>
    <t>25368</t>
  </si>
  <si>
    <t>JERUSALÉN</t>
  </si>
  <si>
    <t>25372</t>
  </si>
  <si>
    <t>JUNÍN</t>
  </si>
  <si>
    <t>25377</t>
  </si>
  <si>
    <t>LA CALERA</t>
  </si>
  <si>
    <t>25386</t>
  </si>
  <si>
    <t>LA MESA</t>
  </si>
  <si>
    <t>25394</t>
  </si>
  <si>
    <t>LA PALMA</t>
  </si>
  <si>
    <t>25398</t>
  </si>
  <si>
    <t>LA PEÑA</t>
  </si>
  <si>
    <t>25402</t>
  </si>
  <si>
    <t>25407</t>
  </si>
  <si>
    <t>LENGUAZAQUE</t>
  </si>
  <si>
    <t>25426</t>
  </si>
  <si>
    <t>MACHETA</t>
  </si>
  <si>
    <t>MACHETÁ</t>
  </si>
  <si>
    <t>25430</t>
  </si>
  <si>
    <t>MADRID</t>
  </si>
  <si>
    <t>25436</t>
  </si>
  <si>
    <t>MANTA</t>
  </si>
  <si>
    <t>25438</t>
  </si>
  <si>
    <t>MEDINA</t>
  </si>
  <si>
    <t>25473</t>
  </si>
  <si>
    <t>MOSQUERA</t>
  </si>
  <si>
    <t>25483</t>
  </si>
  <si>
    <t>25486</t>
  </si>
  <si>
    <t>NEMOCÓN</t>
  </si>
  <si>
    <t>25488</t>
  </si>
  <si>
    <t>NILO</t>
  </si>
  <si>
    <t>25489</t>
  </si>
  <si>
    <t>NIMAIMA</t>
  </si>
  <si>
    <t>25491</t>
  </si>
  <si>
    <t>NOCAIMA</t>
  </si>
  <si>
    <t>25506</t>
  </si>
  <si>
    <t>25513</t>
  </si>
  <si>
    <t>PACHO</t>
  </si>
  <si>
    <t>25518</t>
  </si>
  <si>
    <t>PAIME</t>
  </si>
  <si>
    <t>25524</t>
  </si>
  <si>
    <t>PANDI</t>
  </si>
  <si>
    <t>25530</t>
  </si>
  <si>
    <t>PARATEBUENO</t>
  </si>
  <si>
    <t>25535</t>
  </si>
  <si>
    <t>PASCA</t>
  </si>
  <si>
    <t>25572</t>
  </si>
  <si>
    <t>PUERTO SALGAR</t>
  </si>
  <si>
    <t>25580</t>
  </si>
  <si>
    <t>PULÍ</t>
  </si>
  <si>
    <t>25592</t>
  </si>
  <si>
    <t>QUEBRADANEGRA</t>
  </si>
  <si>
    <t>25594</t>
  </si>
  <si>
    <t>QUETAME</t>
  </si>
  <si>
    <t>25596</t>
  </si>
  <si>
    <t>QUIPILE</t>
  </si>
  <si>
    <t>25599</t>
  </si>
  <si>
    <t>APULO</t>
  </si>
  <si>
    <t>25612</t>
  </si>
  <si>
    <t>RICAURTE</t>
  </si>
  <si>
    <t>25645</t>
  </si>
  <si>
    <t>SAN ANTONIO DEL TEQUENDAMA</t>
  </si>
  <si>
    <t>25649</t>
  </si>
  <si>
    <t>SAN BERNARDO</t>
  </si>
  <si>
    <t>25653</t>
  </si>
  <si>
    <t>SAN CAYETANO</t>
  </si>
  <si>
    <t>25658</t>
  </si>
  <si>
    <t>25662</t>
  </si>
  <si>
    <t>SAN JUAN DE RIOSECO</t>
  </si>
  <si>
    <t>25718</t>
  </si>
  <si>
    <t>SASAIMA</t>
  </si>
  <si>
    <t>25736</t>
  </si>
  <si>
    <t>SESQUILÉ</t>
  </si>
  <si>
    <t>25740</t>
  </si>
  <si>
    <t>SIBATÉ</t>
  </si>
  <si>
    <t>25743</t>
  </si>
  <si>
    <t>SILVANIA</t>
  </si>
  <si>
    <t>25745</t>
  </si>
  <si>
    <t>SIMIJACA</t>
  </si>
  <si>
    <t>25754</t>
  </si>
  <si>
    <t>SOACHA</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</si>
  <si>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</si>
  <si>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</si>
  <si>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</si>
  <si>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</si>
  <si>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</si>
  <si>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</si>
  <si>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</si>
  <si>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</si>
  <si>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</si>
  <si>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</si>
  <si>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</si>
  <si>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</si>
  <si>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</si>
  <si>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</si>
  <si>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</si>
  <si>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</si>
  <si>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</si>
  <si>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</si>
  <si>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</si>
  <si>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</si>
  <si>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</si>
  <si>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</si>
  <si>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</si>
  <si>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</si>
  <si>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</si>
  <si>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</si>
  <si>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</si>
  <si>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</si>
  <si>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</si>
  <si>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</si>
  <si>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</si>
  <si>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</si>
  <si>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</si>
  <si>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</si>
  <si>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25843</t>
  </si>
  <si>
    <t>VILLA DE SAN DIEGO DE UBATÉ</t>
  </si>
  <si>
    <t>25845</t>
  </si>
  <si>
    <t>UNE</t>
  </si>
  <si>
    <t>25851</t>
  </si>
  <si>
    <t>ÚTICA</t>
  </si>
  <si>
    <t>25862</t>
  </si>
  <si>
    <t>VERGARA</t>
  </si>
  <si>
    <t>25867</t>
  </si>
  <si>
    <t>VIANÍ</t>
  </si>
  <si>
    <t>25871</t>
  </si>
  <si>
    <t>VILLAGÓMEZ</t>
  </si>
  <si>
    <t>25873</t>
  </si>
  <si>
    <t>VILLAPINZÓN</t>
  </si>
  <si>
    <t>25875</t>
  </si>
  <si>
    <t>VILLETA</t>
  </si>
  <si>
    <t>25878</t>
  </si>
  <si>
    <t>VIOTÁ</t>
  </si>
  <si>
    <t>25885</t>
  </si>
  <si>
    <t>YACOPÍ</t>
  </si>
  <si>
    <t>25898</t>
  </si>
  <si>
    <t>ZIPACÓN</t>
  </si>
  <si>
    <t>25899</t>
  </si>
  <si>
    <t>ZIPAQUIRÁ</t>
  </si>
  <si>
    <t>27001</t>
  </si>
  <si>
    <t>QUIBDÓ</t>
  </si>
  <si>
    <t>27006</t>
  </si>
  <si>
    <t>ACANDÍ</t>
  </si>
  <si>
    <t>27025</t>
  </si>
  <si>
    <t>ALTO BAUDO</t>
  </si>
  <si>
    <t>ALTO BAUDÓ</t>
  </si>
  <si>
    <t>27050</t>
  </si>
  <si>
    <t>ATRATO</t>
  </si>
  <si>
    <t>27073</t>
  </si>
  <si>
    <t>BAGADÓ</t>
  </si>
  <si>
    <t>27075</t>
  </si>
  <si>
    <t>BAHÍA SOLANO</t>
  </si>
  <si>
    <t>27077</t>
  </si>
  <si>
    <t>BAJO BAUDÓ</t>
  </si>
  <si>
    <t>27099</t>
  </si>
  <si>
    <t>BOJAYA</t>
  </si>
  <si>
    <t>BOJAYÁ</t>
  </si>
  <si>
    <t>27135</t>
  </si>
  <si>
    <t>EL CANTÓN DEL SAN PABLO</t>
  </si>
  <si>
    <t>27150</t>
  </si>
  <si>
    <t>CARMEN DEL DARIEN</t>
  </si>
  <si>
    <t>CARMEN DEL DARIÉN</t>
  </si>
  <si>
    <t>27160</t>
  </si>
  <si>
    <t>CÉRTEGUI</t>
  </si>
  <si>
    <t>27205</t>
  </si>
  <si>
    <t>CONDOTO</t>
  </si>
  <si>
    <t>27245</t>
  </si>
  <si>
    <t>EL CARMEN DE ATRATO</t>
  </si>
  <si>
    <t>27250</t>
  </si>
  <si>
    <t>LITORAL DEL SAN JUAN</t>
  </si>
  <si>
    <t>EL LITORAL DEL SAN JUAN</t>
  </si>
  <si>
    <t>27361</t>
  </si>
  <si>
    <t>ISTMINA</t>
  </si>
  <si>
    <t>27372</t>
  </si>
  <si>
    <t>JURADÓ</t>
  </si>
  <si>
    <t>27413</t>
  </si>
  <si>
    <t>LLORÓ</t>
  </si>
  <si>
    <t>27425</t>
  </si>
  <si>
    <t>MEDIO ATRATO</t>
  </si>
  <si>
    <t>27430</t>
  </si>
  <si>
    <t>MEDIO BAUDÓ</t>
  </si>
  <si>
    <t>27450</t>
  </si>
  <si>
    <t>MEDIO SAN JUAN</t>
  </si>
  <si>
    <t>27491</t>
  </si>
  <si>
    <t>NÓVITA</t>
  </si>
  <si>
    <t>27495</t>
  </si>
  <si>
    <t>NUQUÍ</t>
  </si>
  <si>
    <t>27580</t>
  </si>
  <si>
    <t>RÍO IRO</t>
  </si>
  <si>
    <t>RÍO IRÓ</t>
  </si>
  <si>
    <t>27600</t>
  </si>
  <si>
    <t>RÍO QUITO</t>
  </si>
  <si>
    <t>27615</t>
  </si>
  <si>
    <t>27660</t>
  </si>
  <si>
    <t>SAN JOSÉ DEL PALMAR</t>
  </si>
  <si>
    <t>27745</t>
  </si>
  <si>
    <t>SIPÍ</t>
  </si>
  <si>
    <t>27787</t>
  </si>
  <si>
    <t>TADÓ</t>
  </si>
  <si>
    <t>27800</t>
  </si>
  <si>
    <t>UNGUÍA</t>
  </si>
  <si>
    <t>27810</t>
  </si>
  <si>
    <t>UNIÓN PANAMERICANA</t>
  </si>
  <si>
    <t>27086</t>
  </si>
  <si>
    <t>BELÉN DE BAJIRÁ</t>
  </si>
  <si>
    <t>27615023</t>
  </si>
  <si>
    <t>Centro poblado</t>
  </si>
  <si>
    <t>41001</t>
  </si>
  <si>
    <t>NEIVA</t>
  </si>
  <si>
    <t>41006</t>
  </si>
  <si>
    <t>ACEVEDO</t>
  </si>
  <si>
    <t>41013</t>
  </si>
  <si>
    <t>AGRADO</t>
  </si>
  <si>
    <t>41016</t>
  </si>
  <si>
    <t>AIPE</t>
  </si>
  <si>
    <t>41020</t>
  </si>
  <si>
    <t>ALGECIRAS</t>
  </si>
  <si>
    <t>41026</t>
  </si>
  <si>
    <t>ALTAMIRA</t>
  </si>
  <si>
    <t>41078</t>
  </si>
  <si>
    <t>BARAYA</t>
  </si>
  <si>
    <t>41132</t>
  </si>
  <si>
    <t>CAMPOALEGRE</t>
  </si>
  <si>
    <t>41206</t>
  </si>
  <si>
    <t>COLOMBIA</t>
  </si>
  <si>
    <t>41244</t>
  </si>
  <si>
    <t>ELÍAS</t>
  </si>
  <si>
    <t>41298</t>
  </si>
  <si>
    <t>GARZÓN</t>
  </si>
  <si>
    <t>41306</t>
  </si>
  <si>
    <t>GIGANTE</t>
  </si>
  <si>
    <t>41319</t>
  </si>
  <si>
    <t>41349</t>
  </si>
  <si>
    <t>HOBO</t>
  </si>
  <si>
    <t>41357</t>
  </si>
  <si>
    <t>IQUIRA</t>
  </si>
  <si>
    <t>ÍQUIRA</t>
  </si>
  <si>
    <t>41359</t>
  </si>
  <si>
    <t>ISNOS</t>
  </si>
  <si>
    <t>41378</t>
  </si>
  <si>
    <t>LA ARGENTINA</t>
  </si>
  <si>
    <t>41396</t>
  </si>
  <si>
    <t>LA PLATA</t>
  </si>
  <si>
    <t>41483</t>
  </si>
  <si>
    <t>NÁTAGA</t>
  </si>
  <si>
    <t>41503</t>
  </si>
  <si>
    <t>OPORAPA</t>
  </si>
  <si>
    <t>41518</t>
  </si>
  <si>
    <t>PAICOL</t>
  </si>
  <si>
    <t>41524</t>
  </si>
  <si>
    <t>PALERMO</t>
  </si>
  <si>
    <t>41530</t>
  </si>
  <si>
    <t>41548</t>
  </si>
  <si>
    <t>PITAL</t>
  </si>
  <si>
    <t>41551</t>
  </si>
  <si>
    <t>PITALITO</t>
  </si>
  <si>
    <t>41615</t>
  </si>
  <si>
    <t>RIVERA</t>
  </si>
  <si>
    <t>41660</t>
  </si>
  <si>
    <t>SALADOBLANCO</t>
  </si>
  <si>
    <t>41668</t>
  </si>
  <si>
    <t>SAN AGUSTÍN</t>
  </si>
  <si>
    <t>41676</t>
  </si>
  <si>
    <t>41770</t>
  </si>
  <si>
    <t>SUAZA</t>
  </si>
  <si>
    <t>41791</t>
  </si>
  <si>
    <t>TARQUI</t>
  </si>
  <si>
    <t>41797</t>
  </si>
  <si>
    <t>TESALIA</t>
  </si>
  <si>
    <t>41799</t>
  </si>
  <si>
    <t>TELLO</t>
  </si>
  <si>
    <t>41801</t>
  </si>
  <si>
    <t>TERUEL</t>
  </si>
  <si>
    <t>41807</t>
  </si>
  <si>
    <t>TIMANÁ</t>
  </si>
  <si>
    <t>41872</t>
  </si>
  <si>
    <t>VILLAVIEJA</t>
  </si>
  <si>
    <t>41885</t>
  </si>
  <si>
    <t>YAGUARÁ</t>
  </si>
  <si>
    <t>44001</t>
  </si>
  <si>
    <t>RIOHACHA</t>
  </si>
  <si>
    <t>44035</t>
  </si>
  <si>
    <t>44078</t>
  </si>
  <si>
    <t>BARRANCAS</t>
  </si>
  <si>
    <t>44090</t>
  </si>
  <si>
    <t>DIBULLA</t>
  </si>
  <si>
    <t>44098</t>
  </si>
  <si>
    <t>DISTRACCIÓN</t>
  </si>
  <si>
    <t>44110</t>
  </si>
  <si>
    <t>EL MOLINO</t>
  </si>
  <si>
    <t>44279</t>
  </si>
  <si>
    <t>FONSECA</t>
  </si>
  <si>
    <t>44378</t>
  </si>
  <si>
    <t>HATONUEVO</t>
  </si>
  <si>
    <t>44420</t>
  </si>
  <si>
    <t>LA JAGUA DEL PILAR</t>
  </si>
  <si>
    <t>44430</t>
  </si>
  <si>
    <t>MAICAO</t>
  </si>
  <si>
    <t>44560</t>
  </si>
  <si>
    <t>MANAURE</t>
  </si>
  <si>
    <t>44650</t>
  </si>
  <si>
    <t>SAN JUAN DEL CESAR</t>
  </si>
  <si>
    <t>44847</t>
  </si>
  <si>
    <t>URIBIA</t>
  </si>
  <si>
    <t>44855</t>
  </si>
  <si>
    <t>URUMITA</t>
  </si>
  <si>
    <t>44874</t>
  </si>
  <si>
    <t>47001</t>
  </si>
  <si>
    <t>SANTA MARTA</t>
  </si>
  <si>
    <t>47030</t>
  </si>
  <si>
    <t>ALGARROBO</t>
  </si>
  <si>
    <t>47053</t>
  </si>
  <si>
    <t>ARACATACA</t>
  </si>
  <si>
    <t>47058</t>
  </si>
  <si>
    <t>ARIGUANÍ</t>
  </si>
  <si>
    <t>47161</t>
  </si>
  <si>
    <t>CERRO DE SAN ANTONIO</t>
  </si>
  <si>
    <t>47170</t>
  </si>
  <si>
    <t>CHIVOLO</t>
  </si>
  <si>
    <t>47189</t>
  </si>
  <si>
    <t>CIÉNAGA</t>
  </si>
  <si>
    <t>47205</t>
  </si>
  <si>
    <t>47245</t>
  </si>
  <si>
    <t>EL BANCO</t>
  </si>
  <si>
    <t>47258</t>
  </si>
  <si>
    <t>EL PIÑON</t>
  </si>
  <si>
    <t>EL PIÑÓN</t>
  </si>
  <si>
    <t>47268</t>
  </si>
  <si>
    <t>EL RETÉN</t>
  </si>
  <si>
    <t>47288</t>
  </si>
  <si>
    <t>FUNDACIÓN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</si>
  <si>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</si>
  <si>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</si>
  <si>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</si>
  <si>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</si>
  <si>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</si>
  <si>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</si>
  <si>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</si>
  <si>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</si>
  <si>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</si>
  <si>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</si>
  <si>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</si>
  <si>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</si>
  <si>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</si>
  <si>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</si>
  <si>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</si>
  <si>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</si>
  <si>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</si>
  <si>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ANGEL</t>
  </si>
  <si>
    <t>SABANAS DE SAN ÁNGEL</t>
  </si>
  <si>
    <t>47675</t>
  </si>
  <si>
    <t>47692</t>
  </si>
  <si>
    <t>SAN SEBASTIÁN DE BUENAVISTA</t>
  </si>
  <si>
    <t>47703</t>
  </si>
  <si>
    <t>SAN ZENÓN</t>
  </si>
  <si>
    <t>47707</t>
  </si>
  <si>
    <t>SANTA ANA</t>
  </si>
  <si>
    <t>47720</t>
  </si>
  <si>
    <t>SANTA BÁRBARA DE PINTO</t>
  </si>
  <si>
    <t>47745</t>
  </si>
  <si>
    <t>SITIONUEVO</t>
  </si>
  <si>
    <t>47798</t>
  </si>
  <si>
    <t>TENERIFE</t>
  </si>
  <si>
    <t>47960</t>
  </si>
  <si>
    <t>ZAPAYÁN</t>
  </si>
  <si>
    <t>47980</t>
  </si>
  <si>
    <t>ZONA BANANERA</t>
  </si>
  <si>
    <t>50001</t>
  </si>
  <si>
    <t>VILLAVICENCIO</t>
  </si>
  <si>
    <t>50006</t>
  </si>
  <si>
    <t>ACACÍAS</t>
  </si>
  <si>
    <t>50110</t>
  </si>
  <si>
    <t>BARRANCA DE UPÍA</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</si>
  <si>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</si>
  <si>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</si>
  <si>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</si>
  <si>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</si>
  <si>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</si>
  <si>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</si>
  <si>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</si>
  <si>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</si>
  <si>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</si>
  <si>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</si>
  <si>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</si>
  <si>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</si>
  <si>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</si>
  <si>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</si>
  <si>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</si>
  <si>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</si>
  <si>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50313</t>
  </si>
  <si>
    <t>50318</t>
  </si>
  <si>
    <t>50325</t>
  </si>
  <si>
    <t>MAPIRIPÁN</t>
  </si>
  <si>
    <t>50330</t>
  </si>
  <si>
    <t>MESETAS</t>
  </si>
  <si>
    <t>50350</t>
  </si>
  <si>
    <t>LA MACARENA</t>
  </si>
  <si>
    <t>50370</t>
  </si>
  <si>
    <t>URIBE</t>
  </si>
  <si>
    <t>50400</t>
  </si>
  <si>
    <t>LEJANÍAS</t>
  </si>
  <si>
    <t>50450</t>
  </si>
  <si>
    <t>PUERTO CONCORDIA</t>
  </si>
  <si>
    <t>50568</t>
  </si>
  <si>
    <t>PUERTO GAITÁN</t>
  </si>
  <si>
    <t>50573</t>
  </si>
  <si>
    <t>PUERTO LÓPEZ</t>
  </si>
  <si>
    <t>50577</t>
  </si>
  <si>
    <t>PUERTO LLERAS</t>
  </si>
  <si>
    <t>50590</t>
  </si>
  <si>
    <t>50606</t>
  </si>
  <si>
    <t>RESTREPO</t>
  </si>
  <si>
    <t>50680</t>
  </si>
  <si>
    <t>SAN CARLOS DE GUAROA</t>
  </si>
  <si>
    <t>50683</t>
  </si>
  <si>
    <t>SAN JUAN DE ARAMA</t>
  </si>
  <si>
    <t>50686</t>
  </si>
  <si>
    <t>SAN JUANITO</t>
  </si>
  <si>
    <t>50689</t>
  </si>
  <si>
    <t>50711</t>
  </si>
  <si>
    <t>VISTAHERMOSA</t>
  </si>
  <si>
    <t>52001</t>
  </si>
  <si>
    <t>PASTO</t>
  </si>
  <si>
    <t>52019</t>
  </si>
  <si>
    <t>52022</t>
  </si>
  <si>
    <t>ALDANA</t>
  </si>
  <si>
    <t>52036</t>
  </si>
  <si>
    <t>ANCUYÁ</t>
  </si>
  <si>
    <t>ANCUYA</t>
  </si>
  <si>
    <t>52051</t>
  </si>
  <si>
    <t>ARBOLEDA</t>
  </si>
  <si>
    <t>52079</t>
  </si>
  <si>
    <t>BARBACOAS</t>
  </si>
  <si>
    <t>52083</t>
  </si>
  <si>
    <t>52110</t>
  </si>
  <si>
    <t>BUESACO</t>
  </si>
  <si>
    <t>52203</t>
  </si>
  <si>
    <t>COLÓN</t>
  </si>
  <si>
    <t>52207</t>
  </si>
  <si>
    <t>CONSACA</t>
  </si>
  <si>
    <t>CONSACÁ</t>
  </si>
  <si>
    <t>52210</t>
  </si>
  <si>
    <t>CONTADERO</t>
  </si>
  <si>
    <t>52215</t>
  </si>
  <si>
    <t>52224</t>
  </si>
  <si>
    <t>CUASPUD CARLOSAMA</t>
  </si>
  <si>
    <t>52227</t>
  </si>
  <si>
    <t>CUMBAL</t>
  </si>
  <si>
    <t>52233</t>
  </si>
  <si>
    <t>CUMBITARA</t>
  </si>
  <si>
    <t>52240</t>
  </si>
  <si>
    <t>CHACHAGUÍ</t>
  </si>
  <si>
    <t>CHACHAGÜÍ</t>
  </si>
  <si>
    <t>52250</t>
  </si>
  <si>
    <t>EL CHARCO</t>
  </si>
  <si>
    <t>52254</t>
  </si>
  <si>
    <t>EL PEÑOL</t>
  </si>
  <si>
    <t>52256</t>
  </si>
  <si>
    <t>EL ROSARIO</t>
  </si>
  <si>
    <t>52258</t>
  </si>
  <si>
    <t>EL TABLÓN DE GÓMEZ</t>
  </si>
  <si>
    <t>52260</t>
  </si>
  <si>
    <t>52287</t>
  </si>
  <si>
    <t>FUNES</t>
  </si>
  <si>
    <t>52317</t>
  </si>
  <si>
    <t>GUACHUCAL</t>
  </si>
  <si>
    <t>52320</t>
  </si>
  <si>
    <t>GUAITARILLA</t>
  </si>
  <si>
    <t>52323</t>
  </si>
  <si>
    <t>GUALMATÁN</t>
  </si>
  <si>
    <t>52352</t>
  </si>
  <si>
    <t>ILES</t>
  </si>
  <si>
    <t>52354</t>
  </si>
  <si>
    <t>IMUÉS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</si>
  <si>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</si>
  <si>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</si>
  <si>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</si>
  <si>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</si>
  <si>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</si>
  <si>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</si>
  <si>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</si>
  <si>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</si>
  <si>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</si>
  <si>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</si>
  <si>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</si>
  <si>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</si>
  <si>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</si>
  <si>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</si>
  <si>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</si>
  <si>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</si>
  <si>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</si>
  <si>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</si>
  <si>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MAGUÍ</t>
  </si>
  <si>
    <t>MAGÜÍ</t>
  </si>
  <si>
    <t>52435</t>
  </si>
  <si>
    <t>MALLAMA</t>
  </si>
  <si>
    <t>52473</t>
  </si>
  <si>
    <t>52480</t>
  </si>
  <si>
    <t>52490</t>
  </si>
  <si>
    <t>OLAYA HERRERA</t>
  </si>
  <si>
    <t>52506</t>
  </si>
  <si>
    <t>OSPINA</t>
  </si>
  <si>
    <t>52520</t>
  </si>
  <si>
    <t>FRANCISCO PIZARRO</t>
  </si>
  <si>
    <t>52540</t>
  </si>
  <si>
    <t>POLICARPA</t>
  </si>
  <si>
    <t>52560</t>
  </si>
  <si>
    <t>POTOSÍ</t>
  </si>
  <si>
    <t>52565</t>
  </si>
  <si>
    <t>PROVIDENCIA</t>
  </si>
  <si>
    <t>52573</t>
  </si>
  <si>
    <t>PUERRES</t>
  </si>
  <si>
    <t>52585</t>
  </si>
  <si>
    <t>PUPIALES</t>
  </si>
  <si>
    <t>52612</t>
  </si>
  <si>
    <t>52621</t>
  </si>
  <si>
    <t>ROBERTO PAYÁN</t>
  </si>
  <si>
    <t>52678</t>
  </si>
  <si>
    <t>SAMANIEGO</t>
  </si>
  <si>
    <t>52683</t>
  </si>
  <si>
    <t>SANDONÁ</t>
  </si>
  <si>
    <t>52685</t>
  </si>
  <si>
    <t>52687</t>
  </si>
  <si>
    <t>SAN LORENZO</t>
  </si>
  <si>
    <t>52693</t>
  </si>
  <si>
    <t>52694</t>
  </si>
  <si>
    <t>SAN PEDRO DE CARTAGO</t>
  </si>
  <si>
    <t>52699</t>
  </si>
  <si>
    <t>SANTACRUZ</t>
  </si>
  <si>
    <t>52720</t>
  </si>
  <si>
    <t>SAPUYES</t>
  </si>
  <si>
    <t>52786</t>
  </si>
  <si>
    <t>TAMINANGO</t>
  </si>
  <si>
    <t>52788</t>
  </si>
  <si>
    <t>TANGUA</t>
  </si>
  <si>
    <t>52835</t>
  </si>
  <si>
    <t>SAN ANDRÉS DE TUMACO</t>
  </si>
  <si>
    <t>52838</t>
  </si>
  <si>
    <t>TÚQUERRES</t>
  </si>
  <si>
    <t>52885</t>
  </si>
  <si>
    <t>YACUANQUER</t>
  </si>
  <si>
    <t>54001</t>
  </si>
  <si>
    <t>SAN JOSÉ DE CÚCUTA</t>
  </si>
  <si>
    <t>54003</t>
  </si>
  <si>
    <t>ABREGO</t>
  </si>
  <si>
    <t>ÁBREGO</t>
  </si>
  <si>
    <t>54051</t>
  </si>
  <si>
    <t>ARBOLEDAS</t>
  </si>
  <si>
    <t>54099</t>
  </si>
  <si>
    <t>BOCHALEMA</t>
  </si>
  <si>
    <t>54109</t>
  </si>
  <si>
    <t>BUCARASICA</t>
  </si>
  <si>
    <t>54125</t>
  </si>
  <si>
    <t>CÁCOTA</t>
  </si>
  <si>
    <t>54128</t>
  </si>
  <si>
    <t>CACHIRÁ</t>
  </si>
  <si>
    <t>CÁCHIRA</t>
  </si>
  <si>
    <t>54172</t>
  </si>
  <si>
    <t>CHINÁCOTA</t>
  </si>
  <si>
    <t>54174</t>
  </si>
  <si>
    <t>CHITAGÁ</t>
  </si>
  <si>
    <t>54206</t>
  </si>
  <si>
    <t>CONVENCIÓN</t>
  </si>
  <si>
    <t>54223</t>
  </si>
  <si>
    <t>CUCUTILLA</t>
  </si>
  <si>
    <t>54239</t>
  </si>
  <si>
    <t>DURANIA</t>
  </si>
  <si>
    <t>54245</t>
  </si>
  <si>
    <t>EL CARMEN</t>
  </si>
  <si>
    <t>54250</t>
  </si>
  <si>
    <t>EL TARRA</t>
  </si>
  <si>
    <t>54261</t>
  </si>
  <si>
    <t>EL ZULIA</t>
  </si>
  <si>
    <t>54313</t>
  </si>
  <si>
    <t>GRAMALOTE</t>
  </si>
  <si>
    <t>54344</t>
  </si>
  <si>
    <t>HACARÍ</t>
  </si>
  <si>
    <t>54347</t>
  </si>
  <si>
    <t>HERRÁN</t>
  </si>
  <si>
    <t>54377</t>
  </si>
  <si>
    <t>LABATECA</t>
  </si>
  <si>
    <t>54385</t>
  </si>
  <si>
    <t>LA ESPERANZA</t>
  </si>
  <si>
    <t>54398</t>
  </si>
  <si>
    <t>LA PLAYA</t>
  </si>
  <si>
    <t>54405</t>
  </si>
  <si>
    <t>LOS PATIOS</t>
  </si>
  <si>
    <t>54418</t>
  </si>
  <si>
    <t>LOURDES</t>
  </si>
  <si>
    <t>54480</t>
  </si>
  <si>
    <t>MUTISCUA</t>
  </si>
  <si>
    <t>54498</t>
  </si>
  <si>
    <t>OCAÑA</t>
  </si>
  <si>
    <t>54518</t>
  </si>
  <si>
    <t>PAMPLONA</t>
  </si>
  <si>
    <t>54520</t>
  </si>
  <si>
    <t>PAMPLONITA</t>
  </si>
  <si>
    <t>54553</t>
  </si>
  <si>
    <t>PUERTO SANTANDER</t>
  </si>
  <si>
    <t>54599</t>
  </si>
  <si>
    <t>RAGONVALIA</t>
  </si>
  <si>
    <t>54660</t>
  </si>
  <si>
    <t>SALAZAR</t>
  </si>
  <si>
    <t>54670</t>
  </si>
  <si>
    <t>SAN CALIXTO</t>
  </si>
  <si>
    <t>54673</t>
  </si>
  <si>
    <t>54680</t>
  </si>
  <si>
    <t>SANTIAGO</t>
  </si>
  <si>
    <t>54720</t>
  </si>
  <si>
    <t>SARDINATA</t>
  </si>
  <si>
    <t>54743</t>
  </si>
  <si>
    <t>SILOS</t>
  </si>
  <si>
    <t>54800</t>
  </si>
  <si>
    <t>TEORAMA</t>
  </si>
  <si>
    <t>54810</t>
  </si>
  <si>
    <t>TIBÚ</t>
  </si>
  <si>
    <t>54820</t>
  </si>
  <si>
    <t>54871</t>
  </si>
  <si>
    <t>VILLA CARO</t>
  </si>
  <si>
    <t>54874</t>
  </si>
  <si>
    <t>VILLA DEL ROSARIO</t>
  </si>
  <si>
    <t>63001</t>
  </si>
  <si>
    <t>63111</t>
  </si>
  <si>
    <t>63130</t>
  </si>
  <si>
    <t>CALARCA</t>
  </si>
  <si>
    <t>CALARCÁ</t>
  </si>
  <si>
    <t>63190</t>
  </si>
  <si>
    <t>CIRCASIA</t>
  </si>
  <si>
    <t>63212</t>
  </si>
  <si>
    <t>63272</t>
  </si>
  <si>
    <t>FILANDIA</t>
  </si>
  <si>
    <t>63302</t>
  </si>
  <si>
    <t>GÉNOVA</t>
  </si>
  <si>
    <t>63401</t>
  </si>
  <si>
    <t>LA TEBAIDA</t>
  </si>
  <si>
    <t>63470</t>
  </si>
  <si>
    <t>MONTENEGRO</t>
  </si>
  <si>
    <t>63548</t>
  </si>
  <si>
    <t>PIJAO</t>
  </si>
  <si>
    <t>63594</t>
  </si>
  <si>
    <t>QUIMBAYA</t>
  </si>
  <si>
    <t>63690</t>
  </si>
  <si>
    <t>SALENTO</t>
  </si>
  <si>
    <t>66001</t>
  </si>
  <si>
    <t>PEREIRA</t>
  </si>
  <si>
    <t>66045</t>
  </si>
  <si>
    <t>APÍA</t>
  </si>
  <si>
    <t>66075</t>
  </si>
  <si>
    <t>66088</t>
  </si>
  <si>
    <t>BELÉN DE UMBRÍA</t>
  </si>
  <si>
    <t>66170</t>
  </si>
  <si>
    <t>DOSQUEBRADAS</t>
  </si>
  <si>
    <t>66318</t>
  </si>
  <si>
    <t>GUÁTICA</t>
  </si>
  <si>
    <t>66383</t>
  </si>
  <si>
    <t>LA CELIA</t>
  </si>
  <si>
    <t>66400</t>
  </si>
  <si>
    <t>LA VIRGINIA</t>
  </si>
  <si>
    <t>66440</t>
  </si>
  <si>
    <t>MARSELLA</t>
  </si>
  <si>
    <t>66456</t>
  </si>
  <si>
    <t>MISTRATÓ</t>
  </si>
  <si>
    <t>66572</t>
  </si>
  <si>
    <t>PUEBLO RICO</t>
  </si>
  <si>
    <t>66594</t>
  </si>
  <si>
    <t>QUINCHÍA</t>
  </si>
  <si>
    <t>66682</t>
  </si>
  <si>
    <t>SANTA ROSA DE CABAL</t>
  </si>
  <si>
    <t>66687</t>
  </si>
  <si>
    <t>SANTUARIO</t>
  </si>
  <si>
    <t>68001</t>
  </si>
  <si>
    <t>BUCARAMANGA</t>
  </si>
  <si>
    <t>68013</t>
  </si>
  <si>
    <t>AGUADA</t>
  </si>
  <si>
    <t>68020</t>
  </si>
  <si>
    <t>68051</t>
  </si>
  <si>
    <t>ARATOCA</t>
  </si>
  <si>
    <t>68077</t>
  </si>
  <si>
    <t>68079</t>
  </si>
  <si>
    <t>BARICHARA</t>
  </si>
  <si>
    <t>68081</t>
  </si>
  <si>
    <t>BARRANCABERMEJA</t>
  </si>
  <si>
    <t>68092</t>
  </si>
  <si>
    <t>68101</t>
  </si>
  <si>
    <t>68121</t>
  </si>
  <si>
    <t>68132</t>
  </si>
  <si>
    <t>CALIFORNIA</t>
  </si>
  <si>
    <t>68147</t>
  </si>
  <si>
    <t>CAPITANEJO</t>
  </si>
  <si>
    <t>68152</t>
  </si>
  <si>
    <t>CARCASÍ</t>
  </si>
  <si>
    <t>68160</t>
  </si>
  <si>
    <t>CEPITÁ</t>
  </si>
  <si>
    <t>68162</t>
  </si>
  <si>
    <t>CERRITO</t>
  </si>
  <si>
    <t>68167</t>
  </si>
  <si>
    <t>CHARALÁ</t>
  </si>
  <si>
    <t>68169</t>
  </si>
  <si>
    <t>CHARTA</t>
  </si>
  <si>
    <t>68176</t>
  </si>
  <si>
    <t>CHIMA</t>
  </si>
  <si>
    <t>68179</t>
  </si>
  <si>
    <t>CHIPATA</t>
  </si>
  <si>
    <t>CHIPATÁ</t>
  </si>
  <si>
    <t>68190</t>
  </si>
  <si>
    <t>CIMITARRA</t>
  </si>
  <si>
    <t>68207</t>
  </si>
  <si>
    <t>68209</t>
  </si>
  <si>
    <t>CONFINES</t>
  </si>
  <si>
    <t>68211</t>
  </si>
  <si>
    <t>CONTRATACION</t>
  </si>
  <si>
    <t>CONTRATACIÓN</t>
  </si>
  <si>
    <t>68217</t>
  </si>
  <si>
    <t>COROMORO</t>
  </si>
  <si>
    <t>68229</t>
  </si>
  <si>
    <t>CURITÍ</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</si>
  <si>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</si>
  <si>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</si>
  <si>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</si>
  <si>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</si>
  <si>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</si>
  <si>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</si>
  <si>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</si>
  <si>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</si>
  <si>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</si>
  <si>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</si>
  <si>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</si>
  <si>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</si>
  <si>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</si>
  <si>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</si>
  <si>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</si>
  <si>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</si>
  <si>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</si>
  <si>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</si>
  <si>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GAMBITA</t>
  </si>
  <si>
    <t>GÁMBITA</t>
  </si>
  <si>
    <t>68307</t>
  </si>
  <si>
    <t>GIRÓN</t>
  </si>
  <si>
    <t>68318</t>
  </si>
  <si>
    <t>GUACA</t>
  </si>
  <si>
    <t>68320</t>
  </si>
  <si>
    <t>68322</t>
  </si>
  <si>
    <t>GUAPOTÁ</t>
  </si>
  <si>
    <t>68324</t>
  </si>
  <si>
    <t>GUAVATÁ</t>
  </si>
  <si>
    <t>68327</t>
  </si>
  <si>
    <t>GUEPSA</t>
  </si>
  <si>
    <t>GÜEPSA</t>
  </si>
  <si>
    <t>68344</t>
  </si>
  <si>
    <t>HATO</t>
  </si>
  <si>
    <t>68368</t>
  </si>
  <si>
    <t>JESÚS MARÍA</t>
  </si>
  <si>
    <t>68370</t>
  </si>
  <si>
    <t>JORDÁN</t>
  </si>
  <si>
    <t>68377</t>
  </si>
  <si>
    <t>LA BELLEZA</t>
  </si>
  <si>
    <t>68385</t>
  </si>
  <si>
    <t>LANDÁZURI</t>
  </si>
  <si>
    <t>68397</t>
  </si>
  <si>
    <t>68406</t>
  </si>
  <si>
    <t>LEBRÍJA</t>
  </si>
  <si>
    <t>LEBRIJA</t>
  </si>
  <si>
    <t>68418</t>
  </si>
  <si>
    <t>LOS SANTOS</t>
  </si>
  <si>
    <t>68425</t>
  </si>
  <si>
    <t>MACARAVITA</t>
  </si>
  <si>
    <t>68432</t>
  </si>
  <si>
    <t>MÁLAGA</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</si>
  <si>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</si>
  <si>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</si>
  <si>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</si>
  <si>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</si>
  <si>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</si>
  <si>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</si>
  <si>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</si>
  <si>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</si>
  <si>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</si>
  <si>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</si>
  <si>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</si>
  <si>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</si>
  <si>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</si>
  <si>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</si>
  <si>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</si>
  <si>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</si>
  <si>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</si>
  <si>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</si>
  <si>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</si>
  <si>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</si>
  <si>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</si>
  <si>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</si>
  <si>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</si>
  <si>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PUENTE NACIONAL</t>
  </si>
  <si>
    <t>68573</t>
  </si>
  <si>
    <t>PUERTO PARRA</t>
  </si>
  <si>
    <t>68575</t>
  </si>
  <si>
    <t>PUERTO WILCHES</t>
  </si>
  <si>
    <t>68615</t>
  </si>
  <si>
    <t>68655</t>
  </si>
  <si>
    <t>SABANA DE TORRES</t>
  </si>
  <si>
    <t>68669</t>
  </si>
  <si>
    <t>68673</t>
  </si>
  <si>
    <t>SAN BENITO</t>
  </si>
  <si>
    <t>68679</t>
  </si>
  <si>
    <t>SAN GIL</t>
  </si>
  <si>
    <t>68682</t>
  </si>
  <si>
    <t>SAN JOAQUÍN</t>
  </si>
  <si>
    <t>68684</t>
  </si>
  <si>
    <t>SAN JOSÉ DE MIRANDA</t>
  </si>
  <si>
    <t>68686</t>
  </si>
  <si>
    <t>SAN MIGUEL</t>
  </si>
  <si>
    <t>68689</t>
  </si>
  <si>
    <t>SAN VICENTE DE CHUCURÍ</t>
  </si>
  <si>
    <t>68705</t>
  </si>
  <si>
    <t>68720</t>
  </si>
  <si>
    <t>SANTA HELENA DEL OPÓN</t>
  </si>
  <si>
    <t>68745</t>
  </si>
  <si>
    <t>SIMACOTA</t>
  </si>
  <si>
    <t>68755</t>
  </si>
  <si>
    <t>SOCORRO</t>
  </si>
  <si>
    <t>68770</t>
  </si>
  <si>
    <t>SUAITA</t>
  </si>
  <si>
    <t>68773</t>
  </si>
  <si>
    <t>68780</t>
  </si>
  <si>
    <t>SURATÁ</t>
  </si>
  <si>
    <t>68820</t>
  </si>
  <si>
    <t>TONA</t>
  </si>
  <si>
    <t>68855</t>
  </si>
  <si>
    <t>VALLE DE SAN JOSÉ</t>
  </si>
  <si>
    <t>68861</t>
  </si>
  <si>
    <t>VÉLEZ</t>
  </si>
  <si>
    <t>68867</t>
  </si>
  <si>
    <t>VETAS</t>
  </si>
  <si>
    <t>68872</t>
  </si>
  <si>
    <t>68895</t>
  </si>
  <si>
    <t>ZAPATOCA</t>
  </si>
  <si>
    <t>70001</t>
  </si>
  <si>
    <t>SINCELEJO</t>
  </si>
  <si>
    <t>70110</t>
  </si>
  <si>
    <t>70124</t>
  </si>
  <si>
    <t>CAIMITO</t>
  </si>
  <si>
    <t>70204</t>
  </si>
  <si>
    <t>COLOSO</t>
  </si>
  <si>
    <t>COLOSÓ</t>
  </si>
  <si>
    <t>70215</t>
  </si>
  <si>
    <t>COROZAL</t>
  </si>
  <si>
    <t>70221</t>
  </si>
  <si>
    <t>COVEÑAS</t>
  </si>
  <si>
    <t>70230</t>
  </si>
  <si>
    <t>CHALÁN</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</si>
  <si>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</si>
  <si>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</si>
  <si>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</si>
  <si>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</si>
  <si>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</si>
  <si>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</si>
  <si>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</si>
  <si>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</si>
  <si>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</si>
  <si>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</si>
  <si>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</si>
  <si>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</si>
  <si>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</si>
  <si>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</si>
  <si>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</si>
  <si>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</si>
  <si>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</si>
  <si>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</si>
  <si>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SAMPUÉS</t>
  </si>
  <si>
    <t>70678</t>
  </si>
  <si>
    <t>SAN BENITO ABAD</t>
  </si>
  <si>
    <t>70702</t>
  </si>
  <si>
    <t>SAN JUAN DE BETULIA</t>
  </si>
  <si>
    <t>70708</t>
  </si>
  <si>
    <t>SAN MARCOS</t>
  </si>
  <si>
    <t>70713</t>
  </si>
  <si>
    <t>SAN ONOFRE</t>
  </si>
  <si>
    <t>70717</t>
  </si>
  <si>
    <t>SAN PEDRO</t>
  </si>
  <si>
    <t>70742</t>
  </si>
  <si>
    <t>SAN LUIS DE SINCÉ</t>
  </si>
  <si>
    <t>70771</t>
  </si>
  <si>
    <t>70820</t>
  </si>
  <si>
    <t>SANTIAGO DE TOLÚ</t>
  </si>
  <si>
    <t>70823</t>
  </si>
  <si>
    <t>SAN JOSÉ DE TOLUVIEJO</t>
  </si>
  <si>
    <t>73001</t>
  </si>
  <si>
    <t>IBAGUÉ</t>
  </si>
  <si>
    <t>73024</t>
  </si>
  <si>
    <t>ALPUJARRA</t>
  </si>
  <si>
    <t>73026</t>
  </si>
  <si>
    <t>ALVARADO</t>
  </si>
  <si>
    <t>73030</t>
  </si>
  <si>
    <t>AMBALEMA</t>
  </si>
  <si>
    <t>73043</t>
  </si>
  <si>
    <t>ANZOÁTEGUI</t>
  </si>
  <si>
    <t>73055</t>
  </si>
  <si>
    <t>ARMERO</t>
  </si>
  <si>
    <t>73067</t>
  </si>
  <si>
    <t>ATACO</t>
  </si>
  <si>
    <t>73124</t>
  </si>
  <si>
    <t>CAJAMARCA</t>
  </si>
  <si>
    <t>73148</t>
  </si>
  <si>
    <t>CARMEN DE APICALÁ</t>
  </si>
  <si>
    <t>73152</t>
  </si>
  <si>
    <t>CASABIANCA</t>
  </si>
  <si>
    <t>73168</t>
  </si>
  <si>
    <t>CHAPARRAL</t>
  </si>
  <si>
    <t>73200</t>
  </si>
  <si>
    <t>COELLO</t>
  </si>
  <si>
    <t>73217</t>
  </si>
  <si>
    <t>COYAIMA</t>
  </si>
  <si>
    <t>73226</t>
  </si>
  <si>
    <t>CUNDAY</t>
  </si>
  <si>
    <t>73236</t>
  </si>
  <si>
    <t>DOLORES</t>
  </si>
  <si>
    <t>73268</t>
  </si>
  <si>
    <t>ESPINAL</t>
  </si>
  <si>
    <t>73270</t>
  </si>
  <si>
    <t>FALAN</t>
  </si>
  <si>
    <t>73275</t>
  </si>
  <si>
    <t>FLANDES</t>
  </si>
  <si>
    <t>73283</t>
  </si>
  <si>
    <t>FRESNO</t>
  </si>
  <si>
    <t>73319</t>
  </si>
  <si>
    <t>GUAMO</t>
  </si>
  <si>
    <t>73347</t>
  </si>
  <si>
    <t>HERVEO</t>
  </si>
  <si>
    <t>73349</t>
  </si>
  <si>
    <t>HONDA</t>
  </si>
  <si>
    <t>73352</t>
  </si>
  <si>
    <t>ICONONZO</t>
  </si>
  <si>
    <t>73408</t>
  </si>
  <si>
    <t>LÉRIDA</t>
  </si>
  <si>
    <t>73411</t>
  </si>
  <si>
    <t>LÍBANO</t>
  </si>
  <si>
    <t>73443</t>
  </si>
  <si>
    <t>SAN SEBASTIÁN DE MARIQUITA</t>
  </si>
  <si>
    <t>73449</t>
  </si>
  <si>
    <t>MELGAR</t>
  </si>
  <si>
    <t>73461</t>
  </si>
  <si>
    <t>MURILLO</t>
  </si>
  <si>
    <t>73483</t>
  </si>
  <si>
    <t>NATAGAIMA</t>
  </si>
  <si>
    <t>73504</t>
  </si>
  <si>
    <t>ORTEGA</t>
  </si>
  <si>
    <t>73520</t>
  </si>
  <si>
    <t>PALOCABILDO</t>
  </si>
  <si>
    <t>73547</t>
  </si>
  <si>
    <t>PIEDRAS</t>
  </si>
  <si>
    <t>73555</t>
  </si>
  <si>
    <t>PLANADAS</t>
  </si>
  <si>
    <t>73563</t>
  </si>
  <si>
    <t>PRADO</t>
  </si>
  <si>
    <t>73585</t>
  </si>
  <si>
    <t>PURIFICACIÓN</t>
  </si>
  <si>
    <t>73616</t>
  </si>
  <si>
    <t>RIOBLANCO</t>
  </si>
  <si>
    <t>73622</t>
  </si>
  <si>
    <t>RONCESVALLES</t>
  </si>
  <si>
    <t>73624</t>
  </si>
  <si>
    <t>ROVIRA</t>
  </si>
  <si>
    <t>73671</t>
  </si>
  <si>
    <t>SALDAÑA</t>
  </si>
  <si>
    <t>73675</t>
  </si>
  <si>
    <t>SAN ANTONIO</t>
  </si>
  <si>
    <t>73678</t>
  </si>
  <si>
    <t>73686</t>
  </si>
  <si>
    <t>SANTA ISABEL</t>
  </si>
  <si>
    <t>73770</t>
  </si>
  <si>
    <t>73854</t>
  </si>
  <si>
    <t>VALLE DE SAN JUAN</t>
  </si>
  <si>
    <t>73861</t>
  </si>
  <si>
    <t>VENADILLO</t>
  </si>
  <si>
    <t>73870</t>
  </si>
  <si>
    <t>VILLAHERMOSA</t>
  </si>
  <si>
    <t>73873</t>
  </si>
  <si>
    <t>VILLARRICA</t>
  </si>
  <si>
    <t>76001</t>
  </si>
  <si>
    <t>CALI</t>
  </si>
  <si>
    <t>76020</t>
  </si>
  <si>
    <t>ALCALÁ</t>
  </si>
  <si>
    <t>76036</t>
  </si>
  <si>
    <t>ANDALUCÍA</t>
  </si>
  <si>
    <t>76041</t>
  </si>
  <si>
    <t>ANSERMANUEVO</t>
  </si>
  <si>
    <t>76054</t>
  </si>
  <si>
    <t>76100</t>
  </si>
  <si>
    <t>76109</t>
  </si>
  <si>
    <t>BUENAVENTURA</t>
  </si>
  <si>
    <t>76111</t>
  </si>
  <si>
    <t>GUADALAJARA DE BUGA</t>
  </si>
  <si>
    <t>76113</t>
  </si>
  <si>
    <t>BUGALAGRANDE</t>
  </si>
  <si>
    <t>76122</t>
  </si>
  <si>
    <t>CAICEDONIA</t>
  </si>
  <si>
    <t>76126</t>
  </si>
  <si>
    <t>CALIMA</t>
  </si>
  <si>
    <t>76130</t>
  </si>
  <si>
    <t>76147</t>
  </si>
  <si>
    <t>CARTAGO</t>
  </si>
  <si>
    <t>76233</t>
  </si>
  <si>
    <t>DAGUA</t>
  </si>
  <si>
    <t>76243</t>
  </si>
  <si>
    <t>EL ÁGUILA</t>
  </si>
  <si>
    <t>76246</t>
  </si>
  <si>
    <t>EL CAIRO</t>
  </si>
  <si>
    <t>76248</t>
  </si>
  <si>
    <t>EL CERRITO</t>
  </si>
  <si>
    <t>76250</t>
  </si>
  <si>
    <t>EL DOVIO</t>
  </si>
  <si>
    <t>76275</t>
  </si>
  <si>
    <t>FLORIDA</t>
  </si>
  <si>
    <t>76306</t>
  </si>
  <si>
    <t>GINEBRA</t>
  </si>
  <si>
    <t>76318</t>
  </si>
  <si>
    <t>GUACARÍ</t>
  </si>
  <si>
    <t>76364</t>
  </si>
  <si>
    <t>JAMUNDÍ</t>
  </si>
  <si>
    <t>76377</t>
  </si>
  <si>
    <t>LA CUMBRE</t>
  </si>
  <si>
    <t>76400</t>
  </si>
  <si>
    <t>76403</t>
  </si>
  <si>
    <t>76497</t>
  </si>
  <si>
    <t>OBANDO</t>
  </si>
  <si>
    <t>76520</t>
  </si>
  <si>
    <t>PALMIRA</t>
  </si>
  <si>
    <t>76563</t>
  </si>
  <si>
    <t>PRADERA</t>
  </si>
  <si>
    <t>76606</t>
  </si>
  <si>
    <t>76616</t>
  </si>
  <si>
    <t>RIOFRÍO</t>
  </si>
  <si>
    <t>76622</t>
  </si>
  <si>
    <t>ROLDANILLO</t>
  </si>
  <si>
    <t>76670</t>
  </si>
  <si>
    <t>76736</t>
  </si>
  <si>
    <t>SEVILLA</t>
  </si>
  <si>
    <t>76823</t>
  </si>
  <si>
    <t>TORO</t>
  </si>
  <si>
    <t>76828</t>
  </si>
  <si>
    <t>TRUJILLO</t>
  </si>
  <si>
    <t>76834</t>
  </si>
  <si>
    <t>TULUÁ</t>
  </si>
  <si>
    <t>76845</t>
  </si>
  <si>
    <t>ULLOA</t>
  </si>
  <si>
    <t>76863</t>
  </si>
  <si>
    <t>VERSALLES</t>
  </si>
  <si>
    <t>76869</t>
  </si>
  <si>
    <t>VIJES</t>
  </si>
  <si>
    <t>76890</t>
  </si>
  <si>
    <t>YOTOCO</t>
  </si>
  <si>
    <t>76892</t>
  </si>
  <si>
    <t>YUMBO</t>
  </si>
  <si>
    <t>76895</t>
  </si>
  <si>
    <t>ZARZAL</t>
  </si>
  <si>
    <t>15223</t>
  </si>
  <si>
    <t>CUBARÁ</t>
  </si>
  <si>
    <t>81001</t>
  </si>
  <si>
    <t>81065</t>
  </si>
  <si>
    <t>ARAUQUITA</t>
  </si>
  <si>
    <t>81220</t>
  </si>
  <si>
    <t>CRAVO NORTE</t>
  </si>
  <si>
    <t>81300</t>
  </si>
  <si>
    <t>FORTUL</t>
  </si>
  <si>
    <t>81591</t>
  </si>
  <si>
    <t>PUERTO RONDÓN</t>
  </si>
  <si>
    <t>81736</t>
  </si>
  <si>
    <t>SARAVENA</t>
  </si>
  <si>
    <t>81794</t>
  </si>
  <si>
    <t>TAME</t>
  </si>
  <si>
    <t>85001</t>
  </si>
  <si>
    <t>YOPAL</t>
  </si>
  <si>
    <t>85010</t>
  </si>
  <si>
    <t>AGUAZUL</t>
  </si>
  <si>
    <t>85015</t>
  </si>
  <si>
    <t>CHAMEZA</t>
  </si>
  <si>
    <t>CHÁMEZA</t>
  </si>
  <si>
    <t>85125</t>
  </si>
  <si>
    <t>HATO COROZAL</t>
  </si>
  <si>
    <t>85136</t>
  </si>
  <si>
    <t>LA SALINA</t>
  </si>
  <si>
    <t>85139</t>
  </si>
  <si>
    <t>MANÍ</t>
  </si>
  <si>
    <t>85162</t>
  </si>
  <si>
    <t>MONTERREY</t>
  </si>
  <si>
    <t>85225</t>
  </si>
  <si>
    <t>NUNCHÍA</t>
  </si>
  <si>
    <t>85230</t>
  </si>
  <si>
    <t>OROCUÉ</t>
  </si>
  <si>
    <t>85250</t>
  </si>
  <si>
    <t>PAZ DE ARIPORO</t>
  </si>
  <si>
    <t>85263</t>
  </si>
  <si>
    <t>PORE</t>
  </si>
  <si>
    <t>85279</t>
  </si>
  <si>
    <t>RECETOR</t>
  </si>
  <si>
    <t>85300</t>
  </si>
  <si>
    <t>85315</t>
  </si>
  <si>
    <t>SÁCAMA</t>
  </si>
  <si>
    <t>85325</t>
  </si>
  <si>
    <t>SAN LUIS DE PALENQUE</t>
  </si>
  <si>
    <t>85400</t>
  </si>
  <si>
    <t>TÁMARA</t>
  </si>
  <si>
    <t>85410</t>
  </si>
  <si>
    <t>TAURAMENA</t>
  </si>
  <si>
    <t>85430</t>
  </si>
  <si>
    <t>TRINIDAD</t>
  </si>
  <si>
    <t>85440</t>
  </si>
  <si>
    <t>86001</t>
  </si>
  <si>
    <t>MOCOA</t>
  </si>
  <si>
    <t>86219</t>
  </si>
  <si>
    <t>86320</t>
  </si>
  <si>
    <t>ORITO</t>
  </si>
  <si>
    <t>86568</t>
  </si>
  <si>
    <t>PUERTO ASÍS</t>
  </si>
  <si>
    <t>86569</t>
  </si>
  <si>
    <t>PUERTO CAICEDO</t>
  </si>
  <si>
    <t>86571</t>
  </si>
  <si>
    <t>PUERTO GUZMÁN</t>
  </si>
  <si>
    <t>86573</t>
  </si>
  <si>
    <t>PUERTO LEGUÍZAMO</t>
  </si>
  <si>
    <t>86749</t>
  </si>
  <si>
    <t>SIBUNDOY</t>
  </si>
  <si>
    <t>86755</t>
  </si>
  <si>
    <t>86757</t>
  </si>
  <si>
    <t>86760</t>
  </si>
  <si>
    <t>86865</t>
  </si>
  <si>
    <t>VALLE DEL GUAMUEZ</t>
  </si>
  <si>
    <t>86885</t>
  </si>
  <si>
    <t>VILLAGARZON</t>
  </si>
  <si>
    <t>VILLAGARZÓN</t>
  </si>
  <si>
    <t>88001</t>
  </si>
  <si>
    <t>Isla</t>
  </si>
  <si>
    <t>88564</t>
  </si>
  <si>
    <t>91001</t>
  </si>
  <si>
    <t>LETICIA</t>
  </si>
  <si>
    <t>91263</t>
  </si>
  <si>
    <t>EL ENCANTO</t>
  </si>
  <si>
    <t>Área no municipalizada</t>
  </si>
  <si>
    <t>91405</t>
  </si>
  <si>
    <t>LA CHORRERA</t>
  </si>
  <si>
    <t>91407</t>
  </si>
  <si>
    <t>LA PEDRERA</t>
  </si>
  <si>
    <t>91430</t>
  </si>
  <si>
    <t>91460</t>
  </si>
  <si>
    <t>MIRITI - PARANA</t>
  </si>
  <si>
    <t>MIRITÍ - PARANÁ</t>
  </si>
  <si>
    <t>91530</t>
  </si>
  <si>
    <t>PUERTO ALEGRIA</t>
  </si>
  <si>
    <t>PUERTO ALEGRÍA</t>
  </si>
  <si>
    <t>91536</t>
  </si>
  <si>
    <t>PUERTO ARICA</t>
  </si>
  <si>
    <t>91540</t>
  </si>
  <si>
    <t>PUERTO NARIÑO</t>
  </si>
  <si>
    <t>91669</t>
  </si>
  <si>
    <t>91798</t>
  </si>
  <si>
    <t>TARAPACA</t>
  </si>
  <si>
    <t>TARAPACÁ</t>
  </si>
  <si>
    <t>94001</t>
  </si>
  <si>
    <t>INÍRIDA</t>
  </si>
  <si>
    <t>94343</t>
  </si>
  <si>
    <t>BARRANCOMINAS</t>
  </si>
  <si>
    <t>94883</t>
  </si>
  <si>
    <t>SAN FELIPE</t>
  </si>
  <si>
    <t>94884</t>
  </si>
  <si>
    <t>94885</t>
  </si>
  <si>
    <t>LA GUADALUPE</t>
  </si>
  <si>
    <t>94886</t>
  </si>
  <si>
    <t>CACAHUAL</t>
  </si>
  <si>
    <t>94887</t>
  </si>
  <si>
    <t>PANA PANA</t>
  </si>
  <si>
    <t>94888</t>
  </si>
  <si>
    <t>MORICHAL</t>
  </si>
  <si>
    <t>99773</t>
  </si>
  <si>
    <t>CUMARIBO</t>
  </si>
  <si>
    <t>94663</t>
  </si>
  <si>
    <t>MAPIRIPANA</t>
  </si>
  <si>
    <t>95001</t>
  </si>
  <si>
    <t>SAN JOSÉ DEL GUAVIARE</t>
  </si>
  <si>
    <t>95015</t>
  </si>
  <si>
    <t>95025</t>
  </si>
  <si>
    <t>EL RETORNO</t>
  </si>
  <si>
    <t>95200</t>
  </si>
  <si>
    <t>97001</t>
  </si>
  <si>
    <t>MITÚ</t>
  </si>
  <si>
    <t>97161</t>
  </si>
  <si>
    <t>CARURU</t>
  </si>
  <si>
    <t>CARURÚ</t>
  </si>
  <si>
    <t>97511</t>
  </si>
  <si>
    <t>PACOA</t>
  </si>
  <si>
    <t>97666</t>
  </si>
  <si>
    <t>TARAIRA</t>
  </si>
  <si>
    <t>97777</t>
  </si>
  <si>
    <t>PAPUNAHUA</t>
  </si>
  <si>
    <t>97889</t>
  </si>
  <si>
    <t>YAVARATE</t>
  </si>
  <si>
    <t>YAVARATÉ</t>
  </si>
  <si>
    <t>99001</t>
  </si>
  <si>
    <t>PUERTO CARREÑO</t>
  </si>
  <si>
    <t>99524</t>
  </si>
  <si>
    <t>LA PRIMAVERA</t>
  </si>
  <si>
    <t>99624</t>
  </si>
  <si>
    <t>SANTA ROSALÍA</t>
  </si>
  <si>
    <t xml:space="preserve">PROCESO
PROMOCIÓN Y PREVENCIÓN
FORMATO SEGUIMIENTO FINANCIERO ATRAPASUEÑOS
</t>
  </si>
  <si>
    <t>F13.MO29.PP</t>
  </si>
  <si>
    <t>Página 1 de 1</t>
  </si>
  <si>
    <t>Clasificación de la Información
PÚBLICA</t>
  </si>
  <si>
    <t>INFORMACIÓN GENERAL DEL CONTRATO/CONVENIO/INICIATIVA</t>
  </si>
  <si>
    <t>Forma de Atención</t>
  </si>
  <si>
    <t>MUNICIPIO (S) DE ATENCIÓN</t>
  </si>
  <si>
    <t>Centro Zonal</t>
  </si>
  <si>
    <t>Zona</t>
  </si>
  <si>
    <t>Entidad contratista</t>
  </si>
  <si>
    <t>Nit Entidad Contratista</t>
  </si>
  <si>
    <t>N° del Contrato</t>
  </si>
  <si>
    <t>Fecha de Inicio</t>
  </si>
  <si>
    <t>Fecha de Final</t>
  </si>
  <si>
    <t>Total Cupos Contratados</t>
  </si>
  <si>
    <t>Tiempo de ejecución Meses</t>
  </si>
  <si>
    <t>Valor contrato</t>
  </si>
  <si>
    <t>Valor total aportes ICBF</t>
  </si>
  <si>
    <t>Costo Cupo Mes (CCM)</t>
  </si>
  <si>
    <t>VALOR MENSUAL</t>
  </si>
  <si>
    <t>Tiempo por Etapa</t>
  </si>
  <si>
    <t>1. PRESUPUESTO DE INGRESOS</t>
  </si>
  <si>
    <t>CÓDIGO</t>
  </si>
  <si>
    <t>OBJETO DEL INGRESO</t>
  </si>
  <si>
    <t>INGRESOS</t>
  </si>
  <si>
    <t>% PART</t>
  </si>
  <si>
    <t xml:space="preserve">Aportes ICBF </t>
  </si>
  <si>
    <t>Donaciones (Cuando aplique)</t>
  </si>
  <si>
    <t xml:space="preserve">Aportes contrapartida (Cuando aplique) </t>
  </si>
  <si>
    <t>Otros Ingresos (Cuando aplique)</t>
  </si>
  <si>
    <t>TOTAL PRESUPUESTO DE INGRESOS</t>
  </si>
  <si>
    <t>2. PRESUPUESTO DE EGRESOS</t>
  </si>
  <si>
    <t>2.1 PRESUPUESTO DE TALENTO HUMANO Y GASTOS DE VIAJE</t>
  </si>
  <si>
    <t>COMPONENTE DEL COSTO O GASTO</t>
  </si>
  <si>
    <t>ETAPA COSTO O GASTO</t>
  </si>
  <si>
    <t>TOTAL</t>
  </si>
  <si>
    <t>SUBTOTAL PRESUPUESTO DE COSTOS TALENTO HUMANO</t>
  </si>
  <si>
    <t>TOPE DE PARTICIPACIÓN TALENTO HUMANO</t>
  </si>
  <si>
    <t>SUBTOTAL PRESUPUESTO DE TRANSPORTE Y GASTOS DE VIAJE</t>
  </si>
  <si>
    <t>2.1 SUBTOTAL PRESUPUESTO DE TALENTO HUMANO, TRASPORTE Y GASTOS DE VIAJE</t>
  </si>
  <si>
    <t>2.2 NIÑAS, NIÑOS Y ADOLESCENTES</t>
  </si>
  <si>
    <t>SUBTOTAL PRESUPUESTO DE COMPLEMENTACIÓN ALIMENTARIA Y NUTRICIONAL / APOYOS NUTRICIONALES</t>
  </si>
  <si>
    <t>SUBTOTAL PRESUPUESTO DE DOTACIÓN</t>
  </si>
  <si>
    <t>SUBTOTAL PRESUPUESTO DE MATERIAL IDENTIFICACIÓN</t>
  </si>
  <si>
    <t>SUBTOTAL PRESUPUESTO DE ENCUENTROS, EXPERIENCIAS OPORTUNIDADES (APOYO A INICIATIVAS)</t>
  </si>
  <si>
    <t>2.2 SUBTOTAL PRESUPUESTO DE GASTOS NIÑAS, NIÑOS Y ADOLESCENTES</t>
  </si>
  <si>
    <t>2.3. OTROS GASTOS ADMINISTRATIVOS, OPERATIVOS Y FINANCIEROS</t>
  </si>
  <si>
    <t>SUBTOTAL OTROS GASTOS ADMINISTRATIVOS Y OPERATIVOS</t>
  </si>
  <si>
    <t>TOTAL PRESUPUESTO DE GASTOS</t>
  </si>
  <si>
    <t>Diferencia</t>
  </si>
  <si>
    <t>Control de Valores</t>
  </si>
  <si>
    <t>% Total</t>
  </si>
  <si>
    <t>Contador/Revisor Fiscal (cuando aplique)</t>
  </si>
  <si>
    <t>Representante Legal</t>
  </si>
  <si>
    <t>Nombre:</t>
  </si>
  <si>
    <t>C.C.:</t>
  </si>
  <si>
    <t>Tarjeta profesional:</t>
  </si>
  <si>
    <r>
      <rPr>
        <b/>
        <sz val="12"/>
        <rFont val="Tempus Sans ITC"/>
        <family val="5"/>
      </rPr>
      <t>¡Antes de imprimir este documento… piense en el medio ambiente!</t>
    </r>
    <r>
      <rPr>
        <sz val="9"/>
        <rFont val="Arial "/>
      </rPr>
      <t xml:space="preserve">
</t>
    </r>
    <r>
      <rPr>
        <sz val="6"/>
        <rFont val="Arial "/>
      </rPr>
      <t xml:space="preserve">Cualquier copia impresa de este documento se considera como COPIA NO CONTROLADA
LOS DATOS PROPORCIONADOS SERÁN TRATADOS DE ACUERDO A LA POLÍTICA DE TRATAMIENTO DE DATOS PERSONALES DEL ICBF Y A LA LEY 1581 DE 2012
</t>
    </r>
  </si>
  <si>
    <t>Página 1 de 2</t>
  </si>
  <si>
    <t>1. INFORMACIÓN GENERAL DEL CONTRATO</t>
  </si>
  <si>
    <t>ENTIDAD 
CONTRATISTA</t>
  </si>
  <si>
    <t>NIT ENTIDAD CONTRATISTA</t>
  </si>
  <si>
    <t>CONTRATO N°</t>
  </si>
  <si>
    <t>DE</t>
  </si>
  <si>
    <t>FECHA LEGALIZACIÓN DEL CONTRATO</t>
  </si>
  <si>
    <t>FECHA INICIO</t>
  </si>
  <si>
    <t>FECHA FIN</t>
  </si>
  <si>
    <t>TIEMPO DE ATENCIÓN</t>
  </si>
  <si>
    <t>REGIONAL</t>
  </si>
  <si>
    <t>CENTRO ZONAL</t>
  </si>
  <si>
    <t>PERIODO DEL INFORME</t>
  </si>
  <si>
    <t>FECHA DE ELABORACIÓN INFORME FINANCIERO</t>
  </si>
  <si>
    <t>RESPONSABLE DE LA ELABORACIÓN</t>
  </si>
  <si>
    <t xml:space="preserve">2. VALOR DEL CONTRATO </t>
  </si>
  <si>
    <t xml:space="preserve"># CUPOS CONTRATADOS </t>
  </si>
  <si>
    <t>VALOR COSTO CUPO MES
ALISTAMIENTO</t>
  </si>
  <si>
    <t>VALOR APORTES</t>
  </si>
  <si>
    <t>VALOR ADICIONES</t>
  </si>
  <si>
    <t>VALOR DISMINUCIONES</t>
  </si>
  <si>
    <t xml:space="preserve">VALOR TOTAL </t>
  </si>
  <si>
    <t>VALOR COSTO CUPO MES
ATENCIÓN</t>
  </si>
  <si>
    <t>VALOR COSTO CUPO MES
CIERRE</t>
  </si>
  <si>
    <t>APORTES ICBF</t>
  </si>
  <si>
    <t>OTROS APORTES</t>
  </si>
  <si>
    <t>OTRAS ADICIONES</t>
  </si>
  <si>
    <t>VALOR FINAL DEL CONTRATO</t>
  </si>
  <si>
    <t xml:space="preserve">3. PRESUPUESTO DE INGRESOS APORTES ICBF </t>
  </si>
  <si>
    <t>Mes</t>
  </si>
  <si>
    <t xml:space="preserve">ALISTAMIENTO </t>
  </si>
  <si>
    <t xml:space="preserve"> </t>
  </si>
  <si>
    <t>CUPOS 
CONTRATADOS</t>
  </si>
  <si>
    <t>CUPOS ATENDIDOS</t>
  </si>
  <si>
    <t>CUPOS NO ATENDIDOS</t>
  </si>
  <si>
    <t>VALOR MENSUAL PROGRAMADO</t>
  </si>
  <si>
    <t>VALOR INEJECUCIONES MENSUALES (Inasistencias)</t>
  </si>
  <si>
    <t>VALOR REINVERSIONES MENSUALES</t>
  </si>
  <si>
    <t>ALISTAMIENTO (Valor Aprobado)</t>
  </si>
  <si>
    <t>Acta y Fecha (Aprobación)</t>
  </si>
  <si>
    <t>TOTAL REINVERSIONES APROBADAS Y EJECUTADAS</t>
  </si>
  <si>
    <t>4. PRESUPUESTO DE GASTOS APORTES ICBF</t>
  </si>
  <si>
    <t xml:space="preserve">ETAPA </t>
  </si>
  <si>
    <t>ATENCIÓN Mes 1</t>
  </si>
  <si>
    <t>ATENCIÓN Mes 2</t>
  </si>
  <si>
    <t>ATENCIÓN Mes 3</t>
  </si>
  <si>
    <t>ATENCIÓN Mes 4</t>
  </si>
  <si>
    <t>ATENCIÓN Mes 5</t>
  </si>
  <si>
    <t>ATENCIÓN Mes 6</t>
  </si>
  <si>
    <t>ATENCIÓN Mes 7</t>
  </si>
  <si>
    <t>ATENCIÓN Mes 8</t>
  </si>
  <si>
    <t>ATENCIÓN Mes 9</t>
  </si>
  <si>
    <t>ATENCIÓN Mes 10</t>
  </si>
  <si>
    <t>ATENCIÓN Mes 11</t>
  </si>
  <si>
    <t>ATENCIÓN Mes 12</t>
  </si>
  <si>
    <t>PROGRAMADO</t>
  </si>
  <si>
    <t>EJECUTADO</t>
  </si>
  <si>
    <t>NO EJECUTADO</t>
  </si>
  <si>
    <t xml:space="preserve">TOTAL </t>
  </si>
  <si>
    <t>DIFERENCIA SOPORTES</t>
  </si>
  <si>
    <t>TOTAL INEJECUCIONES MES (Inasistencias+No ejeutado+Diferencia Soportes)</t>
  </si>
  <si>
    <t xml:space="preserve">inasistencias  no se ejecuto en el mes  y diferencias en soportes  </t>
  </si>
  <si>
    <t>VALOR A DESEMBOLSAR</t>
  </si>
  <si>
    <t>TOTAL VALOR A DESEMBOLSAR</t>
  </si>
  <si>
    <t>5. RENDIMIENTOS FINANCIEROS/REINTEGROS</t>
  </si>
  <si>
    <t>TOTAL  RENDIMIENTOS FINANCIEROS/REINTEGROS</t>
  </si>
  <si>
    <t xml:space="preserve">El Convenio/Contrato generó rendimientos financieros:                                 </t>
  </si>
  <si>
    <t>SÍ</t>
  </si>
  <si>
    <t>NO</t>
  </si>
  <si>
    <t xml:space="preserve">La entidad generó reintegros:                                 </t>
  </si>
  <si>
    <t>FECHA DE INICIO
(Extracto Bancario)</t>
  </si>
  <si>
    <t>FECHA DE CORTE
(Extracto Bancario)</t>
  </si>
  <si>
    <t>VALOR RENDIMIENTOS FINANCIEROS</t>
  </si>
  <si>
    <t>FECHA CONSIGNACIÓN</t>
  </si>
  <si>
    <t>ANEXA RECIBO
(SÍ/NO)</t>
  </si>
  <si>
    <t>VALOR REINTEGROS</t>
  </si>
  <si>
    <t xml:space="preserve">Para  constancia  de  lo  anterior,  se  firma el presente informe a los  </t>
  </si>
  <si>
    <t>Contador/Revisor Fiscal (según aplique)</t>
  </si>
  <si>
    <t xml:space="preserve">Representante Legal </t>
  </si>
  <si>
    <r>
      <rPr>
        <b/>
        <sz val="12"/>
        <rFont val="Tempus Sans ITC"/>
        <family val="5"/>
      </rPr>
      <t>¡Antes de imprimir este documento… piense en el medio ambiente!</t>
    </r>
    <r>
      <rPr>
        <sz val="9"/>
        <rFont val="Arial "/>
      </rPr>
      <t xml:space="preserve">
</t>
    </r>
    <r>
      <rPr>
        <sz val="6"/>
        <rFont val="Arial "/>
      </rPr>
      <t>Cualquier copia impresa de este documento se considera como COPIA NO CONTROLADA.
LOS DATOS PROPORCIONADOS SERÁN TRATADOS DE ACUERDO A LA POLÍTICA DE TRATAMIENTO DE DATOS PERSONALES DEL ICBF Y A LA LEY 1581 DE 2012</t>
    </r>
  </si>
  <si>
    <t>PROCESO</t>
  </si>
  <si>
    <t>PROMOCIÓN Y PREVENCIÓN</t>
  </si>
  <si>
    <t>FORMATO SEGUIMIENTO FINANCIERO ATRAPASUEÑOS</t>
  </si>
  <si>
    <t>Clasificación de la Información</t>
  </si>
  <si>
    <t>PÚBLICA</t>
  </si>
  <si>
    <t>3. CONTRAPARTIDA</t>
  </si>
  <si>
    <t xml:space="preserve">DETALLES DE LA EJECUCIÓN DE LA CONTRAPARTIDA </t>
  </si>
  <si>
    <t>CODIGO</t>
  </si>
  <si>
    <t xml:space="preserve">LINEAS DE INVERSION </t>
  </si>
  <si>
    <t>DESCRIPCIÓN</t>
  </si>
  <si>
    <t>VALOR PRESUPUESTADO</t>
  </si>
  <si>
    <t>ENERO</t>
  </si>
  <si>
    <t>FEBRERO</t>
  </si>
  <si>
    <t>MARZO</t>
  </si>
  <si>
    <t>ABRIL</t>
  </si>
  <si>
    <t>MAYO</t>
  </si>
  <si>
    <t>JUNIO</t>
  </si>
  <si>
    <t>JULIO</t>
  </si>
  <si>
    <t>AGOSTO</t>
  </si>
  <si>
    <t>SEPTIEMBRE</t>
  </si>
  <si>
    <t>OCTUBRE</t>
  </si>
  <si>
    <t>NOVIEMBRE</t>
  </si>
  <si>
    <t>DICIEMBRE</t>
  </si>
  <si>
    <t>VALOR EJECUTADO A LA FECHA</t>
  </si>
  <si>
    <t>SALDO POR EJECUTAR</t>
  </si>
  <si>
    <t xml:space="preserve">MATERIALES O IMPLEMENTOS </t>
  </si>
  <si>
    <t>PERMITAN CUALIFICAR EL DESARROLLO DE LAS ACTIVIDADES PROPUESTAS, DE ACUERDO CON LA METODOLOGÍA IMPLEMENTADA EN EL MANUAL OPERATIVO DE LA MODALIDAD PARA EL RECONOCIMIENTO, LA GARANTÍA Y LA PROTECCIÓN INTEGRAL DE DERECHOS, EL BUEN VIVIR Y LA PARTICIPACIÓN DE NIÑAS, NIÑOS Y ADOLESCENTES</t>
  </si>
  <si>
    <t>ACTIVIDADES DE MOVILIZACIÓN SOCIAL</t>
  </si>
  <si>
    <t>PARA EL RECONOCIMIENTO Y GARANTÍA DE LOS DERECHOS DE NIÑAS, NIÑOS Y ADOLESCENTES.</t>
  </si>
  <si>
    <t xml:space="preserve">TOTAL APORTE </t>
  </si>
  <si>
    <t>Firma del Representante Legal</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</si>
  <si>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</si>
  <si>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</si>
  <si>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</si>
  <si>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 xml:space="preserve">4. RELACIÓN DE EGRESOS (COSTOS-GASTOS) EJECUTADOS </t>
  </si>
  <si>
    <r>
      <t>REGISTRAR ÚNICAMENTE LOS EGRESOS EJECUTADOS</t>
    </r>
    <r>
      <rPr>
        <sz val="11"/>
        <color indexed="23"/>
        <rFont val="Calibri"/>
        <family val="2"/>
        <scheme val="minor"/>
      </rPr>
      <t xml:space="preserve">                                                                                            *Para insertar filas: Primero copie la fila y continúe con el comando "Insertar celdas copiadas"</t>
    </r>
  </si>
  <si>
    <t>Total ejecución del periodo</t>
  </si>
  <si>
    <t>Etapa</t>
  </si>
  <si>
    <t>Fecha del soporte</t>
  </si>
  <si>
    <t>Proveedor</t>
  </si>
  <si>
    <t>Tipo de identificación</t>
  </si>
  <si>
    <t>Número de identificación proveedor</t>
  </si>
  <si>
    <t xml:space="preserve">Soporte </t>
  </si>
  <si>
    <t>N° de registro contable</t>
  </si>
  <si>
    <t>N° de registro Egreso (Tesorería)</t>
  </si>
  <si>
    <t xml:space="preserve">Descripción soporte </t>
  </si>
  <si>
    <t>Componente de Egreso (Costo-Gasto)</t>
  </si>
  <si>
    <t>Subcomponente de Egreso (Costo-Gasto)</t>
  </si>
  <si>
    <t xml:space="preserve">Valor total pagado </t>
  </si>
  <si>
    <t>Pago SÍ / NO</t>
  </si>
  <si>
    <t xml:space="preserve">Para  constancia  de  lo  anterior,  se  firma  el presente documento a los  </t>
  </si>
  <si>
    <t>ALISTAMIENTO (CCM)</t>
  </si>
  <si>
    <t xml:space="preserve">ATENCIÓN </t>
  </si>
  <si>
    <t>ATENCIÓN / CIERRE (CCM)</t>
  </si>
  <si>
    <t>BOGOTÁ</t>
  </si>
  <si>
    <t xml:space="preserve">TABLA VALORES TOTALES EJECUTADOS DEL PERIODO </t>
  </si>
  <si>
    <t>(Todas)</t>
  </si>
  <si>
    <t xml:space="preserve">Suma de Valor total pagado </t>
  </si>
  <si>
    <t>Etiquetas de columna</t>
  </si>
  <si>
    <t>Etiquetas de fila</t>
  </si>
  <si>
    <t>(en blanco)</t>
  </si>
  <si>
    <t>Total general</t>
  </si>
  <si>
    <r>
      <rPr>
        <b/>
        <sz val="12"/>
        <rFont val="Tempus Sans ITC"/>
        <family val="5"/>
      </rPr>
      <t>¡Antes de imprimir este documento… piense en el medio ambiente!</t>
    </r>
    <r>
      <rPr>
        <sz val="10"/>
        <rFont val="Arial"/>
        <family val="2"/>
      </rPr>
      <t xml:space="preserve">
</t>
    </r>
    <r>
      <rPr>
        <sz val="6"/>
        <rFont val="Arial"/>
        <family val="2"/>
      </rPr>
      <t>Cualquier copia impresa de este documento se considera como COPIA NO CONTROLADA
LOS DATOS PROPORCIONADOS SERÁN TRATADOS DE ACUERDO A LA POLÍTICA DE TRATAMIENTO DE DATOS PERSONALES DEL ICBF Y A LA LEY 1581 DE 2012</t>
    </r>
  </si>
  <si>
    <t xml:space="preserve">
PROCESO
PROMOCIÓN Y PREVENCIÓN
FORMATO SEGUIMIENTO FINANCIERO ATRAPASUEÑOS</t>
  </si>
  <si>
    <t>Página 1  de 1</t>
  </si>
  <si>
    <t>INSTRUCTIVO</t>
  </si>
  <si>
    <t>HOJA 1</t>
  </si>
  <si>
    <t>1. PRESUPUESTO</t>
  </si>
  <si>
    <t>OBJETIVO</t>
  </si>
  <si>
    <t xml:space="preserve">Dar a conocer en detalle el valor del presupuesto de ingresos y gastos presentado de acuerdo con la estructura del estudio de costos.	</t>
  </si>
  <si>
    <r>
      <rPr>
        <b/>
        <sz val="9"/>
        <color rgb="FF000000"/>
        <rFont val="Arial"/>
        <family val="2"/>
      </rPr>
      <t>FUENTE DE INFORMACION</t>
    </r>
    <r>
      <rPr>
        <sz val="9"/>
        <color rgb="FF000000"/>
        <rFont val="Arial"/>
        <family val="2"/>
      </rPr>
      <t xml:space="preserve"> El estudio de costos para cada una de las formas de atención de la modalidad ATRAPASUEÑOS con sus anexos, propuesta, modificaciones en el marco del comité técnico.</t>
    </r>
  </si>
  <si>
    <r>
      <rPr>
        <b/>
        <sz val="9"/>
        <color rgb="FF000000"/>
        <rFont val="Arial"/>
        <family val="2"/>
      </rPr>
      <t>Forma de atención:</t>
    </r>
    <r>
      <rPr>
        <sz val="9"/>
        <color rgb="FF000000"/>
        <rFont val="Arial"/>
        <family val="2"/>
      </rPr>
      <t xml:space="preserve"> seleccione en la lista desplegable la forma de atención.	</t>
    </r>
  </si>
  <si>
    <r>
      <rPr>
        <b/>
        <sz val="9"/>
        <color rgb="FF000000"/>
        <rFont val="Arial"/>
        <family val="2"/>
      </rPr>
      <t>Regional:</t>
    </r>
    <r>
      <rPr>
        <sz val="9"/>
        <color rgb="FF000000"/>
        <rFont val="Arial"/>
        <family val="2"/>
      </rPr>
      <t xml:space="preserve"> seleccione en la lista desplegable el nombre de la regional donde se desarrolla el contrato /convenio/ experiencia.</t>
    </r>
  </si>
  <si>
    <r>
      <rPr>
        <b/>
        <sz val="9"/>
        <color rgb="FF000000"/>
        <rFont val="Arial"/>
        <family val="2"/>
      </rPr>
      <t>Centro Zonal:</t>
    </r>
    <r>
      <rPr>
        <sz val="9"/>
        <color rgb="FF000000"/>
        <rFont val="Arial"/>
        <family val="2"/>
      </rPr>
      <t xml:space="preserve"> seleccione en la lista desplegable el nombre del centro zonal donde se desarrolla el contrato /convenio/ experiencia.</t>
    </r>
  </si>
  <si>
    <r>
      <rPr>
        <b/>
        <sz val="9"/>
        <color rgb="FF000000"/>
        <rFont val="Arial"/>
        <family val="2"/>
      </rPr>
      <t>Zona:</t>
    </r>
    <r>
      <rPr>
        <sz val="9"/>
        <color rgb="FF000000"/>
        <rFont val="Arial"/>
        <family val="2"/>
      </rPr>
      <t xml:space="preserve"> seleccione en la lista desplegable la zona donde se desarrolla el contrato /convenio/ experiencia.</t>
    </r>
  </si>
  <si>
    <r>
      <rPr>
        <b/>
        <sz val="9"/>
        <color rgb="FF000000"/>
        <rFont val="Arial"/>
        <family val="2"/>
      </rPr>
      <t>Municipio:</t>
    </r>
    <r>
      <rPr>
        <sz val="9"/>
        <color rgb="FF000000"/>
        <rFont val="Arial"/>
        <family val="2"/>
      </rPr>
      <t xml:space="preserve"> digite el o los municipios donde se desarrolla el contrato /convenio/ experiencia.</t>
    </r>
  </si>
  <si>
    <r>
      <rPr>
        <b/>
        <sz val="9"/>
        <color rgb="FF000000"/>
        <rFont val="Arial"/>
        <family val="2"/>
      </rPr>
      <t>Entidad Contratista:</t>
    </r>
    <r>
      <rPr>
        <sz val="9"/>
        <color rgb="FF000000"/>
        <rFont val="Arial"/>
        <family val="2"/>
      </rPr>
      <t xml:space="preserve"> Digite el nombre de la entidad.	</t>
    </r>
  </si>
  <si>
    <r>
      <rPr>
        <b/>
        <sz val="9"/>
        <color rgb="FF000000"/>
        <rFont val="Arial"/>
        <family val="2"/>
      </rPr>
      <t>Nit:</t>
    </r>
    <r>
      <rPr>
        <sz val="9"/>
        <color rgb="FF000000"/>
        <rFont val="Arial"/>
        <family val="2"/>
      </rPr>
      <t xml:space="preserve"> Digite el Nit de la entidad.</t>
    </r>
  </si>
  <si>
    <r>
      <rPr>
        <b/>
        <sz val="9"/>
        <color rgb="FF000000"/>
        <rFont val="Arial"/>
        <family val="2"/>
      </rPr>
      <t>N° del contrato:</t>
    </r>
    <r>
      <rPr>
        <sz val="9"/>
        <color rgb="FF000000"/>
        <rFont val="Arial"/>
        <family val="2"/>
      </rPr>
      <t xml:space="preserve"> Ingrese número </t>
    </r>
  </si>
  <si>
    <r>
      <rPr>
        <b/>
        <sz val="9"/>
        <color rgb="FF000000"/>
        <rFont val="Arial"/>
        <family val="2"/>
      </rPr>
      <t>Fecha Inicio:</t>
    </r>
    <r>
      <rPr>
        <sz val="9"/>
        <color rgb="FF000000"/>
        <rFont val="Arial"/>
        <family val="2"/>
      </rPr>
      <t xml:space="preserve"> Ingrese la fecha en la cual inicio el contrato /convenio/ experiencia.</t>
    </r>
  </si>
  <si>
    <r>
      <rPr>
        <b/>
        <sz val="9"/>
        <color rgb="FF000000"/>
        <rFont val="Arial"/>
        <family val="2"/>
      </rPr>
      <t>Fecha Final:</t>
    </r>
    <r>
      <rPr>
        <sz val="9"/>
        <color rgb="FF000000"/>
        <rFont val="Arial"/>
        <family val="2"/>
      </rPr>
      <t xml:space="preserve"> Ingrese la fecha en la cual finaliza el contrato /convenio/ experiencia.</t>
    </r>
  </si>
  <si>
    <r>
      <rPr>
        <b/>
        <sz val="9"/>
        <color rgb="FF000000"/>
        <rFont val="Arial"/>
        <family val="2"/>
      </rPr>
      <t>Cupos contratados:</t>
    </r>
    <r>
      <rPr>
        <sz val="9"/>
        <color rgb="FF000000"/>
        <rFont val="Arial"/>
        <family val="2"/>
      </rPr>
      <t xml:space="preserve"> Digite de acuerdo con la forma de atención registre el número de cupos contratados. 	</t>
    </r>
  </si>
  <si>
    <r>
      <rPr>
        <b/>
        <sz val="9"/>
        <color rgb="FF000000"/>
        <rFont val="Arial"/>
        <family val="2"/>
      </rPr>
      <t xml:space="preserve">Tiempo de atención: </t>
    </r>
    <r>
      <rPr>
        <sz val="9"/>
        <color rgb="FF000000"/>
        <rFont val="Arial"/>
        <family val="2"/>
      </rPr>
      <t xml:space="preserve">Digite de acuerdo con la forma de atención el tiempo de atención total (alistamiento, atención y cierre) </t>
    </r>
  </si>
  <si>
    <r>
      <rPr>
        <b/>
        <sz val="9"/>
        <color rgb="FF000000"/>
        <rFont val="Arial"/>
        <family val="2"/>
      </rPr>
      <t>Etapa contractual:</t>
    </r>
    <r>
      <rPr>
        <sz val="9"/>
        <color rgb="FF000000"/>
        <rFont val="Arial"/>
        <family val="2"/>
      </rPr>
      <t xml:space="preserve"> valor que trae automáticamente el formato</t>
    </r>
  </si>
  <si>
    <r>
      <rPr>
        <b/>
        <sz val="9"/>
        <color rgb="FF000000"/>
        <rFont val="Arial"/>
        <family val="2"/>
      </rPr>
      <t xml:space="preserve">Costo cupo mes: </t>
    </r>
    <r>
      <rPr>
        <sz val="9"/>
        <color rgb="FF000000"/>
        <rFont val="Arial"/>
        <family val="2"/>
      </rPr>
      <t xml:space="preserve">valor que trae automáticamente el formato	</t>
    </r>
  </si>
  <si>
    <r>
      <rPr>
        <b/>
        <sz val="9"/>
        <color rgb="FF000000"/>
        <rFont val="Arial"/>
        <family val="2"/>
      </rPr>
      <t>Valor mensual:</t>
    </r>
    <r>
      <rPr>
        <sz val="9"/>
        <color rgb="FF000000"/>
        <rFont val="Arial"/>
        <family val="2"/>
      </rPr>
      <t xml:space="preserve"> valor que trae automáticamente el formato</t>
    </r>
  </si>
  <si>
    <r>
      <rPr>
        <b/>
        <sz val="9"/>
        <color rgb="FF000000"/>
        <rFont val="Arial"/>
        <family val="2"/>
      </rPr>
      <t>Tiempo por etapa:</t>
    </r>
    <r>
      <rPr>
        <sz val="9"/>
        <color rgb="FF000000"/>
        <rFont val="Arial"/>
        <family val="2"/>
      </rPr>
      <t xml:space="preserve"> valor que trae automáticamente el formato	</t>
    </r>
  </si>
  <si>
    <r>
      <rPr>
        <b/>
        <sz val="9"/>
        <color rgb="FF000000"/>
        <rFont val="Arial"/>
        <family val="2"/>
      </rPr>
      <t>Valor total contrato:</t>
    </r>
    <r>
      <rPr>
        <sz val="9"/>
        <color rgb="FF000000"/>
        <rFont val="Arial"/>
        <family val="2"/>
      </rPr>
      <t xml:space="preserve"> valor que trae automáticamente el formato</t>
    </r>
  </si>
  <si>
    <r>
      <rPr>
        <b/>
        <sz val="10"/>
        <rFont val="Arial"/>
        <family val="2"/>
      </rPr>
      <t>Valor total aporte:</t>
    </r>
    <r>
      <rPr>
        <sz val="10"/>
        <rFont val="Arial"/>
        <family val="2"/>
      </rPr>
      <t xml:space="preserve"> valor que trae automáticamente el formato</t>
    </r>
  </si>
  <si>
    <r>
      <rPr>
        <b/>
        <sz val="9"/>
        <color rgb="FF000000"/>
        <rFont val="Arial"/>
        <family val="2"/>
      </rPr>
      <t>1.  PRESUPUESTO DE INGRESOS</t>
    </r>
    <r>
      <rPr>
        <sz val="9"/>
        <color rgb="FF000000"/>
        <rFont val="Arial"/>
        <family val="2"/>
      </rPr>
      <t xml:space="preserve">: valor que trae automáticamente el formato.	</t>
    </r>
  </si>
  <si>
    <r>
      <rPr>
        <b/>
        <sz val="9"/>
        <color rgb="FF000000"/>
        <rFont val="Arial"/>
        <family val="2"/>
      </rPr>
      <t>2.1. PRESUPUESTO DE TALENTO HUMANO Y GASTOS DE VIAJE</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</si>
  <si>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2.2. NIÑAS, NIÑOS Y ADOLESCENTES</t>
    </r>
    <r>
      <rPr>
        <sz val="9"/>
        <color rgb="FF000000"/>
        <rFont val="Arial"/>
        <family val="2"/>
      </rPr>
      <t>: Código, Componente del costo o gasto y Etapa de costo o gasto son valores que se traen automáticamente de la tabla de referencia del estudio de costos.</t>
    </r>
  </si>
  <si>
    <r>
      <rPr>
        <b/>
        <sz val="9"/>
        <color rgb="FF000000"/>
        <rFont val="Arial"/>
        <family val="2"/>
      </rPr>
      <t>2.3. OTROS GASTOS ADMINISTRATIVOS, OPERATIVOS Y FINANCIEROS</t>
    </r>
    <r>
      <rPr>
        <sz val="9"/>
        <color rgb="FF000000"/>
        <rFont val="Arial"/>
        <family val="2"/>
      </rPr>
      <t xml:space="preserve">: Código, Componente del costo o gasto y Etapa de costo o gasto son valores que se traen automáticamente de la tabla de referencia del estudio de costos.	</t>
    </r>
  </si>
  <si>
    <r>
      <rPr>
        <b/>
        <sz val="9"/>
        <color rgb="FF000000"/>
        <rFont val="Arial"/>
        <family val="2"/>
      </rPr>
      <t>TOTAL PRESUPUESTO DE GASTOS</t>
    </r>
    <r>
      <rPr>
        <sz val="9"/>
        <color rgb="FF000000"/>
        <rFont val="Arial"/>
        <family val="2"/>
      </rPr>
      <t xml:space="preserve">: es el total global de cada etapa (alistamiento, atención y cierre)		</t>
    </r>
  </si>
  <si>
    <r>
      <rPr>
        <b/>
        <sz val="9"/>
        <color rgb="FF000000"/>
        <rFont val="Arial"/>
        <family val="2"/>
      </rPr>
      <t>DIFERENCIA</t>
    </r>
    <r>
      <rPr>
        <sz val="9"/>
        <color rgb="FF000000"/>
        <rFont val="Arial"/>
        <family val="2"/>
      </rPr>
      <t xml:space="preserve">: diferencia entre el valor de la etapa inicial según CCM y el total de la etapa por rubro.	</t>
    </r>
  </si>
  <si>
    <r>
      <rPr>
        <b/>
        <sz val="9"/>
        <color rgb="FF000000"/>
        <rFont val="Arial"/>
        <family val="2"/>
      </rPr>
      <t>CONTROL DE VALORES: VERDADER</t>
    </r>
    <r>
      <rPr>
        <sz val="9"/>
        <color rgb="FF000000"/>
        <rFont val="Arial"/>
        <family val="2"/>
      </rPr>
      <t xml:space="preserve">O sin diferencia FALSO alerta, revisar la información ingresada.		</t>
    </r>
  </si>
  <si>
    <t>NOTA 1: Las Celdas con fondo verde claro son campos campos editables</t>
  </si>
  <si>
    <t xml:space="preserve">HOJA 2 </t>
  </si>
  <si>
    <t xml:space="preserve">2. INFORMACION GENERAL </t>
  </si>
  <si>
    <t xml:space="preserve">OBJETIVO </t>
  </si>
  <si>
    <t>Realizar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</si>
  <si>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hoja 1 PRESUPUESTO  inicial </t>
    </r>
  </si>
  <si>
    <t xml:space="preserve">Tener presente que la informacion basica la arrastra  de lo   señalado el  la hoja  1 Presupesto </t>
  </si>
  <si>
    <t xml:space="preserve">Etapa de Alistamiento </t>
  </si>
  <si>
    <t xml:space="preserve">digite el valor ejecutado por cada uno de los rubros asignados </t>
  </si>
  <si>
    <t>TOTAL INEJECUCIONES MES (Inasistencias + No ejecutado + Diferencia Soportes): diligencie el valor de las inasistencias y lo no ejecutado en el tiempo asignado</t>
  </si>
  <si>
    <t xml:space="preserve">Etapa de Atencion </t>
  </si>
  <si>
    <t xml:space="preserve">digite el valor ejecutado por cada uno de los rubros asignados tenga presente que es mes vencido </t>
  </si>
  <si>
    <t xml:space="preserve">TOTAL INEJECUCIONES MES (Inasistencias + No ejecutado + Diferencia Soportes): diligencie el valor de las inasistencias y lo no ejecutado en el mes </t>
  </si>
  <si>
    <t xml:space="preserve">Etapa de cierre </t>
  </si>
  <si>
    <t xml:space="preserve">Rendimientos Financieros </t>
  </si>
  <si>
    <t xml:space="preserve">fecha de inicio : coloque la fecha de ingreso de los recursos asignados por el ICBF 	</t>
  </si>
  <si>
    <t xml:space="preserve">Fecha de corte: ultimo dia del mes </t>
  </si>
  <si>
    <t xml:space="preserve">valor rendimientos: sume los valores reportados en el extracto teniendo en cuenta la etapa desarrollada </t>
  </si>
  <si>
    <t xml:space="preserve">Fecha de consignacion: se reintegrar a las cuentas del ICBF según corresponda la atención </t>
  </si>
  <si>
    <t xml:space="preserve">Reintegro </t>
  </si>
  <si>
    <t xml:space="preserve">fecha del reintegro: coloque la fecha en la cual realiza la consignación a la entidad y anexa el soporte </t>
  </si>
  <si>
    <t>NOTA 2: Para que la formulación de la hoja funcione de manera correcta, es necesario diligenciar la información de la columna "Programado" y no dejar campos en blanco.</t>
  </si>
  <si>
    <t>HOJA 3</t>
  </si>
  <si>
    <t>Dar a conocer en detalle el valor de la contrapartida, que aportara el contratista indicando las líneas de atención, su valor inicial presupuestado, el valor ejecutado y el saldo final.</t>
  </si>
  <si>
    <t>FUENTE DE INFORMACIÓN</t>
  </si>
  <si>
    <t>Información contenida en la propuesta presentada por el operador u organizacion al ICBF, la información reportada por operador u organizacion.</t>
  </si>
  <si>
    <t xml:space="preserve">Detalles de la ejecución de la contrapartida </t>
  </si>
  <si>
    <r>
      <rPr>
        <b/>
        <sz val="10"/>
        <rFont val="Arial"/>
        <family val="2"/>
      </rPr>
      <t>Codigo:</t>
    </r>
    <r>
      <rPr>
        <sz val="10"/>
        <rFont val="Arial"/>
        <family val="2"/>
      </rPr>
      <t xml:space="preserve"> Corresponde al código asignado a cada la línea de inversión.	</t>
    </r>
  </si>
  <si>
    <r>
      <rPr>
        <b/>
        <sz val="10"/>
        <rFont val="Arial"/>
        <family val="2"/>
      </rPr>
      <t>Líneas de Inversión:</t>
    </r>
    <r>
      <rPr>
        <sz val="10"/>
        <rFont val="Arial"/>
        <family val="2"/>
      </rPr>
      <t xml:space="preserve"> nombre que está contenida en el estudio previo.	</t>
    </r>
  </si>
  <si>
    <r>
      <rPr>
        <b/>
        <sz val="10"/>
        <rFont val="Arial"/>
        <family val="2"/>
      </rPr>
      <t>Descripción:</t>
    </r>
    <r>
      <rPr>
        <sz val="10"/>
        <rFont val="Arial"/>
        <family val="2"/>
      </rPr>
      <t xml:space="preserve"> Corresponde al detalle de la línea de inversión por el cual se efectuará el gasto.</t>
    </r>
  </si>
  <si>
    <r>
      <rPr>
        <b/>
        <sz val="10"/>
        <rFont val="Arial"/>
        <family val="2"/>
      </rPr>
      <t xml:space="preserve">Valor Presupuestado: </t>
    </r>
    <r>
      <rPr>
        <sz val="10"/>
        <rFont val="Arial"/>
        <family val="2"/>
      </rPr>
      <t>Corresponde al valor asignado para ser ejecutado de acuerdo con la propuesta inicial presentada y las modificaciones autorizadas por el supervisor.</t>
    </r>
  </si>
  <si>
    <r>
      <rPr>
        <b/>
        <sz val="10"/>
        <rFont val="Arial"/>
        <family val="2"/>
      </rPr>
      <t>Periodo mensual:</t>
    </r>
    <r>
      <rPr>
        <sz val="10"/>
        <rFont val="Arial"/>
        <family val="2"/>
      </rPr>
      <t xml:space="preserve"> Columna para cada uno de los periodos de la vigencia del contrato/convenio/experiencia donde se debe registrar el valor ejecutado en cada uno de ellos.</t>
    </r>
  </si>
  <si>
    <r>
      <rPr>
        <b/>
        <sz val="10"/>
        <rFont val="Arial"/>
        <family val="2"/>
      </rPr>
      <t>Valor ejecutado a la fecha:</t>
    </r>
    <r>
      <rPr>
        <sz val="10"/>
        <rFont val="Arial"/>
        <family val="2"/>
      </rPr>
      <t xml:space="preserve"> Corresponde al valor que se ha ejecutado en el marco del contrato/convenio/experiencia. Contiene columnas por cada periodo que informe.	</t>
    </r>
  </si>
  <si>
    <r>
      <rPr>
        <b/>
        <sz val="10"/>
        <rFont val="Arial"/>
        <family val="2"/>
      </rPr>
      <t>Saldo por ejecutar:</t>
    </r>
    <r>
      <rPr>
        <sz val="10"/>
        <rFont val="Arial"/>
        <family val="2"/>
      </rPr>
      <t xml:space="preserve"> Corresponde al valor presupuestado menos el valor ejecutado a la fecha. Celda formulada</t>
    </r>
  </si>
  <si>
    <t xml:space="preserve">NOTA 3: Este formato va acumulando la información por periodos en las celdas de valores Totales.	</t>
  </si>
  <si>
    <t xml:space="preserve">HOJA 4 </t>
  </si>
  <si>
    <t>4. DETALLADA _RECURSOS ICBF</t>
  </si>
  <si>
    <r>
      <rPr>
        <b/>
        <sz val="10"/>
        <rFont val="Arial"/>
        <family val="2"/>
      </rPr>
      <t>FUENTE DE LA INFORMACION</t>
    </r>
    <r>
      <rPr>
        <sz val="10"/>
        <rFont val="Arial"/>
        <family val="2"/>
      </rPr>
      <t xml:space="preserve">: los operadores realizan el diligenciamiento en la etapa correspondiente </t>
    </r>
  </si>
  <si>
    <t xml:space="preserve">Selecciona la etapa, digita fecha del soporte que se va a asignar de acuerdo con seleccionar en la fila que ingresa la información solicitada en cada una de las filas según descripción		</t>
  </si>
  <si>
    <t>NOTA 4: Todos los ingresos y egresos ocasionados en los rubros anteriormente descritos y utilizados en la modalidad, deben ser registrados en su totalidad en el informe de ingresos y egresos, así como en la contabilidad de la entidad para su respectivo seguimiento y control.</t>
  </si>
  <si>
    <t xml:space="preserve">NOTA 5: El presupuesto debe ser firmado por el contador y/o revisor fiscal (cuando esté obligado a tenerlo) y el representante legal. 	</t>
  </si>
  <si>
    <t>NOTA 6: Todas las donaciones que se realicen a los programas del ICBF deben ser registradas en el informe de ingresos y egresos, si la entidad presta otros servicios y dicha donación se realizó a esos programas específicos, no se debe reportar la donación en los informes del ICBF.</t>
  </si>
  <si>
    <t>NOTA 7: Para que la formulación de la hoja funcione de manera correcta, es necesario diligenciar la información completa y no dejar campos en blanco.</t>
  </si>
  <si>
    <r>
      <rPr>
        <b/>
        <sz val="12"/>
        <color rgb="FFFF0000"/>
        <rFont val="Arial"/>
        <family val="2"/>
      </rPr>
      <t xml:space="preserve">IMPORTANTE!!!
</t>
    </r>
    <r>
      <rPr>
        <b/>
        <sz val="10"/>
        <rFont val="Arial"/>
        <family val="2"/>
      </rPr>
      <t xml:space="preserve">Este archivo emplea Macros (herramienta útil Y eficiente que permite automatizar tareas, reducir el tiempo y permite concentrarte en el analisis y toma de decisisón).
</t>
    </r>
  </si>
  <si>
    <t>A continuación se encuentra un tutorial para activar las Macros :</t>
  </si>
  <si>
    <t>https://www.youtube.com/watch?v=iniQjS3MQa0&amp;t=3s</t>
  </si>
  <si>
    <t>HOJA 5</t>
  </si>
  <si>
    <t>5. TABLA TOTALES EJECUTADOS</t>
  </si>
  <si>
    <t>Tabla Dinámica que permite validar la información de seguimiento a la ejecución de los contratos asignados por cada una de las regiones y zonas para la atención de niñas niños y adolescentes de la Modalidad ATRAPASUEÑOS</t>
  </si>
  <si>
    <r>
      <rPr>
        <b/>
        <sz val="10"/>
        <rFont val="Arial"/>
        <family val="2"/>
      </rPr>
      <t>FUENTE DE LA INFORMACION</t>
    </r>
    <r>
      <rPr>
        <sz val="10"/>
        <rFont val="Arial"/>
        <family val="2"/>
      </rPr>
      <t xml:space="preserve">: los operadores Actualizan la información de la Tabla Dinamica, la cual toma datos de la Hoja </t>
    </r>
    <r>
      <rPr>
        <b/>
        <sz val="10"/>
        <rFont val="Arial"/>
        <family val="2"/>
      </rPr>
      <t>4. DETALLADA - RECURSOS ICBF</t>
    </r>
  </si>
  <si>
    <t>INFORMACION POR COLUMNAS
Presupuesto aprobado para el periodo: Registre en esta columna el valor total del presupuesto por ITEMS para el periodo que está informando. Debe ser igual al valor del periodo del presupuesto aprobado.
Más ejecución programada periodo anterior: Registre en esta columna los valores correspondientes al presupuesto del periodo anterior que no se ejecutaron y que se registraron en la columna Ejecución programada para el siguiente periodo y que se acumulan para su ejecución en este periodo.
Valor total presupuesto disponible en el periodo: Columna con las celdas formuladas que suma el presupuesto aprobado para el periodo más los valores programados en el periodo anterior que se ejecutarán en este.
Ejecución del periodo incluye valores pagados y por pagar y el valor provisionado por concepto de prestaciones sociales: Esta columna relaciona para cada uno de los ÍTEMS el valor ejecutado en el periodo incluye cuentas por pagar y provisiones de ley del talento humano. Para el talento humano se debe ingresar el valor manualmente, para los demás rubros el valor esta formulado con base en la información relacionada en el formato “3. DETALLE DE EJECUCIÓN MENSUAL” Estos valores deben estar sustentados con los respectivos soportes financieros (facturas, contratos, planillas de nómina y seguridad social, etc.).
Ejecución programada para el siguiente periodo: Registre en esta columna los valores por ITEMS, que no se ejecutaron en el periodo por alguna circunstancia especial (en el caso de los recibos de servicio que no llegaron en el mes, reparaciones locativas programadas para periodos posteriores, compras anticipadas, etc.). No se puede reprogramar valores como talento humano y alimentación.
Saldo de ejecución en el periodo: Columna con las celdas formuladas que descuenta del presupuesto aprobado para el periodo y para cada uno de los ITEMS los valores ejecutados más los programados. Las cifras de esta columna constituyen los valores que serán reducidos del contrato. Estos valores se pueden presentar por ahorros o inejecuciones que se presentan en la ejecución el periodo.
Valor Ahorros del periodo: En esta columna se relacionar, cuando se presenten saldos de ejecución en el periodo, los valores correspondientes a ahorros de acuerdo con el concepto establecido en el manual operativo de la modalidad. 
Valor inejecuciones del periodo: En esta columna se relacionar, cuando se presenten saldos de ejecución en el periodo, los valores correspondientes a inejecuciones de acuerdo con el concepto establecido en el manual operativo de la modalidad. 
Valor de la carga prestacional en el periodo: Registre en esta columna para cada uno de los ITEMS del talento humano la carga prestacional del periodo.
OBSERVACIONES: En este cuadro describa, cuando aplique, los aspectos que ameritan ser explicados respecto a los valores relacionados en el formato
Finalmente están las firmas del contador y/o tesorero y representante legal de la EAS
Nota: Este formato se presenta por mes.</t>
  </si>
  <si>
    <t>SOPORTE</t>
  </si>
  <si>
    <t>RUBRO</t>
  </si>
  <si>
    <t>TIPO IDENTIFICACIÓN</t>
  </si>
  <si>
    <t>PAGO</t>
  </si>
  <si>
    <t>Factura</t>
  </si>
  <si>
    <t>Talento Humano</t>
  </si>
  <si>
    <t>---</t>
  </si>
  <si>
    <t>SI</t>
  </si>
  <si>
    <t>Nota Contable</t>
  </si>
  <si>
    <t>Componente nutricional</t>
  </si>
  <si>
    <t>CC</t>
  </si>
  <si>
    <t>Documento soporte</t>
  </si>
  <si>
    <t>Dotación lúdico deportiva (Por reposición)</t>
  </si>
  <si>
    <t>NIT</t>
  </si>
  <si>
    <t>Nomina</t>
  </si>
  <si>
    <t>Menaje y Alimentación (Por Reposición)</t>
  </si>
  <si>
    <t>Recibo de caja</t>
  </si>
  <si>
    <t xml:space="preserve">Dotación de aseo e higiene personal </t>
  </si>
  <si>
    <t>QQQ</t>
  </si>
  <si>
    <t>Material de Consumo</t>
  </si>
  <si>
    <t xml:space="preserve">Materiales, Acciones de movilización social </t>
  </si>
  <si>
    <t>Transporte (para nnya)</t>
  </si>
  <si>
    <t>Otros gastos administrativos, operativos y financieros</t>
  </si>
  <si>
    <t>%</t>
  </si>
  <si>
    <t>Versión 4</t>
  </si>
  <si>
    <t>FUNDACION CRALINA</t>
  </si>
  <si>
    <t>806013845-7</t>
  </si>
  <si>
    <t>Nombre:NELLYS MARGOTH CARO FABRA</t>
  </si>
  <si>
    <t>C.C.:45.690.077</t>
  </si>
  <si>
    <t>Tarjeta profesional:106728-T</t>
  </si>
  <si>
    <t>Nombre: VANESSA PAOLA MORENO GARCIA</t>
  </si>
  <si>
    <t>C.C.:1.047.467.932</t>
  </si>
  <si>
    <t>ARGELIA, BALBOA, MERCADERES, FLORENCIA,PATIA Y SUCRE</t>
  </si>
  <si>
    <t>NELLYS CARO FABRA</t>
  </si>
  <si>
    <t>SUR</t>
  </si>
  <si>
    <t xml:space="preserve">JAIME ALEJANDRO LOPEZ BURBANO </t>
  </si>
  <si>
    <t>DS-48</t>
  </si>
  <si>
    <t>CC-9-1</t>
  </si>
  <si>
    <t>NOMINA ALISTAMIENTO AL CONTRATO DE APORTES No. 19004772024. ATRAPASUEÑOS CAUCA</t>
  </si>
  <si>
    <t xml:space="preserve">YENSI SILVANA RODRIGUEZ RODRIGUEZ </t>
  </si>
  <si>
    <t>DS-49</t>
  </si>
  <si>
    <t>CC-9-3</t>
  </si>
  <si>
    <t xml:space="preserve">ANA MILENA CASSIANI GARCIA </t>
  </si>
  <si>
    <t>DS-50</t>
  </si>
  <si>
    <t xml:space="preserve">ROSIRIS DEVOZ BARAJAS </t>
  </si>
  <si>
    <t>DS-51</t>
  </si>
  <si>
    <t xml:space="preserve">ANDRES CAMILO RODRIGUEZ LEAL </t>
  </si>
  <si>
    <t>DS-52</t>
  </si>
  <si>
    <t xml:space="preserve">ANYI ALEJANDRA ARIAS RENGIFO </t>
  </si>
  <si>
    <t>DS-53</t>
  </si>
  <si>
    <t xml:space="preserve">ROXY YULADI OSPINA MAMIAN </t>
  </si>
  <si>
    <t>DS-54</t>
  </si>
  <si>
    <t>CLAUDIA PATRICIA PEREZ ZAPATA</t>
  </si>
  <si>
    <t>DS-55</t>
  </si>
  <si>
    <t>DANIELA CRISTINA FLOREZ CORDOBA</t>
  </si>
  <si>
    <t>DS-56</t>
  </si>
  <si>
    <t xml:space="preserve">PAOLA  SOLARTE  DELGADO </t>
  </si>
  <si>
    <t>DS-57</t>
  </si>
  <si>
    <t>CARLOS ALBERTO RUANO ANACONA</t>
  </si>
  <si>
    <t>DS-58</t>
  </si>
  <si>
    <t>GEMA ESMERALDA SLAZAR SOLARTE</t>
  </si>
  <si>
    <t>DS-59</t>
  </si>
  <si>
    <t>YESICA ALEJANDRA MENESES DE LA CRUZ</t>
  </si>
  <si>
    <t>DS-60</t>
  </si>
  <si>
    <t xml:space="preserve">MARYORI CERON CRUZ </t>
  </si>
  <si>
    <t>DS-61</t>
  </si>
  <si>
    <t>MAURICIO ALEXANDER MOSQUERA</t>
  </si>
  <si>
    <t>DS-62</t>
  </si>
  <si>
    <t xml:space="preserve">ALEXANDRA PERAFAN SERNA </t>
  </si>
  <si>
    <t>DS-63</t>
  </si>
  <si>
    <t>DIANA ELIZABETH GUERRERO MORALES</t>
  </si>
  <si>
    <t>DS-134</t>
  </si>
  <si>
    <t xml:space="preserve">YESMY LISSET OJEDA </t>
  </si>
  <si>
    <t>DS-64</t>
  </si>
  <si>
    <t>GABRIELA ELIZABETH LAME PLAZA</t>
  </si>
  <si>
    <t>DS-65</t>
  </si>
  <si>
    <t>MARICEL JOHANA MAZORRA CAJAS</t>
  </si>
  <si>
    <t>DS-66</t>
  </si>
  <si>
    <t>EDINSON BOTINA ILES</t>
  </si>
  <si>
    <t>DS-67</t>
  </si>
  <si>
    <t>LEGNY YURANI IMBACHI BOLAÑOS</t>
  </si>
  <si>
    <t>DS-68</t>
  </si>
  <si>
    <t xml:space="preserve">LEIDER FELIPE AUSECHA FRANCO </t>
  </si>
  <si>
    <t>DS-69</t>
  </si>
  <si>
    <t>DARSY YOHANA RODRIGUEZ DAZA</t>
  </si>
  <si>
    <t>DS-70</t>
  </si>
  <si>
    <t>JOSE ORLANDO MUNOZ ORTEGA</t>
  </si>
  <si>
    <t>DS-71</t>
  </si>
  <si>
    <t xml:space="preserve">ROSA ANGELICA RECALDE VELASCO </t>
  </si>
  <si>
    <t>DS-72</t>
  </si>
  <si>
    <t xml:space="preserve">ANABEL MUNOZ SALAZAR </t>
  </si>
  <si>
    <t>DS-73</t>
  </si>
  <si>
    <t xml:space="preserve">DIORMES FERNANDO QUINTERO RUIZ </t>
  </si>
  <si>
    <t>DS-74</t>
  </si>
  <si>
    <t>JHON JAVIER NAVIA VALVERDE</t>
  </si>
  <si>
    <t>DS-75</t>
  </si>
  <si>
    <t xml:space="preserve">STEFANY GOMEZ GARZON </t>
  </si>
  <si>
    <t>DS-76</t>
  </si>
  <si>
    <t>HELLEN DANIELA GAVIRIA</t>
  </si>
  <si>
    <t>DS-77</t>
  </si>
  <si>
    <t xml:space="preserve">MARIA ISABEL JOAQUI CHANCHI </t>
  </si>
  <si>
    <t>DS-78</t>
  </si>
  <si>
    <t>YESIKA YOANA LUNA ANDRADE</t>
  </si>
  <si>
    <t>DS-79</t>
  </si>
  <si>
    <t xml:space="preserve">ALVARO LEON CASTRILLON BENITEZ </t>
  </si>
  <si>
    <t>DS-80</t>
  </si>
  <si>
    <t>MARIA ALEJANDRA DELACRUZ REALPE</t>
  </si>
  <si>
    <t>DS-81</t>
  </si>
  <si>
    <t xml:space="preserve">MELISSA ANTONELLA MORENO SALVADOR </t>
  </si>
  <si>
    <t>DS-82</t>
  </si>
  <si>
    <t>NORALBA ASENETH ARCOS CORTES</t>
  </si>
  <si>
    <t>DS-83</t>
  </si>
  <si>
    <t xml:space="preserve">MILDER YAMI FRANCO SALAZAR </t>
  </si>
  <si>
    <t>DS-84</t>
  </si>
  <si>
    <t xml:space="preserve">KAROLL ANDREA MUNOZ RUIZ </t>
  </si>
  <si>
    <t>DS-85</t>
  </si>
  <si>
    <t>FABIO ARTURO GARCIA COQUE</t>
  </si>
  <si>
    <t>DS-86</t>
  </si>
  <si>
    <t>DS-135</t>
  </si>
  <si>
    <t>CC-9-2</t>
  </si>
  <si>
    <t>SERVICIO DE COMUNICACIÓN MOBIEL E INTERNET ALISTAMIENTO AL CONTRATO DE APORTES No.194772024-ATRAPASUEÑOS CAUCA</t>
  </si>
  <si>
    <t>DS-136</t>
  </si>
  <si>
    <t>DS-137</t>
  </si>
  <si>
    <t>DS-138</t>
  </si>
  <si>
    <t>DS-139</t>
  </si>
  <si>
    <t>DS-140</t>
  </si>
  <si>
    <t>DS-141</t>
  </si>
  <si>
    <t>DS-142</t>
  </si>
  <si>
    <t>DS-143</t>
  </si>
  <si>
    <t>DS-144</t>
  </si>
  <si>
    <t>DS-145</t>
  </si>
  <si>
    <t>DS-146</t>
  </si>
  <si>
    <t>DS-147</t>
  </si>
  <si>
    <t>DS-148</t>
  </si>
  <si>
    <t>DS-149</t>
  </si>
  <si>
    <t>DS-150</t>
  </si>
  <si>
    <t>DS-151</t>
  </si>
  <si>
    <t>DS-152</t>
  </si>
  <si>
    <t>DS-153</t>
  </si>
  <si>
    <t>DS-154</t>
  </si>
  <si>
    <t>DS-155</t>
  </si>
  <si>
    <t>DS-156</t>
  </si>
  <si>
    <t>DS-157</t>
  </si>
  <si>
    <t>DS-158</t>
  </si>
  <si>
    <t>DS-159</t>
  </si>
  <si>
    <t>DS-160</t>
  </si>
  <si>
    <t>DS-161</t>
  </si>
  <si>
    <t>DS-162</t>
  </si>
  <si>
    <t>DS-163</t>
  </si>
  <si>
    <t>DS-164</t>
  </si>
  <si>
    <t>DS-165</t>
  </si>
  <si>
    <t>DS-166</t>
  </si>
  <si>
    <t>DS-167</t>
  </si>
  <si>
    <t>DS-168</t>
  </si>
  <si>
    <t>DS-169</t>
  </si>
  <si>
    <t>DS-170</t>
  </si>
  <si>
    <t>DS-171</t>
  </si>
  <si>
    <t>DS-172</t>
  </si>
  <si>
    <t>DS-173</t>
  </si>
  <si>
    <t>DS-174</t>
  </si>
  <si>
    <t>DS-561</t>
  </si>
  <si>
    <t>CC-9-7</t>
  </si>
  <si>
    <t>TRANSPORTE ALISTAMIENTO AL CONTRATO DE APORTES No. 19004772024-ATRAPASUEÑOS CAUCA</t>
  </si>
  <si>
    <t>DS-562</t>
  </si>
  <si>
    <t>DS-563</t>
  </si>
  <si>
    <t>DS-564</t>
  </si>
  <si>
    <t>DS-565</t>
  </si>
  <si>
    <t>DS-566</t>
  </si>
  <si>
    <t>DS-567</t>
  </si>
  <si>
    <t>DS-568</t>
  </si>
  <si>
    <t>DS-569</t>
  </si>
  <si>
    <t>DS-570</t>
  </si>
  <si>
    <t>DS-571</t>
  </si>
  <si>
    <t>DS-572</t>
  </si>
  <si>
    <t>DS-573</t>
  </si>
  <si>
    <t>DS-574</t>
  </si>
  <si>
    <t>DS-575</t>
  </si>
  <si>
    <t>DS-576</t>
  </si>
  <si>
    <t>DS-577</t>
  </si>
  <si>
    <t>DS-578</t>
  </si>
  <si>
    <t>DS-579</t>
  </si>
  <si>
    <t>DS-580</t>
  </si>
  <si>
    <t>DS-581</t>
  </si>
  <si>
    <t>DS-582</t>
  </si>
  <si>
    <t>DS-583</t>
  </si>
  <si>
    <t>DS-584</t>
  </si>
  <si>
    <t>DS-585</t>
  </si>
  <si>
    <t>DS-586</t>
  </si>
  <si>
    <t>DS-587</t>
  </si>
  <si>
    <t>DS-588</t>
  </si>
  <si>
    <t>DS-589</t>
  </si>
  <si>
    <t>DS-590</t>
  </si>
  <si>
    <t>DS-591</t>
  </si>
  <si>
    <t>MARIA ALEJANDRA DE LA CRUZ REALPE</t>
  </si>
  <si>
    <t>DS-592</t>
  </si>
  <si>
    <t>DS-593</t>
  </si>
  <si>
    <t>DS-594</t>
  </si>
  <si>
    <t>DS-595</t>
  </si>
  <si>
    <t>DS-596</t>
  </si>
  <si>
    <t>DS-597</t>
  </si>
  <si>
    <t>SOLUCIONES INTEGRALES ANGELES SAS</t>
  </si>
  <si>
    <t>901769177-4</t>
  </si>
  <si>
    <t>COMPA 1 FE SI 68</t>
  </si>
  <si>
    <t>CC-9-4</t>
  </si>
  <si>
    <t>BOTIQUIN ETAPA DE ALISTAMIENTO AL CONTRATO DE APORTES 19004772024</t>
  </si>
  <si>
    <t>COMPRA 2 FE SI 67</t>
  </si>
  <si>
    <t>CC-9-5</t>
  </si>
  <si>
    <t>MATERIAL DE IDENTIFICACION ETAPA DE ALISTAMIENTO AL CONTRATO DE APORTES 19004772024</t>
  </si>
  <si>
    <t>COMPRA 3 FE SI 79</t>
  </si>
  <si>
    <t>CC-9-6</t>
  </si>
  <si>
    <t>GASTOS OPERATIVOS ETAPA DE ALISTAMIENTO AL CONTRATO DE APORTES 19004772024</t>
  </si>
  <si>
    <t>DS-175</t>
  </si>
  <si>
    <t>CC-9-8</t>
  </si>
  <si>
    <t>PAGO NOMINA 6 DIAS DE ATENCION JULIO DE 2024 CONTRATO DE APORTES 19004772024 ATRAPASUIEÑOS CAUCA</t>
  </si>
  <si>
    <t>DS-177</t>
  </si>
  <si>
    <t>CC-9-9</t>
  </si>
  <si>
    <t>DS-178</t>
  </si>
  <si>
    <t>DS-179</t>
  </si>
  <si>
    <t>DS-180</t>
  </si>
  <si>
    <t>DS-181</t>
  </si>
  <si>
    <t>DS-182</t>
  </si>
  <si>
    <t>DS-183</t>
  </si>
  <si>
    <t>ERIKA LIZETH PAPAMIJA MUÑOZ</t>
  </si>
  <si>
    <t>DS-184</t>
  </si>
  <si>
    <t>DS-185</t>
  </si>
  <si>
    <t>DS-186</t>
  </si>
  <si>
    <t>DS-187</t>
  </si>
  <si>
    <t>DS-188</t>
  </si>
  <si>
    <t>DS-189</t>
  </si>
  <si>
    <t>DS-190</t>
  </si>
  <si>
    <t>DS-191</t>
  </si>
  <si>
    <t>DS-192</t>
  </si>
  <si>
    <t>DS-193</t>
  </si>
  <si>
    <t>DS-194</t>
  </si>
  <si>
    <t>DS-195</t>
  </si>
  <si>
    <t>DS-196</t>
  </si>
  <si>
    <t>DS-197</t>
  </si>
  <si>
    <t>DS-198</t>
  </si>
  <si>
    <t>DS-199</t>
  </si>
  <si>
    <t>DS-200</t>
  </si>
  <si>
    <t>DS-201</t>
  </si>
  <si>
    <t>DAVID ESTEBAN BOLAÑOS ZUÑIGA</t>
  </si>
  <si>
    <t>DS-202</t>
  </si>
  <si>
    <t>DS-203</t>
  </si>
  <si>
    <t>DS-204</t>
  </si>
  <si>
    <t>DS-205</t>
  </si>
  <si>
    <t>DS-206</t>
  </si>
  <si>
    <t>DS-207</t>
  </si>
  <si>
    <t>DS-208</t>
  </si>
  <si>
    <t>DS-209</t>
  </si>
  <si>
    <t>DS-210</t>
  </si>
  <si>
    <t>DS-211</t>
  </si>
  <si>
    <t>DS-212</t>
  </si>
  <si>
    <t>DS-213</t>
  </si>
  <si>
    <t>DS-214</t>
  </si>
  <si>
    <t>DS-644</t>
  </si>
  <si>
    <t>CC-9-18</t>
  </si>
  <si>
    <t>PAGO TRANSPORTES AL TALENTO HUMANO 6 DIAS DE AENCION JULIO CONTRATO DE APORTES 19004772024</t>
  </si>
  <si>
    <t>DS-645</t>
  </si>
  <si>
    <t>DS-646</t>
  </si>
  <si>
    <t>DS-647</t>
  </si>
  <si>
    <t>DS-648</t>
  </si>
  <si>
    <t>DS-649</t>
  </si>
  <si>
    <t>DS-650</t>
  </si>
  <si>
    <t>DS-651</t>
  </si>
  <si>
    <t>DS-652</t>
  </si>
  <si>
    <t>DS-653</t>
  </si>
  <si>
    <t>DS-654</t>
  </si>
  <si>
    <t>DS-655</t>
  </si>
  <si>
    <t>DS-656</t>
  </si>
  <si>
    <t>DS-657</t>
  </si>
  <si>
    <t>DS-658</t>
  </si>
  <si>
    <t>DS-659</t>
  </si>
  <si>
    <t>DS-660</t>
  </si>
  <si>
    <t>DS-661</t>
  </si>
  <si>
    <t>DS-662</t>
  </si>
  <si>
    <t>DS-663</t>
  </si>
  <si>
    <t>DS-664</t>
  </si>
  <si>
    <t>DS-665</t>
  </si>
  <si>
    <t>DS-666</t>
  </si>
  <si>
    <t>DS-667</t>
  </si>
  <si>
    <t>DS-668</t>
  </si>
  <si>
    <t>DS-669</t>
  </si>
  <si>
    <t>DS-670</t>
  </si>
  <si>
    <t>DS-671</t>
  </si>
  <si>
    <t>DS-672</t>
  </si>
  <si>
    <t>DS-673</t>
  </si>
  <si>
    <t>DS-674</t>
  </si>
  <si>
    <t>DS-675</t>
  </si>
  <si>
    <t>DS-676</t>
  </si>
  <si>
    <t>DS-677</t>
  </si>
  <si>
    <t>DS-678</t>
  </si>
  <si>
    <t>DS-679</t>
  </si>
  <si>
    <t>SI-94</t>
  </si>
  <si>
    <t>CC-9-10</t>
  </si>
  <si>
    <t>RESFRIGIOS ETAPA DE ATENCION 1 6 DIAS DE JULIO 2024 CONTRATO DE APORTES 19004772024</t>
  </si>
  <si>
    <t>SI-93</t>
  </si>
  <si>
    <t>CC-9-11</t>
  </si>
  <si>
    <t>SI-90</t>
  </si>
  <si>
    <t>CC-9-12</t>
  </si>
  <si>
    <t>MATERIALES ENCUENTROS 6 DIAS DE ATENCION JULIO 2024 CONTRATO DE APORTES 19004772024</t>
  </si>
  <si>
    <t>SI-69</t>
  </si>
  <si>
    <t>CC-9-13</t>
  </si>
  <si>
    <t>KIT DE ASEO PERSONAL ETAPA 1 ATENCION 6 DIAS DE JULIO DE 2024 CONTRATO DE APORTES 19004772024</t>
  </si>
  <si>
    <t>DS-222</t>
  </si>
  <si>
    <t>CC-9-19</t>
  </si>
  <si>
    <t>INTERNET AL TALENTO HUMANO 6 DIAS DE ATENCION JULIO CONTRATO DE APORTES 19004772024</t>
  </si>
  <si>
    <t>DS-224</t>
  </si>
  <si>
    <t>CC-9-20</t>
  </si>
  <si>
    <t>DS-225</t>
  </si>
  <si>
    <t>DS-226</t>
  </si>
  <si>
    <t>DS-227</t>
  </si>
  <si>
    <t>DS-228</t>
  </si>
  <si>
    <t>DS-229</t>
  </si>
  <si>
    <t>DS-230</t>
  </si>
  <si>
    <t>DS-274</t>
  </si>
  <si>
    <t>DS-232</t>
  </si>
  <si>
    <t>DS-233</t>
  </si>
  <si>
    <t>DS-234</t>
  </si>
  <si>
    <t>DS-235</t>
  </si>
  <si>
    <t>DS-236</t>
  </si>
  <si>
    <t>DS-237</t>
  </si>
  <si>
    <t>DS-238</t>
  </si>
  <si>
    <t>DS-239</t>
  </si>
  <si>
    <t>DS-275</t>
  </si>
  <si>
    <t>DS-240</t>
  </si>
  <si>
    <t>DS-241</t>
  </si>
  <si>
    <t>DS-242</t>
  </si>
  <si>
    <t>DS-243</t>
  </si>
  <si>
    <t>DS-244</t>
  </si>
  <si>
    <t>DS-245</t>
  </si>
  <si>
    <t>DS-246</t>
  </si>
  <si>
    <t>DS-247</t>
  </si>
  <si>
    <t>DS-248</t>
  </si>
  <si>
    <t>DS-249</t>
  </si>
  <si>
    <t>DS-250</t>
  </si>
  <si>
    <t>DS-251</t>
  </si>
  <si>
    <t>DS-252</t>
  </si>
  <si>
    <t>DS-253</t>
  </si>
  <si>
    <t>DS-254</t>
  </si>
  <si>
    <t>DS-255</t>
  </si>
  <si>
    <t>DS-256</t>
  </si>
  <si>
    <t>DS-257</t>
  </si>
  <si>
    <t>DS-258</t>
  </si>
  <si>
    <t>DS-259</t>
  </si>
  <si>
    <t>DS-260</t>
  </si>
  <si>
    <t>ASEGURADORA SOLIDARIA DE COLOMBIA SA</t>
  </si>
  <si>
    <t>860524654-6</t>
  </si>
  <si>
    <t>CC-914</t>
  </si>
  <si>
    <t>SEGURO PARA LOS PARTICIPANTES CINCO MESES DE ATENCION Y CIERRE CONTRATO DE APORTES 19004772024</t>
  </si>
  <si>
    <t>PROVISIONES DOTACIONES LA CANDELARIA SAS</t>
  </si>
  <si>
    <t>901423900-8</t>
  </si>
  <si>
    <t>FEP-921</t>
  </si>
  <si>
    <t>CC-9-15</t>
  </si>
  <si>
    <t>GASTOS OPERATIVOS ETAPA DE ATENCION 1 6 DIAS DE JULIO DE 2024 CONTRATO DE APORTES 19004772024</t>
  </si>
  <si>
    <t>NELLYS MARGOTH CARO FABRA</t>
  </si>
  <si>
    <t>DS-680</t>
  </si>
  <si>
    <t>CC-9-16</t>
  </si>
  <si>
    <t>ANDERSON TABORDA OSORIO</t>
  </si>
  <si>
    <t>DS-681</t>
  </si>
  <si>
    <t>CC-9-17</t>
  </si>
  <si>
    <t>DS-348</t>
  </si>
  <si>
    <t>CC-9-21</t>
  </si>
  <si>
    <t>PAGO NOMINA ATENCIÓN AGOSTO CONTRATO DE APORTES 19004772024 CAUCA</t>
  </si>
  <si>
    <t>DS-349</t>
  </si>
  <si>
    <t>DS-350</t>
  </si>
  <si>
    <t>DS-351</t>
  </si>
  <si>
    <t>DS-559</t>
  </si>
  <si>
    <t>JOHANA MARCELA HERAZO ROJAS</t>
  </si>
  <si>
    <t>DS-560</t>
  </si>
  <si>
    <t>DS-353</t>
  </si>
  <si>
    <t>DS-354</t>
  </si>
  <si>
    <t>DS-355</t>
  </si>
  <si>
    <t>DS-356</t>
  </si>
  <si>
    <t>DS-357</t>
  </si>
  <si>
    <t>DS-358</t>
  </si>
  <si>
    <t>DS-359</t>
  </si>
  <si>
    <t>DS-360</t>
  </si>
  <si>
    <t>DS-361</t>
  </si>
  <si>
    <t>DS-362</t>
  </si>
  <si>
    <t>DS-363</t>
  </si>
  <si>
    <t>DS-364</t>
  </si>
  <si>
    <t>DS-365</t>
  </si>
  <si>
    <t>DS-366</t>
  </si>
  <si>
    <t>DS-367</t>
  </si>
  <si>
    <t>DS-368</t>
  </si>
  <si>
    <t>DS-369</t>
  </si>
  <si>
    <t>DS-370</t>
  </si>
  <si>
    <t>DS-371</t>
  </si>
  <si>
    <t>DS-372</t>
  </si>
  <si>
    <t>DS-373</t>
  </si>
  <si>
    <t>DS-374</t>
  </si>
  <si>
    <t>DS-375</t>
  </si>
  <si>
    <t>DS-376</t>
  </si>
  <si>
    <t>DS-377</t>
  </si>
  <si>
    <t>DS-378</t>
  </si>
  <si>
    <t>DS-379</t>
  </si>
  <si>
    <t>DS-380</t>
  </si>
  <si>
    <t>DS-381</t>
  </si>
  <si>
    <t>DS-382</t>
  </si>
  <si>
    <t>DS-383</t>
  </si>
  <si>
    <t>DS-384</t>
  </si>
  <si>
    <t>DS-385</t>
  </si>
  <si>
    <t>DS-386</t>
  </si>
  <si>
    <t>DS-598</t>
  </si>
  <si>
    <t>CC-9-23</t>
  </si>
  <si>
    <t xml:space="preserve">PAGO TRANSPORTE ATENCIÓN AGOSTO DE 2024 CONTRATO DE APORTES 19004772024 </t>
  </si>
  <si>
    <t>VALERY SILVANA RODRIGUEZ RODRIGUEZ</t>
  </si>
  <si>
    <t>DS-599</t>
  </si>
  <si>
    <t>DS-600</t>
  </si>
  <si>
    <t>DS-601</t>
  </si>
  <si>
    <t>DS-602</t>
  </si>
  <si>
    <t>DS-603</t>
  </si>
  <si>
    <t>DS-604</t>
  </si>
  <si>
    <t>DS-605</t>
  </si>
  <si>
    <t>DS-606</t>
  </si>
  <si>
    <t>DS-607</t>
  </si>
  <si>
    <t>DS-608</t>
  </si>
  <si>
    <t>DS-609</t>
  </si>
  <si>
    <t>DS-610</t>
  </si>
  <si>
    <t>DS-611</t>
  </si>
  <si>
    <t>DS-612</t>
  </si>
  <si>
    <t>DS-613</t>
  </si>
  <si>
    <t>DS-614</t>
  </si>
  <si>
    <t>DS-615</t>
  </si>
  <si>
    <t>DS-616</t>
  </si>
  <si>
    <t>DS-617</t>
  </si>
  <si>
    <t>DS-618</t>
  </si>
  <si>
    <t>DS-619</t>
  </si>
  <si>
    <t>DS-620</t>
  </si>
  <si>
    <t>DS-621</t>
  </si>
  <si>
    <t>DS-622</t>
  </si>
  <si>
    <t>DS-623</t>
  </si>
  <si>
    <t>DS-624</t>
  </si>
  <si>
    <t>DS-625</t>
  </si>
  <si>
    <t>DS-626</t>
  </si>
  <si>
    <t>DS-627</t>
  </si>
  <si>
    <t>DS-628</t>
  </si>
  <si>
    <t>DS-629</t>
  </si>
  <si>
    <t>DS-630</t>
  </si>
  <si>
    <t>DS-631</t>
  </si>
  <si>
    <t>DS-632</t>
  </si>
  <si>
    <t>DS-633</t>
  </si>
  <si>
    <t>DS-635</t>
  </si>
  <si>
    <t>DS637</t>
  </si>
  <si>
    <t>ARIEL JIMENEZ MOSQUERA</t>
  </si>
  <si>
    <t>DS-732</t>
  </si>
  <si>
    <t>CC-9-28</t>
  </si>
  <si>
    <t>REFRIGERIOS ATENCIÓN AGOSTO 2024 CONTRATO 19004772024</t>
  </si>
  <si>
    <t>SI-97</t>
  </si>
  <si>
    <t>CC-9-27</t>
  </si>
  <si>
    <t>SI-98</t>
  </si>
  <si>
    <t>SI-92</t>
  </si>
  <si>
    <t>CC-9-24</t>
  </si>
  <si>
    <t>MATERIALES PARA ENCUENTROS MES DE AGOSTO DE 2024 CONTRATO DE APORTES 19004772024</t>
  </si>
  <si>
    <t>SI-91</t>
  </si>
  <si>
    <t>CC-9-25</t>
  </si>
  <si>
    <t>KIT DE ASEO PERSONAL MES DE AGOSTO DE 2024 CONTRATO DE APORTES 19004772024 ATRAPASUEÑOS CAUCA</t>
  </si>
  <si>
    <t>DS-387</t>
  </si>
  <si>
    <t>CC-9-22</t>
  </si>
  <si>
    <t>INTERNET MES DE AGOSTO 2024 CONTRATO DE APORTES 19004772024</t>
  </si>
  <si>
    <t>DS-389</t>
  </si>
  <si>
    <t>DS-390</t>
  </si>
  <si>
    <t>DS-391</t>
  </si>
  <si>
    <t>DS-392</t>
  </si>
  <si>
    <t>DS-393</t>
  </si>
  <si>
    <t>DS-394</t>
  </si>
  <si>
    <t>DS-395</t>
  </si>
  <si>
    <t>DS-396</t>
  </si>
  <si>
    <t>DS-397</t>
  </si>
  <si>
    <t>DS-398</t>
  </si>
  <si>
    <t>DS-399</t>
  </si>
  <si>
    <t>DS-400</t>
  </si>
  <si>
    <t>DS-401</t>
  </si>
  <si>
    <t>DS-402</t>
  </si>
  <si>
    <t>DS-403</t>
  </si>
  <si>
    <t>DS-404</t>
  </si>
  <si>
    <t>DS-405</t>
  </si>
  <si>
    <t>DS-406</t>
  </si>
  <si>
    <t>DS-407</t>
  </si>
  <si>
    <t>DS-408</t>
  </si>
  <si>
    <t>DS-409</t>
  </si>
  <si>
    <t>DS-410</t>
  </si>
  <si>
    <t>DS-411</t>
  </si>
  <si>
    <t>DS-412</t>
  </si>
  <si>
    <t>DS-413</t>
  </si>
  <si>
    <t>DS-414</t>
  </si>
  <si>
    <t>DS-415</t>
  </si>
  <si>
    <t>DS-416</t>
  </si>
  <si>
    <t>DS-417</t>
  </si>
  <si>
    <t>DS-418</t>
  </si>
  <si>
    <t>DS-419</t>
  </si>
  <si>
    <t>DS-420</t>
  </si>
  <si>
    <t>DS-421</t>
  </si>
  <si>
    <t>DS-422</t>
  </si>
  <si>
    <t>DS-423</t>
  </si>
  <si>
    <t>DS-424</t>
  </si>
  <si>
    <t>DS-425</t>
  </si>
  <si>
    <t>DS-426</t>
  </si>
  <si>
    <t>DS-642</t>
  </si>
  <si>
    <t>CC-9-26</t>
  </si>
  <si>
    <t xml:space="preserve">GASTOS OPERATIVOS ETAPA DE ATENCION AGOSTO 2024  </t>
  </si>
  <si>
    <t>ROXANA PAOLA DIAZ GIL</t>
  </si>
  <si>
    <t>DS-640</t>
  </si>
  <si>
    <t>CC-9-29</t>
  </si>
  <si>
    <t>ALFREDO NESTOR BOSSA PRASCA</t>
  </si>
  <si>
    <t>DS-641</t>
  </si>
  <si>
    <t>CC-9-30</t>
  </si>
  <si>
    <t>YOLIMA STERLING GUERRERO LOPEZ</t>
  </si>
  <si>
    <t>DS-944</t>
  </si>
  <si>
    <t>CC-9-35</t>
  </si>
  <si>
    <t>FEP-974</t>
  </si>
  <si>
    <t>CC-9-34</t>
  </si>
  <si>
    <t>FEP-975</t>
  </si>
  <si>
    <t>CC-9-33</t>
  </si>
  <si>
    <t>BANCO DAVIVIENDA</t>
  </si>
  <si>
    <t>860034313-7</t>
  </si>
  <si>
    <t>CC-1-2</t>
  </si>
  <si>
    <t>GRAVAMEN A LOS MOVIMIENTOS FINANCIEROS MES DE AGOSTO DE 2024 CUENTA AHORROS DAVIVIENDA</t>
  </si>
  <si>
    <t>DS-682</t>
  </si>
  <si>
    <t>Nombre:NELLYS CARO FABRA</t>
  </si>
  <si>
    <t>C.C.: 45.690.077</t>
  </si>
  <si>
    <t>Tarjeta Profesional:106728-T</t>
  </si>
  <si>
    <t xml:space="preserve">Nombre: </t>
  </si>
  <si>
    <t>VANESSA PAOLA MORENO GARCIA</t>
  </si>
  <si>
    <t xml:space="preserve">LOPEZ BURBANO JAIME ALEJANDRO </t>
  </si>
  <si>
    <t>DS-1024</t>
  </si>
  <si>
    <t>RP/EG 52</t>
  </si>
  <si>
    <t>PAGO NOMINA ATENCIÓN SEPTIEMBRE DE 2024 CONTRATO DE APORTES 19004772024 CAUCA</t>
  </si>
  <si>
    <t>DS-1025</t>
  </si>
  <si>
    <t>ALMA LUCIA VIVEROS LEDEZMA</t>
  </si>
  <si>
    <t>DS-1026</t>
  </si>
  <si>
    <t>CASSIANI GARCIA ANA MILENA</t>
  </si>
  <si>
    <t>DS-775</t>
  </si>
  <si>
    <t xml:space="preserve">DEVOZ BARAJAS ROSIRIS </t>
  </si>
  <si>
    <t>DS-776</t>
  </si>
  <si>
    <t xml:space="preserve">RODRIGUEZ LEAL ANDRES CAMILO </t>
  </si>
  <si>
    <t>DS-777</t>
  </si>
  <si>
    <t>JOHANA MARCELA ERAZO ROJAS</t>
  </si>
  <si>
    <t>DS-778</t>
  </si>
  <si>
    <t>ROXY YULADI OSPINA MAMIAN</t>
  </si>
  <si>
    <t>DS-779</t>
  </si>
  <si>
    <t>CLAUDIA PATRICIA PÉREZ ZAPATA</t>
  </si>
  <si>
    <t>DS-780</t>
  </si>
  <si>
    <t>DS-781</t>
  </si>
  <si>
    <t xml:space="preserve">ERIKA LIZETH PAPAMIJA MUÑOZ </t>
  </si>
  <si>
    <t>DS-782</t>
  </si>
  <si>
    <t>DS-783</t>
  </si>
  <si>
    <t>GEMA ESMERALDA SALAZAR SOLARTE</t>
  </si>
  <si>
    <t>DS-784</t>
  </si>
  <si>
    <t>YESICA ALEJANDRA MENESES DELACRUZ</t>
  </si>
  <si>
    <t>DS-785</t>
  </si>
  <si>
    <t>DS-786</t>
  </si>
  <si>
    <t>DS-787</t>
  </si>
  <si>
    <t>ALEXANDRA PERAFAN SERNA</t>
  </si>
  <si>
    <t>DS-788</t>
  </si>
  <si>
    <t>DS-789</t>
  </si>
  <si>
    <t>DS-790</t>
  </si>
  <si>
    <t>DS-791</t>
  </si>
  <si>
    <t>DS-792</t>
  </si>
  <si>
    <t>DS-793</t>
  </si>
  <si>
    <t xml:space="preserve">LEGNY YURANI IMBACHI BOLAÑOS </t>
  </si>
  <si>
    <t>DS-794</t>
  </si>
  <si>
    <t>DS-795</t>
  </si>
  <si>
    <t>DARSY JOHANA RODRIGUEZ DAZA</t>
  </si>
  <si>
    <t>DS-796</t>
  </si>
  <si>
    <t>DS-797</t>
  </si>
  <si>
    <t>DS-798</t>
  </si>
  <si>
    <t>DS-799</t>
  </si>
  <si>
    <t>DS-800</t>
  </si>
  <si>
    <t>DS-801</t>
  </si>
  <si>
    <t>DS-802</t>
  </si>
  <si>
    <t>DS-803</t>
  </si>
  <si>
    <t>DS-804</t>
  </si>
  <si>
    <t xml:space="preserve">YESIKA YOANA LUNA ANDRADE </t>
  </si>
  <si>
    <t>DS-805</t>
  </si>
  <si>
    <t>DS-806</t>
  </si>
  <si>
    <t>DS-807</t>
  </si>
  <si>
    <t>DS-808</t>
  </si>
  <si>
    <t>DS-809</t>
  </si>
  <si>
    <t>DS-810</t>
  </si>
  <si>
    <t>DS-811</t>
  </si>
  <si>
    <t xml:space="preserve">FABIO ARTURO GARCIA COQUE </t>
  </si>
  <si>
    <t>DS-908</t>
  </si>
  <si>
    <t>CC-9-61</t>
  </si>
  <si>
    <t xml:space="preserve">PAGO TRANSPORTE ATENCIÓN SEPTIEMBRE DE 2024 CONTRATO DE APORTES 19004772024 </t>
  </si>
  <si>
    <t>DS-909</t>
  </si>
  <si>
    <t>DS-910</t>
  </si>
  <si>
    <t>DS-911</t>
  </si>
  <si>
    <t>DS-912</t>
  </si>
  <si>
    <t>DS-913</t>
  </si>
  <si>
    <t>DS-914</t>
  </si>
  <si>
    <t>DS-915</t>
  </si>
  <si>
    <t>DS-916</t>
  </si>
  <si>
    <t>DS-917</t>
  </si>
  <si>
    <t>DS-918</t>
  </si>
  <si>
    <t>DS-919</t>
  </si>
  <si>
    <t>DS-920</t>
  </si>
  <si>
    <t>DS-921</t>
  </si>
  <si>
    <t>DS-922</t>
  </si>
  <si>
    <t>DS-923</t>
  </si>
  <si>
    <t>DS-924</t>
  </si>
  <si>
    <t>DS-925</t>
  </si>
  <si>
    <t>DS-926</t>
  </si>
  <si>
    <t>DS-927</t>
  </si>
  <si>
    <t>DS-928</t>
  </si>
  <si>
    <t>DS-929</t>
  </si>
  <si>
    <t>DS-930</t>
  </si>
  <si>
    <t>DS-931</t>
  </si>
  <si>
    <t>DS-932</t>
  </si>
  <si>
    <t>DS-933</t>
  </si>
  <si>
    <t>DS-934</t>
  </si>
  <si>
    <t>DS-935</t>
  </si>
  <si>
    <t>DS-936</t>
  </si>
  <si>
    <t>DS-937</t>
  </si>
  <si>
    <t>DS-938</t>
  </si>
  <si>
    <t>DS-939</t>
  </si>
  <si>
    <t>DS-940</t>
  </si>
  <si>
    <t>DS-941</t>
  </si>
  <si>
    <t>DS-942</t>
  </si>
  <si>
    <t>DS-943</t>
  </si>
  <si>
    <t>RP/EG 63</t>
  </si>
  <si>
    <t>REFRIGERIOS ATENCIÓN SEPTIEMBRE 2024 CONTRATO 19004772024</t>
  </si>
  <si>
    <t>SI-133</t>
  </si>
  <si>
    <t>RP/EG 64</t>
  </si>
  <si>
    <t>SI-132</t>
  </si>
  <si>
    <t>RP/EG 65</t>
  </si>
  <si>
    <t>SI-130</t>
  </si>
  <si>
    <t>RP/EG 61</t>
  </si>
  <si>
    <t>MATERIALES PARA ENCUENTROS MES DE SEPTIEMBRE DE 2024 CONTRATO DE APORTES 19004772024</t>
  </si>
  <si>
    <t>SI-131</t>
  </si>
  <si>
    <t>RP/EG 62</t>
  </si>
  <si>
    <t>KIT DE ASEO PERSONAL MES DE SEPTIEMBRE DE 2024 CONTRATO DE APORTES 19004772024 ATRAPASUEÑOS CAUCA</t>
  </si>
  <si>
    <t>DS-813</t>
  </si>
  <si>
    <t>CC-9-60</t>
  </si>
  <si>
    <t>INTERNET MES DE SEPTIEMBRE DE 2024 CONTRATO DE APORTES 19004772024</t>
  </si>
  <si>
    <t>DS-814</t>
  </si>
  <si>
    <t>DS-815</t>
  </si>
  <si>
    <t>DS-816</t>
  </si>
  <si>
    <t>DS-817</t>
  </si>
  <si>
    <t>DS-818</t>
  </si>
  <si>
    <t>DS-819</t>
  </si>
  <si>
    <t>DS-820</t>
  </si>
  <si>
    <t>DS-821</t>
  </si>
  <si>
    <t>DS-822</t>
  </si>
  <si>
    <t>DS-823</t>
  </si>
  <si>
    <t>DS-824</t>
  </si>
  <si>
    <t>DS-825</t>
  </si>
  <si>
    <t>DS-826</t>
  </si>
  <si>
    <t>DS-827</t>
  </si>
  <si>
    <t>DS-828</t>
  </si>
  <si>
    <t>DS-829</t>
  </si>
  <si>
    <t>DS-830</t>
  </si>
  <si>
    <t>DS-831</t>
  </si>
  <si>
    <t>DS-832</t>
  </si>
  <si>
    <t>DS-833</t>
  </si>
  <si>
    <t>DS-834</t>
  </si>
  <si>
    <t>DS-835</t>
  </si>
  <si>
    <t>DS-836</t>
  </si>
  <si>
    <t>DS-837</t>
  </si>
  <si>
    <t>DS-838</t>
  </si>
  <si>
    <t>DS-839</t>
  </si>
  <si>
    <t>DS-840</t>
  </si>
  <si>
    <t>DS-841</t>
  </si>
  <si>
    <t>DS-842</t>
  </si>
  <si>
    <t>DS-843</t>
  </si>
  <si>
    <t>DS-844</t>
  </si>
  <si>
    <t>DS-845</t>
  </si>
  <si>
    <t>DS-846</t>
  </si>
  <si>
    <t>DS-847</t>
  </si>
  <si>
    <t>DS-848</t>
  </si>
  <si>
    <t>DS-849</t>
  </si>
  <si>
    <t>DS-850</t>
  </si>
  <si>
    <t>DS-851</t>
  </si>
  <si>
    <t>DIEGO FERNANDO PATIO PATIO</t>
  </si>
  <si>
    <t>DS-959</t>
  </si>
  <si>
    <t>RP/EG 66</t>
  </si>
  <si>
    <t xml:space="preserve">GASTOS OPERATIVOS ETAPA DE ATENCION SEPTIEMBRE DE  2024  </t>
  </si>
  <si>
    <t>DS.954</t>
  </si>
  <si>
    <t>RP/EG 67</t>
  </si>
  <si>
    <t>DS-966</t>
  </si>
  <si>
    <t>RP/EG 68</t>
  </si>
  <si>
    <t>FEP-998</t>
  </si>
  <si>
    <t>RP/EG 69</t>
  </si>
  <si>
    <t>FUNDACION EDUCATIVO Y SOCIAL FUNDESOL</t>
  </si>
  <si>
    <t>900468173-1</t>
  </si>
  <si>
    <t>FE-13</t>
  </si>
  <si>
    <t>RP/EG 70</t>
  </si>
  <si>
    <t>FEP-999</t>
  </si>
  <si>
    <t>RP/EG 71</t>
  </si>
  <si>
    <t>FEP-1000</t>
  </si>
  <si>
    <t>RP/EG 72</t>
  </si>
  <si>
    <t>CC-1-12</t>
  </si>
  <si>
    <t>GRAVAMEN A LOS MOVIEMIENTOS FINANCIEROS SEPTIEMBRE DE 2024</t>
  </si>
  <si>
    <t>DS-1280</t>
  </si>
  <si>
    <t>RP/EG 107</t>
  </si>
  <si>
    <t>PAGO NOMINA ATENCIÓN OCTUBRE DE 2024 CONTRATO DE APORTES 19004772024 CAUCA</t>
  </si>
  <si>
    <t>DS-1281</t>
  </si>
  <si>
    <t>DS-1282</t>
  </si>
  <si>
    <t>DS-1283</t>
  </si>
  <si>
    <t>DS-1284</t>
  </si>
  <si>
    <t>DS-1285</t>
  </si>
  <si>
    <t>DS-1286</t>
  </si>
  <si>
    <t>DS-1287</t>
  </si>
  <si>
    <t>DS-1288</t>
  </si>
  <si>
    <t>DS-1289</t>
  </si>
  <si>
    <t>DS-1290</t>
  </si>
  <si>
    <t>DS-1291</t>
  </si>
  <si>
    <t>DS-1292</t>
  </si>
  <si>
    <t>DS-1293</t>
  </si>
  <si>
    <t>DS-1294</t>
  </si>
  <si>
    <t>DS-1295</t>
  </si>
  <si>
    <t>DS-1296</t>
  </si>
  <si>
    <t>DS-1297</t>
  </si>
  <si>
    <t>DS-1298</t>
  </si>
  <si>
    <t>DS-1299</t>
  </si>
  <si>
    <t>DS-1300</t>
  </si>
  <si>
    <t>DS-1301</t>
  </si>
  <si>
    <t>DS-1302</t>
  </si>
  <si>
    <t>DS-1318</t>
  </si>
  <si>
    <t>DS-1303</t>
  </si>
  <si>
    <t>DS-1304</t>
  </si>
  <si>
    <t>DS-1305</t>
  </si>
  <si>
    <t>DS-1306</t>
  </si>
  <si>
    <t>DS-1307</t>
  </si>
  <si>
    <t>DS-1308</t>
  </si>
  <si>
    <t>DS-1309</t>
  </si>
  <si>
    <t>DS-1310</t>
  </si>
  <si>
    <t>DS-1311</t>
  </si>
  <si>
    <t>DS-1312</t>
  </si>
  <si>
    <t>DS-1313</t>
  </si>
  <si>
    <t>DS-1314</t>
  </si>
  <si>
    <t>DS-1315</t>
  </si>
  <si>
    <t>DS-1316</t>
  </si>
  <si>
    <t>DS-1317</t>
  </si>
  <si>
    <t>DS-1358</t>
  </si>
  <si>
    <t>RP/EG 98</t>
  </si>
  <si>
    <t>DS-1359</t>
  </si>
  <si>
    <t>DS-1360</t>
  </si>
  <si>
    <t xml:space="preserve">PAGO TRANSPORTE ATENCIÓN OCTUBRE DE 2024 CONTRATO DE APORTES 19004772024 </t>
  </si>
  <si>
    <t>DS-1361</t>
  </si>
  <si>
    <t>DS-1362</t>
  </si>
  <si>
    <t>DS-1363</t>
  </si>
  <si>
    <t>DS-1364</t>
  </si>
  <si>
    <t>DS-1365</t>
  </si>
  <si>
    <t>DS-1366</t>
  </si>
  <si>
    <t>DS-1367</t>
  </si>
  <si>
    <t>DS-1368</t>
  </si>
  <si>
    <t>DS-1369</t>
  </si>
  <si>
    <t>DS-1370</t>
  </si>
  <si>
    <t>DS-1371</t>
  </si>
  <si>
    <t>DS-1372</t>
  </si>
  <si>
    <t>DS-1373</t>
  </si>
  <si>
    <t>DS-1374</t>
  </si>
  <si>
    <t>DS-1375</t>
  </si>
  <si>
    <t>DS-1376</t>
  </si>
  <si>
    <t>DS-1377</t>
  </si>
  <si>
    <t>DS-1378</t>
  </si>
  <si>
    <t>DS-1379</t>
  </si>
  <si>
    <t>DS-1380</t>
  </si>
  <si>
    <t>DS-1381</t>
  </si>
  <si>
    <t>DS-1382</t>
  </si>
  <si>
    <t>DS-1383</t>
  </si>
  <si>
    <t>DS-1384</t>
  </si>
  <si>
    <t>DS-1385</t>
  </si>
  <si>
    <t>DS-1386</t>
  </si>
  <si>
    <t>DS-1387</t>
  </si>
  <si>
    <t>DS-1388</t>
  </si>
  <si>
    <t>DS-1389</t>
  </si>
  <si>
    <t>DS-1390</t>
  </si>
  <si>
    <t>DS-1391</t>
  </si>
  <si>
    <t>DS-1392</t>
  </si>
  <si>
    <t>DS-1393</t>
  </si>
  <si>
    <t>DS-1396</t>
  </si>
  <si>
    <t>RP/EG 79</t>
  </si>
  <si>
    <t>REFRIGERIOS ATENCIÓN OCTUBRE DE  2024 CONTRATO 19004772024</t>
  </si>
  <si>
    <t>SI-181</t>
  </si>
  <si>
    <t>RP/EG 101</t>
  </si>
  <si>
    <t>SI-182</t>
  </si>
  <si>
    <t>RP/EG 102</t>
  </si>
  <si>
    <t>SI-175</t>
  </si>
  <si>
    <t>RP/EG 99</t>
  </si>
  <si>
    <t>Lápiz carboncillo charcoal Dixon Suave C / Pita unidad</t>
  </si>
  <si>
    <t>SI-176</t>
  </si>
  <si>
    <t>RP/EG 100</t>
  </si>
  <si>
    <t>KIT DE ASEO PERSONAL MES DE OCTUBRE DE 2024 CONTRATO DE APORTES 19004772024 ATRAPASUEÑOS CAUCA</t>
  </si>
  <si>
    <t>DS-1319</t>
  </si>
  <si>
    <t>RP/EG 97</t>
  </si>
  <si>
    <t>INTERNET AL TALENTO HUMANO MES DE OCTUBRE DE 2024 CONTRATO DE APORTES 19004772024</t>
  </si>
  <si>
    <t>DS-1320</t>
  </si>
  <si>
    <t>DS-1321</t>
  </si>
  <si>
    <t>DS-1322</t>
  </si>
  <si>
    <t>DS-1323</t>
  </si>
  <si>
    <t>DS-1324</t>
  </si>
  <si>
    <t>DS-1325</t>
  </si>
  <si>
    <t>DS-1326</t>
  </si>
  <si>
    <t>DS-1327</t>
  </si>
  <si>
    <t>DS-1328</t>
  </si>
  <si>
    <t>DS-1329</t>
  </si>
  <si>
    <t>DS-1330</t>
  </si>
  <si>
    <t>DS-1331</t>
  </si>
  <si>
    <t>DS-1332</t>
  </si>
  <si>
    <t>DS-1333</t>
  </si>
  <si>
    <t>DS-1334</t>
  </si>
  <si>
    <t>DS-1335</t>
  </si>
  <si>
    <t>DS-1336</t>
  </si>
  <si>
    <t>DS-1337</t>
  </si>
  <si>
    <t>DS-1338</t>
  </si>
  <si>
    <t>DS-1339</t>
  </si>
  <si>
    <t>DS-1340</t>
  </si>
  <si>
    <t>DS-1341</t>
  </si>
  <si>
    <t>DS-1342</t>
  </si>
  <si>
    <t>DS-1343</t>
  </si>
  <si>
    <t>DS-1344</t>
  </si>
  <si>
    <t>DS-1345</t>
  </si>
  <si>
    <t>DS-1346</t>
  </si>
  <si>
    <t>DS-1347</t>
  </si>
  <si>
    <t>DS-1348</t>
  </si>
  <si>
    <t>DS-1349</t>
  </si>
  <si>
    <t>DS-1350</t>
  </si>
  <si>
    <t>DS-1351</t>
  </si>
  <si>
    <t>DS-1352</t>
  </si>
  <si>
    <t>DS-1353</t>
  </si>
  <si>
    <t>DS-1354</t>
  </si>
  <si>
    <t>DS-1355</t>
  </si>
  <si>
    <t>DS-1356</t>
  </si>
  <si>
    <t>DS-1357</t>
  </si>
  <si>
    <t>DS-1187</t>
  </si>
  <si>
    <t>RP/EG 104</t>
  </si>
  <si>
    <t xml:space="preserve">GASTOS OPERATIVOS ETAPA DE ATENCIONOCTUBRE DE  2024  </t>
  </si>
  <si>
    <t>DS-1188</t>
  </si>
  <si>
    <t>RP/EG 103</t>
  </si>
  <si>
    <t>FEP-1065</t>
  </si>
  <si>
    <t>RP/EG 105</t>
  </si>
  <si>
    <t>FEP-1051</t>
  </si>
  <si>
    <t>RP/EG 106</t>
  </si>
  <si>
    <t>DS-1417</t>
  </si>
  <si>
    <t>DS-1598</t>
  </si>
  <si>
    <t>RP/EG 108</t>
  </si>
  <si>
    <t>PAGO INTERNET ATENCION MES DE NOVIEMBRE DE 2024 CONTRATO DE APORTES 19004772024 ATRAPASUEÑOS CAUCA.</t>
  </si>
  <si>
    <t>DS-1600</t>
  </si>
  <si>
    <t>DS-1602</t>
  </si>
  <si>
    <t>DS-1604</t>
  </si>
  <si>
    <t>DS-1606</t>
  </si>
  <si>
    <t>DS-1608</t>
  </si>
  <si>
    <t>DS-1609</t>
  </si>
  <si>
    <t>DS-1611</t>
  </si>
  <si>
    <t>DS.1612</t>
  </si>
  <si>
    <t>DS-1614</t>
  </si>
  <si>
    <t>DS-1615</t>
  </si>
  <si>
    <t>DS-1617</t>
  </si>
  <si>
    <t>DS-1618</t>
  </si>
  <si>
    <t>DS-1620</t>
  </si>
  <si>
    <t>DS-1621</t>
  </si>
  <si>
    <t>DS-1623</t>
  </si>
  <si>
    <t>DS-1624</t>
  </si>
  <si>
    <t>DS-1625</t>
  </si>
  <si>
    <t>DS-1626</t>
  </si>
  <si>
    <t>DS-1627</t>
  </si>
  <si>
    <t>DS-1628</t>
  </si>
  <si>
    <t>DS-1630</t>
  </si>
  <si>
    <t>DS-1633</t>
  </si>
  <si>
    <t>DS-1634</t>
  </si>
  <si>
    <t>DS-1635</t>
  </si>
  <si>
    <t>DS-1637</t>
  </si>
  <si>
    <t>DS-1638</t>
  </si>
  <si>
    <t>DS-1639</t>
  </si>
  <si>
    <t>DS-1641</t>
  </si>
  <si>
    <t>DS-1642</t>
  </si>
  <si>
    <t>DS-1644</t>
  </si>
  <si>
    <t>DS-1646</t>
  </si>
  <si>
    <t>DS-1647</t>
  </si>
  <si>
    <t>DS-1648</t>
  </si>
  <si>
    <t>DS-1649</t>
  </si>
  <si>
    <t>DS-1650</t>
  </si>
  <si>
    <t>DS-1651</t>
  </si>
  <si>
    <t>DS-1652</t>
  </si>
  <si>
    <t>DS-1654</t>
  </si>
  <si>
    <t>DS-1718</t>
  </si>
  <si>
    <t>RP/EG 120</t>
  </si>
  <si>
    <t>PAGO TRANSPORTES Y VIAJES ATENCION OCTUBRE DE 2024 CONTRATO DE APORTES 19004772024 ATRAPASUEÑOS CAUCA</t>
  </si>
  <si>
    <t>DS-1719</t>
  </si>
  <si>
    <t>DS-1720</t>
  </si>
  <si>
    <t>DS-1721</t>
  </si>
  <si>
    <t>DS-1722</t>
  </si>
  <si>
    <t>DS-1723</t>
  </si>
  <si>
    <t>DS-1724</t>
  </si>
  <si>
    <t>DS-1725</t>
  </si>
  <si>
    <t>DS-1726</t>
  </si>
  <si>
    <t>DS-1727</t>
  </si>
  <si>
    <t>DS-1728</t>
  </si>
  <si>
    <t>DS-1729</t>
  </si>
  <si>
    <t>DS-1730</t>
  </si>
  <si>
    <t>DS-1731</t>
  </si>
  <si>
    <t>DS-1732</t>
  </si>
  <si>
    <t>DS-1733</t>
  </si>
  <si>
    <t>DS-1734</t>
  </si>
  <si>
    <t>DS-1735</t>
  </si>
  <si>
    <t>DS-1736</t>
  </si>
  <si>
    <t>DS-1737</t>
  </si>
  <si>
    <t>DS-1738</t>
  </si>
  <si>
    <t>DS-1739</t>
  </si>
  <si>
    <t>DS-1740</t>
  </si>
  <si>
    <t>DS-1741</t>
  </si>
  <si>
    <t>DS-1742</t>
  </si>
  <si>
    <t>DS-1743</t>
  </si>
  <si>
    <t>DS-1744</t>
  </si>
  <si>
    <t>DS-1745</t>
  </si>
  <si>
    <t>DS-1746</t>
  </si>
  <si>
    <t>DS-1747</t>
  </si>
  <si>
    <t>DS-1748</t>
  </si>
  <si>
    <t>DS-1749</t>
  </si>
  <si>
    <t>DS-1750</t>
  </si>
  <si>
    <t>DS-1751</t>
  </si>
  <si>
    <t>DS-1752</t>
  </si>
  <si>
    <t>DS-1753</t>
  </si>
  <si>
    <t>SI-211</t>
  </si>
  <si>
    <t>RP/EG 117</t>
  </si>
  <si>
    <t>PAGO REFRIGERIOS ATENCION NOVIEMBRE DE 2024 CONTRATO DE APORTES 19004772024 ATRAPASUEÑOS CAUCA.</t>
  </si>
  <si>
    <t>SI-215</t>
  </si>
  <si>
    <t>RP/EG 118</t>
  </si>
  <si>
    <t>DS-1476</t>
  </si>
  <si>
    <t>RP/EG 119</t>
  </si>
  <si>
    <t>SI-213</t>
  </si>
  <si>
    <t>RP/EG 116</t>
  </si>
  <si>
    <t>PAGO KIT DE ASEO PERSONAL ATENCION MES DE NOVIEMBRE DE 2024 CONTRATO DE APORTES 19004772024</t>
  </si>
  <si>
    <t>DS-1657</t>
  </si>
  <si>
    <t>RP/EG 121</t>
  </si>
  <si>
    <t>PAGO INTERNET AL TALENTO HUMANO ATENCION MES DE NOVIEMBRE DE 2024 CONTRATO DE APORTES 19004772024</t>
  </si>
  <si>
    <t>DS-1659</t>
  </si>
  <si>
    <t>DS-1660</t>
  </si>
  <si>
    <t>DS-1661</t>
  </si>
  <si>
    <t>DS-1662</t>
  </si>
  <si>
    <t>DS-1663</t>
  </si>
  <si>
    <t>DS-1665</t>
  </si>
  <si>
    <t>DS-1667</t>
  </si>
  <si>
    <t>DS-1687</t>
  </si>
  <si>
    <t>DS-1688</t>
  </si>
  <si>
    <t>DS-1689</t>
  </si>
  <si>
    <t>DS-1690</t>
  </si>
  <si>
    <t>DS-1691</t>
  </si>
  <si>
    <t>DS-1692</t>
  </si>
  <si>
    <t>DS-1693</t>
  </si>
  <si>
    <t>DS-1694</t>
  </si>
  <si>
    <t>DS-1695</t>
  </si>
  <si>
    <t>DS-1696</t>
  </si>
  <si>
    <t>DS-1697</t>
  </si>
  <si>
    <t>DS-1698</t>
  </si>
  <si>
    <t>DS-1699</t>
  </si>
  <si>
    <t>DS-1700</t>
  </si>
  <si>
    <t>DS-1701</t>
  </si>
  <si>
    <t>DS-1702</t>
  </si>
  <si>
    <t>DS-1703</t>
  </si>
  <si>
    <t>DS-1704</t>
  </si>
  <si>
    <t>DS-1705</t>
  </si>
  <si>
    <t>DS-1706</t>
  </si>
  <si>
    <t>DS-1707</t>
  </si>
  <si>
    <t>DS-1708</t>
  </si>
  <si>
    <t>DS-1709</t>
  </si>
  <si>
    <t>DS-1710</t>
  </si>
  <si>
    <t>DS-1711</t>
  </si>
  <si>
    <t>DS-1712</t>
  </si>
  <si>
    <t>DS-1713</t>
  </si>
  <si>
    <t>DS-1714</t>
  </si>
  <si>
    <t>DS-1715</t>
  </si>
  <si>
    <t>DS-1716</t>
  </si>
  <si>
    <t>DS-1717</t>
  </si>
  <si>
    <t>CC-1-23</t>
  </si>
  <si>
    <t>EXTRACTO</t>
  </si>
  <si>
    <t>GRAVAMEN A LOS MOVIMIENTOS FINANCIEROS CUENTA MAESTAR CONTRATO DE APORTES 19004772024 ATRAPASUEÑOS CAUCA</t>
  </si>
  <si>
    <t>SI-255 A LA SI-254</t>
  </si>
  <si>
    <t>INICIATIVAS CONTRATO DE APORTES 19004772024</t>
  </si>
  <si>
    <t>ALEXANDRA CERON BRAVO</t>
  </si>
  <si>
    <t>VALENTINA JIMENEZ CABANILLAS</t>
  </si>
  <si>
    <t>SILVIO ALEXIS BUTRON PINTO</t>
  </si>
  <si>
    <t>DS-1754</t>
  </si>
  <si>
    <t>DS-1755</t>
  </si>
  <si>
    <t>DS-1756</t>
  </si>
  <si>
    <t>DS-1757</t>
  </si>
  <si>
    <t>DS-1758</t>
  </si>
  <si>
    <t>DS-1759</t>
  </si>
  <si>
    <t>DS-1760</t>
  </si>
  <si>
    <t>DS-1761</t>
  </si>
  <si>
    <t>DS-1763</t>
  </si>
  <si>
    <t>DS-1764</t>
  </si>
  <si>
    <t>DS-1765</t>
  </si>
  <si>
    <t>DS-1766</t>
  </si>
  <si>
    <t>DS-1767</t>
  </si>
  <si>
    <t>DS-1768</t>
  </si>
  <si>
    <t>DS-1769</t>
  </si>
  <si>
    <t>DS-1770</t>
  </si>
  <si>
    <t>DS-1771</t>
  </si>
  <si>
    <t>DS-1772</t>
  </si>
  <si>
    <t>DS-1773</t>
  </si>
  <si>
    <t>DS-1774</t>
  </si>
  <si>
    <t>DS-1775</t>
  </si>
  <si>
    <t>DS-1776</t>
  </si>
  <si>
    <t>DS-1777</t>
  </si>
  <si>
    <t>DS-1778</t>
  </si>
  <si>
    <t>DS-1779</t>
  </si>
  <si>
    <t>DS-1780</t>
  </si>
  <si>
    <t>DS-1781</t>
  </si>
  <si>
    <t>DS-1782</t>
  </si>
  <si>
    <t>DS-1783</t>
  </si>
  <si>
    <t>DS-1784</t>
  </si>
  <si>
    <t>DS-1785</t>
  </si>
  <si>
    <t>DS-1786</t>
  </si>
  <si>
    <t>DS-1787</t>
  </si>
  <si>
    <t>DS-1788</t>
  </si>
  <si>
    <t>DS-1789</t>
  </si>
  <si>
    <t>DS-1790</t>
  </si>
  <si>
    <t>DS-1791</t>
  </si>
  <si>
    <t>DS-1792</t>
  </si>
  <si>
    <t>DS-1762</t>
  </si>
  <si>
    <t>RP/EG 143</t>
  </si>
  <si>
    <t>PAGO NOMINA ATENCIÓN DICIEMBRE DE 2024 CONTRATO DE APORTES 19004772024 CAUCA</t>
  </si>
  <si>
    <t>DS-2078</t>
  </si>
  <si>
    <t>DS-2079</t>
  </si>
  <si>
    <t>DS-2080</t>
  </si>
  <si>
    <t>DS-2081</t>
  </si>
  <si>
    <t>DS-2082</t>
  </si>
  <si>
    <t>DS-2083</t>
  </si>
  <si>
    <t>DS-2084</t>
  </si>
  <si>
    <t>DS-2085</t>
  </si>
  <si>
    <t>DS-2086</t>
  </si>
  <si>
    <t>DS-2087</t>
  </si>
  <si>
    <t>DS-2088</t>
  </si>
  <si>
    <t>DS-2089</t>
  </si>
  <si>
    <t>DS-2090</t>
  </si>
  <si>
    <t>DS-2091</t>
  </si>
  <si>
    <t>DS-2092</t>
  </si>
  <si>
    <t>DS-2093</t>
  </si>
  <si>
    <t>DS-2094</t>
  </si>
  <si>
    <t>DS-2095</t>
  </si>
  <si>
    <t>DS-2096</t>
  </si>
  <si>
    <t>DS-2097</t>
  </si>
  <si>
    <t>DS-2098</t>
  </si>
  <si>
    <t>DS-2099</t>
  </si>
  <si>
    <t>DS-2100</t>
  </si>
  <si>
    <t>DS-2101</t>
  </si>
  <si>
    <t>DS-2102</t>
  </si>
  <si>
    <t>DS-2103</t>
  </si>
  <si>
    <t>DS-2104</t>
  </si>
  <si>
    <t>DS-2105</t>
  </si>
  <si>
    <t>DS-2106</t>
  </si>
  <si>
    <t>DS-2107</t>
  </si>
  <si>
    <t>DS-2108</t>
  </si>
  <si>
    <t>DS-2109</t>
  </si>
  <si>
    <t>DS-2110</t>
  </si>
  <si>
    <t>DS-2111</t>
  </si>
  <si>
    <t>DS-2112</t>
  </si>
  <si>
    <t>DS-2113</t>
  </si>
  <si>
    <t>RP/EG 145</t>
  </si>
  <si>
    <t>TRANSPORTES ATENCION DICIEMBRE DE 2024 CONTRATO DE APORTES 19004772024</t>
  </si>
  <si>
    <t>SI-270</t>
  </si>
  <si>
    <t>REFRIGERIOS ATENCION DICIEMBRE DE 2024 CONTRATO DE APORTES 19004772024 ATRAPASUEÑOS CAUCA</t>
  </si>
  <si>
    <t>10487453-1</t>
  </si>
  <si>
    <t>DS-2150</t>
  </si>
  <si>
    <t>SI-269</t>
  </si>
  <si>
    <t>MATERIALES PARA ENCUENTROS MES DE DICIEMBRE DE 2024 CONTRATO DE APORTES 19004772024</t>
  </si>
  <si>
    <t>SI-271</t>
  </si>
  <si>
    <t>KIT DE ASEO PERSONAL ATENCION DICIEMBRE DE 2024 CONTRATO DE APORTES 19004772024 ATRAPASUEÑOS CAUCA</t>
  </si>
  <si>
    <t>RP/EG 144</t>
  </si>
  <si>
    <t>INTERNET AL TALENTO HUMANO ATENCION DICIEMBRE DE 2024 CONTRATO DE APORTES 19004772024</t>
  </si>
  <si>
    <t>FEP-1215</t>
  </si>
  <si>
    <t xml:space="preserve">GASTOS OPERATIVOS ETAPA DE ATENCION DICIEMBRE DE  2024  </t>
  </si>
  <si>
    <t>FEP-1214</t>
  </si>
  <si>
    <t>DS-2228</t>
  </si>
  <si>
    <t>CC-1-43</t>
  </si>
  <si>
    <t>GRAVAMEN A LOS MOVIMIENTOS FINANCIEROS CUENTA MAESTRA DAVIVIENDA DICIEMBRE 2024 CONTRATO DE APORTES 19004772024 ATRAPASUEÑOS CAUCA</t>
  </si>
  <si>
    <t>DESDE - 01/12/24</t>
  </si>
  <si>
    <t>HASTA - 24/12/24</t>
  </si>
  <si>
    <t>DS-812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</si>
</sst>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0.0"/>
    <numFmt numFmtId="166" formatCode="_(* #,##0.00_);_(* \(#,##0.00\);_(* &quot;-&quot;??_);_(@_)"/>
    <numFmt numFmtId="167" formatCode="0.0%"/>
    <numFmt numFmtId="168" formatCode="_(&quot;$&quot;\ * #,##0_);_(&quot;$&quot;\ * \(#,##0\);_(&quot;$&quot;\ * &quot;-&quot;??_);_(@_)"/>
    <numFmt numFmtId="169" formatCode="0.000%"/>
    <numFmt numFmtId="170" formatCode="#,##0.0"/>
    <numFmt numFmtId="171" formatCode="_-* #,##0_-;\-* #,##0_-;_-* &quot;-&quot;??_-;_-@_-"/>
    <numFmt numFmtId="172" formatCode="_(&quot;$&quot;\ * #,##0.0_);_(&quot;$&quot;\ * \(#,##0.0\);_(&quot;$&quot;\ * &quot;-&quot;??_);_(@_)"/>
    <numFmt numFmtId="173" formatCode="d/mm/yyyy"/>
    <numFmt numFmtId="174" formatCode="dd/mm/yyyy;@"/>
    <numFmt numFmtId="175" formatCode="_-&quot;$&quot;\ * #,##0.00_-;\-&quot;$&quot;\ * #,##0.00_-;_-&quot;$&quot;\ * &quot;-&quot;_-;_-@_-"/>
    <numFmt numFmtId="176" formatCode="_-&quot;$&quot;\ * #,##0_-;\-&quot;$&quot;\ * #,##0_-;_-&quot;$&quot;\ * &quot;-&quot;??_-;_-@_-"/>
    <numFmt numFmtId="177" formatCode="&quot;$&quot;\ #,##0.0000;[Red]\-&quot;$&quot;\ #,##0.0000"/>
  </numFmts>
  <fonts count="8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sz val="8"/>
      <name val="Arial"/>
      <family val="2"/>
    </font>
    <font>
      <b/>
      <sz val="8"/>
      <color theme="1"/>
      <name val="Zurich BT"/>
      <family val="2"/>
    </font>
    <font>
      <sz val="11"/>
      <name val="Arial"/>
      <family val="2"/>
    </font>
    <font>
      <b/>
      <sz val="11"/>
      <name val="Arial"/>
      <family val="2"/>
    </font>
    <font>
      <b/>
      <sz val="11"/>
      <color theme="1"/>
      <name val="Arial"/>
      <family val="2"/>
    </font>
    <font>
      <sz val="10"/>
      <color theme="1"/>
      <name val="Arial"/>
      <family val="2"/>
    </font>
    <font>
      <b/>
      <sz val="10"/>
      <color theme="1"/>
      <name val="Arial"/>
      <family val="2"/>
    </font>
    <font>
      <b/>
      <sz val="10"/>
      <color theme="0" tint="-0.249977111117893"/>
      <name val="Arial"/>
      <family val="2"/>
    </font>
    <font>
      <b/>
      <i/>
      <sz val="10"/>
      <color theme="0" tint="-0.499984740745262"/>
      <name val="Arial"/>
      <family val="2"/>
    </font>
    <font>
      <sz val="11"/>
      <color indexed="23"/>
      <name val="Calibri"/>
      <family val="2"/>
      <scheme val="minor"/>
    </font>
    <font>
      <b/>
      <sz val="10"/>
      <color theme="2" tint="-0.249977111117893"/>
      <name val="Arial"/>
      <family val="2"/>
    </font>
    <font>
      <b/>
      <u/>
      <sz val="10"/>
      <color theme="1"/>
      <name val="Arial"/>
      <family val="2"/>
    </font>
    <font>
      <u/>
      <sz val="10"/>
      <color theme="1"/>
      <name val="Arial"/>
      <family val="2"/>
    </font>
    <font>
      <sz val="11"/>
      <name val="Arial "/>
      <family val="5"/>
    </font>
    <font>
      <sz val="9"/>
      <name val="Arial "/>
    </font>
    <font>
      <sz val="6"/>
      <name val="Arial "/>
    </font>
    <font>
      <sz val="20"/>
      <color theme="1"/>
      <name val="Arial "/>
    </font>
    <font>
      <sz val="11"/>
      <color theme="1"/>
      <name val="Arial"/>
      <family val="2"/>
    </font>
    <font>
      <b/>
      <sz val="11"/>
      <color theme="2" tint="-0.249977111117893"/>
      <name val="Arial"/>
      <family val="2"/>
    </font>
    <font>
      <b/>
      <sz val="11"/>
      <color theme="0" tint="-0.249977111117893"/>
      <name val="Arial"/>
      <family val="2"/>
    </font>
    <font>
      <sz val="12"/>
      <name val="Calibri"/>
      <family val="2"/>
      <scheme val="minor"/>
    </font>
    <font>
      <b/>
      <sz val="9"/>
      <name val="Arial"/>
      <family val="2"/>
    </font>
    <font>
      <sz val="9"/>
      <color rgb="FF000000"/>
      <name val="Arial"/>
      <family val="2"/>
    </font>
    <font>
      <b/>
      <sz val="9"/>
      <color rgb="FF000000"/>
      <name val="Arial"/>
      <family val="2"/>
    </font>
    <font>
      <sz val="12"/>
      <name val="Arial"/>
      <family val="2"/>
    </font>
    <font>
      <b/>
      <sz val="12"/>
      <name val="Tempus Sans ITC"/>
      <family val="5"/>
    </font>
    <font>
      <sz val="10"/>
      <name val="Arial"/>
      <family val="2"/>
    </font>
    <font>
      <b/>
      <sz val="9"/>
      <color theme="0"/>
      <name val="Arial"/>
      <family val="2"/>
    </font>
    <font>
      <b/>
      <sz val="8"/>
      <name val="Arial"/>
      <family val="2"/>
    </font>
    <font>
      <sz val="16"/>
      <name val="Arial"/>
      <family val="2"/>
    </font>
    <font>
      <b/>
      <sz val="12"/>
      <name val="Arial"/>
      <family val="2"/>
    </font>
    <font>
      <b/>
      <sz val="14"/>
      <name val="Arial"/>
      <family val="2"/>
    </font>
    <font>
      <b/>
      <sz val="22"/>
      <name val="Arial"/>
      <family val="2"/>
    </font>
    <font>
      <sz val="9"/>
      <color theme="0"/>
      <name val="Arial"/>
      <family val="2"/>
    </font>
    <font>
      <sz val="16"/>
      <color theme="1"/>
      <name val="Arial"/>
      <family val="2"/>
    </font>
    <font>
      <b/>
      <sz val="16"/>
      <name val="Arial"/>
      <family val="2"/>
    </font>
    <font>
      <b/>
      <sz val="10"/>
      <name val="Zurich BT"/>
    </font>
    <font>
      <sz val="10"/>
      <name val="Zurich BT"/>
    </font>
    <font>
      <u/>
      <sz val="10"/>
      <name val="Arial"/>
      <family val="2"/>
    </font>
    <font>
      <u/>
      <sz val="9"/>
      <name val="Arial"/>
      <family val="2"/>
    </font>
    <font>
      <sz val="9"/>
      <color theme="1"/>
      <name val="Arial"/>
      <family val="2"/>
    </font>
    <font>
      <b/>
      <sz val="9"/>
      <color theme="1"/>
      <name val="Arial"/>
      <family val="2"/>
    </font>
    <font>
      <b/>
      <sz val="9"/>
      <color rgb="FFFF0000"/>
      <name val="Arial"/>
      <family val="2"/>
    </font>
    <font>
      <sz val="10"/>
      <name val="Arial"/>
      <family val="2"/>
    </font>
    <font>
      <b/>
      <sz val="8"/>
      <name val="Zurich BT"/>
      <family val="2"/>
    </font>
    <font>
      <b/>
      <sz val="11"/>
      <color theme="0"/>
      <name val="Arial"/>
      <family val="2"/>
    </font>
    <font>
      <b/>
      <sz val="11"/>
      <color rgb="FF000000"/>
      <name val="Arial"/>
      <family val="2"/>
    </font>
    <font>
      <sz val="8"/>
      <color theme="0"/>
      <name val="Arial"/>
      <family val="2"/>
    </font>
    <font>
      <sz val="11"/>
      <name val="Calibri"/>
      <family val="2"/>
    </font>
    <font>
      <b/>
      <sz val="10"/>
      <color rgb="FF000000"/>
      <name val="Arial"/>
      <family val="2"/>
    </font>
    <font>
      <sz val="10"/>
      <color rgb="FF000000"/>
      <name val="Arial"/>
      <family val="2"/>
    </font>
    <font>
      <b/>
      <sz val="12"/>
      <color rgb="FF000000"/>
      <name val="Tempus Sans ITC"/>
      <family val="5"/>
    </font>
    <font>
      <sz val="6"/>
      <color rgb="FF000000"/>
      <name val="Arial"/>
      <family val="2"/>
    </font>
    <font>
      <b/>
      <sz val="10"/>
      <color rgb="FF000000"/>
      <name val="Arial"/>
      <family val="2"/>
      <charset val="1"/>
    </font>
    <font>
      <sz val="9"/>
      <color rgb="FF000000"/>
      <name val="Arial"/>
      <family val="2"/>
      <charset val="1"/>
    </font>
    <font>
      <sz val="11"/>
      <color rgb="FF242424"/>
      <name val="Calibri"/>
      <family val="2"/>
    </font>
    <font>
      <b/>
      <sz val="11"/>
      <color theme="1"/>
      <name val="Calibri"/>
      <family val="2"/>
      <scheme val="minor"/>
    </font>
    <font>
      <b/>
      <sz val="14"/>
      <color theme="1"/>
      <name val="Arial"/>
      <family val="2"/>
    </font>
    <font>
      <b/>
      <sz val="16"/>
      <color theme="1"/>
      <name val="Calibri"/>
      <family val="2"/>
      <scheme val="minor"/>
    </font>
    <font>
      <u/>
      <sz val="10"/>
      <color theme="10"/>
      <name val="Arial"/>
      <family val="2"/>
    </font>
    <font>
      <b/>
      <sz val="16"/>
      <color theme="1"/>
      <name val="Arial"/>
      <family val="2"/>
    </font>
    <font>
      <sz val="10"/>
      <color theme="1"/>
      <name val="Calibri"/>
      <family val="2"/>
      <scheme val="minor"/>
    </font>
    <font>
      <b/>
      <sz val="12"/>
      <color rgb="FFFF0000"/>
      <name val="Arial"/>
      <family val="2"/>
    </font>
    <font>
      <u/>
      <sz val="14"/>
      <color theme="10"/>
      <name val="Arial"/>
      <family val="2"/>
    </font>
    <font>
      <sz val="10"/>
      <name val="Arial"/>
      <family val="5"/>
    </font>
    <font>
      <sz val="6"/>
      <name val="Arial"/>
      <family val="2"/>
    </font>
    <font>
      <b/>
      <sz val="9"/>
      <color rgb="FF000000"/>
      <name val="Tahoma"/>
      <family val="2"/>
    </font>
    <font>
      <sz val="11"/>
      <name val="Calibri"/>
      <family val="2"/>
      <scheme val="minor"/>
    </font>
    <font>
      <sz val="11"/>
      <color rgb="FF000000"/>
      <name val="Arial Narrow"/>
      <family val="2"/>
    </font>
    <font>
      <b/>
      <sz val="11"/>
      <name val="267446"/>
    </font>
    <font>
      <sz val="11"/>
      <color rgb="FF000000"/>
      <name val="Aptos Narrow"/>
      <family val="2"/>
    </font>
    <font>
      <sz val="11"/>
      <color rgb="FF000000"/>
      <name val="Arial"/>
      <family val="2"/>
    </font>
    <font>
      <sz val="14"/>
      <color theme="1"/>
      <name val="Calibri"/>
      <family val="2"/>
      <scheme val="minor"/>
    </font>
    <font>
      <sz val="12"/>
      <color theme="1"/>
      <name val="Cambria"/>
      <family val="2"/>
      <scheme val="major"/>
    </font>
    <font>
      <sz val="14"/>
      <color theme="1"/>
      <name val="Cambria"/>
      <family val="2"/>
      <scheme val="major"/>
    </font>
    <font>
      <sz val="11"/>
      <color rgb="FF000000"/>
      <name val="Calibri"/>
      <family val="2"/>
    </font>
    <font>
      <sz val="10"/>
      <color rgb="FF000000"/>
      <name val="Arial MT"/>
      <family val="2"/>
    </font>
  </fonts>
  <fills count="2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gray0625"/>
    </fill>
    <fill>
      <patternFill patternType="gray125">
        <bgColor theme="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rgb="FF00B050"/>
        <bgColor indexed="64"/>
      </patternFill>
    </fill>
    <fill>
      <patternFill patternType="solid">
        <fgColor theme="6" tint="0.79998168889431442"/>
        <bgColor indexed="64"/>
      </patternFill>
    </fill>
    <fill>
      <patternFill patternType="solid">
        <fgColor theme="2"/>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1" tint="0.34998626667073579"/>
        <bgColor indexed="64"/>
      </patternFill>
    </fill>
    <fill>
      <patternFill patternType="solid">
        <fgColor rgb="FFFFFFFF"/>
        <bgColor rgb="FF000000"/>
      </patternFill>
    </fill>
    <fill>
      <patternFill patternType="solid">
        <fgColor rgb="FF9BBB59"/>
        <bgColor rgb="FF000000"/>
      </patternFill>
    </fill>
    <fill>
      <patternFill patternType="solid">
        <fgColor rgb="FFEBF1DE"/>
        <bgColor rgb="FF000000"/>
      </patternFill>
    </fill>
    <fill>
      <patternFill patternType="solid">
        <fgColor rgb="FFD8E4BC"/>
        <bgColor rgb="FF000000"/>
      </patternFill>
    </fill>
    <fill>
      <patternFill patternType="solid">
        <fgColor rgb="FFD9D9D9"/>
        <bgColor rgb="FF000000"/>
      </patternFill>
    </fill>
    <fill>
      <patternFill patternType="solid">
        <fgColor theme="8" tint="0.79998168889431442"/>
        <bgColor indexed="64"/>
      </patternFill>
    </fill>
    <fill>
      <patternFill patternType="solid">
        <fgColor rgb="FFF5F5F5"/>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theme="0"/>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double">
        <color indexed="64"/>
      </top>
      <bottom style="double">
        <color indexed="64"/>
      </bottom>
      <diagonal/>
    </border>
    <border>
      <left/>
      <right style="medium">
        <color indexed="64"/>
      </right>
      <top style="medium">
        <color indexed="64"/>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bottom style="medium">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medium">
        <color indexed="64"/>
      </left>
      <right/>
      <top style="double">
        <color indexed="64"/>
      </top>
      <bottom style="double">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rgb="FF000000"/>
      </left>
      <right/>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rgb="FFCCCCCC"/>
      </bottom>
      <diagonal/>
    </border>
    <border>
      <left style="thin">
        <color indexed="64"/>
      </left>
      <right style="thin">
        <color indexed="64"/>
      </right>
      <top style="thin">
        <color rgb="FFCCCCCC"/>
      </top>
      <bottom style="thin">
        <color rgb="FFCCCCCC"/>
      </bottom>
      <diagonal/>
    </border>
  </borders>
  <cellStyleXfs count="27">
    <xf numFmtId="0" fontId="0" fillId="0" borderId="0"/>
    <xf numFmtId="164" fontId="8" fillId="0" borderId="0" applyFont="0" applyFill="0" applyBorder="0" applyAlignment="0" applyProtection="0"/>
    <xf numFmtId="0" fontId="7" fillId="0" borderId="0"/>
    <xf numFmtId="166" fontId="7" fillId="0" borderId="0" applyFont="0" applyFill="0" applyBorder="0" applyAlignment="0" applyProtection="0"/>
    <xf numFmtId="42"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43" fontId="37" fillId="0" borderId="0" applyFont="0" applyFill="0" applyBorder="0" applyAlignment="0" applyProtection="0"/>
    <xf numFmtId="9" fontId="37"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2" fontId="54" fillId="0" borderId="0" applyFont="0" applyFill="0" applyBorder="0" applyAlignment="0" applyProtection="0"/>
    <xf numFmtId="0" fontId="3" fillId="0" borderId="0"/>
    <xf numFmtId="0" fontId="8" fillId="0" borderId="0"/>
    <xf numFmtId="9" fontId="3" fillId="0" borderId="0" applyFont="0" applyFill="0" applyBorder="0" applyAlignment="0" applyProtection="0"/>
    <xf numFmtId="43" fontId="8"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9" fontId="8" fillId="0" borderId="0" applyFont="0" applyFill="0" applyBorder="0" applyAlignment="0" applyProtection="0"/>
    <xf numFmtId="0" fontId="3" fillId="0" borderId="0"/>
    <xf numFmtId="0" fontId="70" fillId="0" borderId="0" applyNumberFormat="0" applyFill="0" applyBorder="0" applyAlignment="0" applyProtection="0"/>
  </cellStyleXfs>
  <cellXfs count="1213">
    <xf numFmtId="0" fontId="0" fillId="0" borderId="0" xfId="0"/>
    <xf numFmtId="0" fontId="16" fillId="0" borderId="0" xfId="2" applyFont="1" applyAlignment="1" applyProtection="1">
      <alignment vertical="center"/>
      <protection hidden="1"/>
    </xf>
    <xf numFmtId="0" fontId="16" fillId="0" borderId="0" xfId="2" applyFont="1" applyAlignment="1" applyProtection="1">
      <alignment horizontal="center" vertical="center" wrapText="1"/>
      <protection hidden="1"/>
    </xf>
    <xf numFmtId="0" fontId="16" fillId="0" borderId="0" xfId="2" applyFont="1" applyAlignment="1" applyProtection="1">
      <alignment horizontal="center" vertical="center"/>
      <protection hidden="1"/>
    </xf>
    <xf numFmtId="0" fontId="16" fillId="2" borderId="0" xfId="2" applyFont="1" applyFill="1" applyAlignment="1" applyProtection="1">
      <alignment vertical="center"/>
      <protection hidden="1"/>
    </xf>
    <xf numFmtId="0" fontId="16" fillId="0" borderId="0" xfId="2" applyFont="1" applyAlignment="1" applyProtection="1">
      <alignment horizontal="left" vertical="center"/>
      <protection hidden="1"/>
    </xf>
    <xf numFmtId="0" fontId="16" fillId="2" borderId="0" xfId="2" applyFont="1" applyFill="1" applyAlignment="1" applyProtection="1">
      <alignment horizontal="center" vertical="center"/>
      <protection hidden="1"/>
    </xf>
    <xf numFmtId="0" fontId="16" fillId="2" borderId="0" xfId="2" applyFont="1" applyFill="1" applyAlignment="1" applyProtection="1">
      <alignment horizontal="center" vertical="center" wrapText="1"/>
      <protection hidden="1"/>
    </xf>
    <xf numFmtId="0" fontId="16" fillId="2" borderId="7" xfId="2" applyFont="1" applyFill="1" applyBorder="1" applyAlignment="1" applyProtection="1">
      <alignment vertical="center"/>
      <protection hidden="1"/>
    </xf>
    <xf numFmtId="0" fontId="16" fillId="2" borderId="7" xfId="2" applyFont="1" applyFill="1" applyBorder="1" applyAlignment="1" applyProtection="1">
      <alignment horizontal="center" vertical="center"/>
      <protection hidden="1"/>
    </xf>
    <xf numFmtId="0" fontId="17" fillId="0" borderId="7" xfId="2" applyFont="1" applyBorder="1" applyAlignment="1" applyProtection="1">
      <alignment vertical="center"/>
      <protection hidden="1"/>
    </xf>
    <xf numFmtId="0" fontId="22" fillId="2" borderId="0" xfId="2" applyFont="1" applyFill="1" applyAlignment="1" applyProtection="1">
      <alignment vertical="center"/>
      <protection hidden="1"/>
    </xf>
    <xf numFmtId="0" fontId="23" fillId="2" borderId="0" xfId="2" applyFont="1" applyFill="1" applyAlignment="1" applyProtection="1">
      <alignment vertical="center"/>
      <protection hidden="1"/>
    </xf>
    <xf numFmtId="0" fontId="23" fillId="2" borderId="0" xfId="2" applyFont="1" applyFill="1" applyAlignment="1" applyProtection="1">
      <alignment horizontal="center" vertical="center" wrapText="1"/>
      <protection hidden="1"/>
    </xf>
    <xf numFmtId="0" fontId="17" fillId="2" borderId="0" xfId="2" applyFont="1" applyFill="1" applyAlignment="1" applyProtection="1">
      <alignment vertical="center"/>
      <protection hidden="1"/>
    </xf>
    <xf numFmtId="0" fontId="16" fillId="2" borderId="0" xfId="2" applyFont="1" applyFill="1" applyAlignment="1" applyProtection="1">
      <alignment horizontal="left" vertical="center"/>
      <protection hidden="1"/>
    </xf>
    <xf numFmtId="0" fontId="8" fillId="0" borderId="0" xfId="0" applyFont="1"/>
    <xf numFmtId="0" fontId="8" fillId="0" borderId="0" xfId="0" quotePrefix="1" applyFont="1"/>
    <xf numFmtId="14" fontId="17" fillId="2" borderId="1" xfId="2" applyNumberFormat="1" applyFont="1" applyFill="1" applyBorder="1" applyAlignment="1" applyProtection="1">
      <alignment horizontal="center" vertical="center" wrapText="1"/>
      <protection hidden="1"/>
    </xf>
    <xf numFmtId="0" fontId="17" fillId="2" borderId="1" xfId="2" applyFont="1" applyFill="1" applyBorder="1" applyAlignment="1" applyProtection="1">
      <alignment horizontal="center" vertical="center"/>
      <protection hidden="1"/>
    </xf>
    <xf numFmtId="0" fontId="17" fillId="0" borderId="0" xfId="2" applyFont="1" applyAlignment="1" applyProtection="1">
      <alignment horizontal="center" vertical="center"/>
      <protection hidden="1"/>
    </xf>
    <xf numFmtId="3" fontId="11" fillId="0" borderId="0" xfId="0" applyNumberFormat="1" applyFont="1" applyAlignment="1" applyProtection="1">
      <alignment vertical="center"/>
      <protection hidden="1"/>
    </xf>
    <xf numFmtId="0" fontId="34" fillId="0" borderId="1" xfId="0" applyFont="1" applyBorder="1" applyAlignment="1" applyProtection="1">
      <alignment horizontal="center" vertical="center" wrapText="1" readingOrder="1"/>
      <protection hidden="1"/>
    </xf>
    <xf numFmtId="0" fontId="11" fillId="0" borderId="0" xfId="0" applyFont="1" applyAlignment="1" applyProtection="1">
      <alignment vertical="center"/>
      <protection hidden="1"/>
    </xf>
    <xf numFmtId="3" fontId="17" fillId="2" borderId="16" xfId="2" applyNumberFormat="1" applyFont="1" applyFill="1" applyBorder="1" applyAlignment="1" applyProtection="1">
      <alignment horizontal="left" vertical="center"/>
      <protection hidden="1"/>
    </xf>
    <xf numFmtId="3" fontId="17" fillId="2" borderId="0" xfId="2" applyNumberFormat="1" applyFont="1" applyFill="1" applyAlignment="1" applyProtection="1">
      <alignment horizontal="left" vertical="center"/>
      <protection hidden="1"/>
    </xf>
    <xf numFmtId="0" fontId="24" fillId="0" borderId="0" xfId="2" applyFont="1" applyAlignment="1" applyProtection="1">
      <alignment vertical="center" wrapText="1"/>
      <protection hidden="1"/>
    </xf>
    <xf numFmtId="0" fontId="27" fillId="0" borderId="0" xfId="2" applyFont="1" applyAlignment="1" applyProtection="1">
      <alignment vertical="center" wrapText="1"/>
      <protection hidden="1"/>
    </xf>
    <xf numFmtId="0" fontId="9" fillId="2" borderId="1" xfId="8" applyFont="1" applyFill="1" applyBorder="1" applyAlignment="1">
      <alignment horizontal="center" vertical="center"/>
    </xf>
    <xf numFmtId="0" fontId="17" fillId="2" borderId="0" xfId="2" applyFont="1" applyFill="1" applyAlignment="1" applyProtection="1">
      <alignment horizontal="center" vertical="center" wrapText="1"/>
      <protection locked="0" hidden="1"/>
    </xf>
    <xf numFmtId="0" fontId="17" fillId="0" borderId="0" xfId="2" applyFont="1" applyAlignment="1" applyProtection="1">
      <alignment horizontal="center" vertical="center" wrapText="1"/>
      <protection locked="0" hidden="1"/>
    </xf>
    <xf numFmtId="0" fontId="17" fillId="2" borderId="0" xfId="2" applyFont="1" applyFill="1" applyAlignment="1" applyProtection="1">
      <alignment horizontal="left" vertical="center" wrapText="1"/>
      <protection locked="0" hidden="1"/>
    </xf>
    <xf numFmtId="0" fontId="17" fillId="2" borderId="0" xfId="2" applyFont="1" applyFill="1" applyAlignment="1" applyProtection="1">
      <alignment horizontal="left" vertical="center"/>
      <protection locked="0" hidden="1"/>
    </xf>
    <xf numFmtId="0" fontId="16" fillId="2" borderId="0" xfId="2" applyFont="1" applyFill="1" applyAlignment="1" applyProtection="1">
      <alignment horizontal="center" vertical="center"/>
      <protection locked="0" hidden="1"/>
    </xf>
    <xf numFmtId="0" fontId="16" fillId="2" borderId="0" xfId="2" applyFont="1" applyFill="1" applyAlignment="1" applyProtection="1">
      <alignment vertical="center"/>
      <protection locked="0" hidden="1"/>
    </xf>
    <xf numFmtId="0" fontId="16" fillId="0" borderId="0" xfId="2" applyFont="1" applyAlignment="1" applyProtection="1">
      <alignment vertical="center"/>
      <protection locked="0" hidden="1"/>
    </xf>
    <xf numFmtId="0" fontId="9" fillId="2" borderId="1" xfId="2" applyFont="1" applyFill="1" applyBorder="1" applyAlignment="1" applyProtection="1">
      <alignment horizontal="center" vertical="center"/>
      <protection hidden="1"/>
    </xf>
    <xf numFmtId="14" fontId="9" fillId="2" borderId="1" xfId="2" applyNumberFormat="1" applyFont="1" applyFill="1" applyBorder="1" applyAlignment="1" applyProtection="1">
      <alignment horizontal="center" vertical="center" wrapText="1"/>
      <protection hidden="1"/>
    </xf>
    <xf numFmtId="3" fontId="39" fillId="0" borderId="18" xfId="0" applyNumberFormat="1" applyFont="1" applyBorder="1" applyAlignment="1" applyProtection="1">
      <alignment horizontal="center" vertical="center" wrapText="1"/>
      <protection hidden="1"/>
    </xf>
    <xf numFmtId="3" fontId="39" fillId="0" borderId="19" xfId="0" applyNumberFormat="1" applyFont="1" applyBorder="1" applyAlignment="1" applyProtection="1">
      <alignment vertical="center"/>
      <protection hidden="1"/>
    </xf>
    <xf numFmtId="3" fontId="39" fillId="0" borderId="18" xfId="0" applyNumberFormat="1" applyFont="1" applyBorder="1" applyAlignment="1" applyProtection="1">
      <alignment horizontal="center" vertical="center"/>
      <protection hidden="1"/>
    </xf>
    <xf numFmtId="3" fontId="39" fillId="0" borderId="19" xfId="0" applyNumberFormat="1" applyFont="1" applyBorder="1" applyAlignment="1" applyProtection="1">
      <alignment horizontal="center" vertical="center"/>
      <protection hidden="1"/>
    </xf>
    <xf numFmtId="3" fontId="39" fillId="0" borderId="32" xfId="0" applyNumberFormat="1" applyFont="1" applyBorder="1" applyAlignment="1" applyProtection="1">
      <alignment horizontal="center" vertical="center" wrapText="1"/>
      <protection hidden="1"/>
    </xf>
    <xf numFmtId="3" fontId="39" fillId="10" borderId="32" xfId="0" applyNumberFormat="1" applyFont="1" applyFill="1" applyBorder="1" applyAlignment="1" applyProtection="1">
      <alignment vertical="center"/>
      <protection hidden="1"/>
    </xf>
    <xf numFmtId="3" fontId="39" fillId="11" borderId="36" xfId="0" applyNumberFormat="1" applyFont="1" applyFill="1" applyBorder="1" applyAlignment="1" applyProtection="1">
      <alignment horizontal="center" vertical="center"/>
      <protection hidden="1"/>
    </xf>
    <xf numFmtId="3" fontId="39" fillId="11" borderId="37" xfId="0" applyNumberFormat="1" applyFont="1" applyFill="1" applyBorder="1" applyAlignment="1" applyProtection="1">
      <alignment horizontal="center" vertical="center"/>
      <protection hidden="1"/>
    </xf>
    <xf numFmtId="3" fontId="39" fillId="11" borderId="39" xfId="0" applyNumberFormat="1" applyFont="1" applyFill="1" applyBorder="1" applyAlignment="1" applyProtection="1">
      <alignment horizontal="center" vertical="center"/>
      <protection hidden="1"/>
    </xf>
    <xf numFmtId="168" fontId="47" fillId="0" borderId="35" xfId="15" applyNumberFormat="1" applyFont="1" applyBorder="1" applyAlignment="1">
      <alignment vertical="center"/>
    </xf>
    <xf numFmtId="171" fontId="48" fillId="0" borderId="35" xfId="12" applyNumberFormat="1" applyFont="1" applyBorder="1" applyAlignment="1">
      <alignment vertical="center"/>
    </xf>
    <xf numFmtId="171" fontId="0" fillId="0" borderId="35" xfId="0" applyNumberFormat="1" applyBorder="1"/>
    <xf numFmtId="171" fontId="39" fillId="11" borderId="38" xfId="0" applyNumberFormat="1" applyFont="1" applyFill="1" applyBorder="1" applyAlignment="1" applyProtection="1">
      <alignment horizontal="center" vertical="center" wrapText="1"/>
      <protection hidden="1"/>
    </xf>
    <xf numFmtId="171" fontId="0" fillId="0" borderId="0" xfId="0" applyNumberFormat="1"/>
    <xf numFmtId="3" fontId="32" fillId="0" borderId="1" xfId="0" applyNumberFormat="1" applyFont="1" applyBorder="1" applyAlignment="1" applyProtection="1">
      <alignment horizontal="center" vertical="center" wrapText="1"/>
      <protection hidden="1"/>
    </xf>
    <xf numFmtId="3" fontId="32" fillId="0" borderId="1" xfId="0" applyNumberFormat="1" applyFont="1" applyBorder="1" applyAlignment="1" applyProtection="1">
      <alignment horizontal="center" vertical="center"/>
      <protection hidden="1"/>
    </xf>
    <xf numFmtId="43" fontId="33" fillId="0" borderId="1" xfId="9" applyFont="1" applyFill="1" applyBorder="1" applyAlignment="1" applyProtection="1">
      <alignment horizontal="center" vertical="center" wrapText="1" readingOrder="1"/>
      <protection hidden="1"/>
    </xf>
    <xf numFmtId="0" fontId="10" fillId="0" borderId="30" xfId="0" applyFont="1" applyBorder="1" applyAlignment="1" applyProtection="1">
      <alignment horizontal="center" vertical="center"/>
      <protection hidden="1"/>
    </xf>
    <xf numFmtId="0" fontId="10" fillId="0" borderId="42" xfId="0" applyFont="1" applyBorder="1" applyAlignment="1" applyProtection="1">
      <alignment horizontal="center" vertical="center"/>
      <protection hidden="1"/>
    </xf>
    <xf numFmtId="3" fontId="10" fillId="0" borderId="0" xfId="0" applyNumberFormat="1" applyFont="1" applyAlignment="1" applyProtection="1">
      <alignment vertical="center"/>
      <protection hidden="1"/>
    </xf>
    <xf numFmtId="9" fontId="10" fillId="0" borderId="0" xfId="10" applyFont="1" applyAlignment="1" applyProtection="1">
      <alignment vertical="center"/>
      <protection hidden="1"/>
    </xf>
    <xf numFmtId="10" fontId="10" fillId="0" borderId="0" xfId="0" applyNumberFormat="1" applyFont="1" applyAlignment="1" applyProtection="1">
      <alignment vertical="center"/>
      <protection hidden="1"/>
    </xf>
    <xf numFmtId="3" fontId="10" fillId="0" borderId="0" xfId="0" applyNumberFormat="1" applyFont="1" applyAlignment="1" applyProtection="1">
      <alignment horizontal="center" vertical="center"/>
      <protection hidden="1"/>
    </xf>
    <xf numFmtId="9" fontId="10" fillId="0" borderId="0" xfId="10" applyFont="1" applyAlignment="1" applyProtection="1">
      <alignment horizontal="center" vertical="center"/>
      <protection hidden="1"/>
    </xf>
    <xf numFmtId="10" fontId="10" fillId="0" borderId="0" xfId="0" applyNumberFormat="1" applyFont="1" applyAlignment="1" applyProtection="1">
      <alignment horizontal="center" vertical="center"/>
      <protection hidden="1"/>
    </xf>
    <xf numFmtId="9" fontId="10" fillId="0" borderId="0" xfId="10" applyFont="1" applyBorder="1" applyAlignment="1" applyProtection="1">
      <alignment vertical="center"/>
      <protection hidden="1"/>
    </xf>
    <xf numFmtId="10" fontId="10" fillId="0" borderId="0" xfId="10" applyNumberFormat="1" applyFont="1" applyAlignment="1" applyProtection="1">
      <alignment vertical="center"/>
      <protection hidden="1"/>
    </xf>
    <xf numFmtId="3" fontId="0" fillId="3" borderId="1" xfId="0" applyNumberFormat="1" applyFill="1" applyBorder="1" applyAlignment="1" applyProtection="1">
      <alignment vertical="center"/>
      <protection hidden="1"/>
    </xf>
    <xf numFmtId="0" fontId="34" fillId="0" borderId="1" xfId="0" applyFont="1" applyBorder="1" applyAlignment="1" applyProtection="1">
      <alignment horizontal="center" vertical="center" readingOrder="1"/>
      <protection hidden="1"/>
    </xf>
    <xf numFmtId="3" fontId="11" fillId="0" borderId="0" xfId="0" applyNumberFormat="1" applyFont="1" applyAlignment="1" applyProtection="1">
      <alignment horizontal="center" vertical="center"/>
      <protection hidden="1"/>
    </xf>
    <xf numFmtId="3" fontId="39" fillId="11" borderId="1" xfId="0" applyNumberFormat="1" applyFont="1" applyFill="1" applyBorder="1" applyAlignment="1" applyProtection="1">
      <alignment horizontal="center" vertical="center"/>
      <protection hidden="1"/>
    </xf>
    <xf numFmtId="3" fontId="39" fillId="11" borderId="1" xfId="0" applyNumberFormat="1" applyFont="1" applyFill="1" applyBorder="1" applyAlignment="1" applyProtection="1">
      <alignment horizontal="center" vertical="center" wrapText="1"/>
      <protection hidden="1"/>
    </xf>
    <xf numFmtId="3" fontId="39" fillId="0" borderId="1" xfId="0" applyNumberFormat="1" applyFont="1" applyBorder="1" applyAlignment="1" applyProtection="1">
      <alignment horizontal="center" vertical="center"/>
      <protection hidden="1"/>
    </xf>
    <xf numFmtId="0" fontId="32" fillId="0" borderId="40" xfId="0" applyFont="1" applyBorder="1" applyAlignment="1" applyProtection="1">
      <alignment horizontal="center" vertical="center"/>
      <protection hidden="1"/>
    </xf>
    <xf numFmtId="0" fontId="32" fillId="0" borderId="28" xfId="0" applyFont="1" applyBorder="1" applyAlignment="1" applyProtection="1">
      <alignment horizontal="center" vertical="center" wrapText="1" readingOrder="1"/>
      <protection hidden="1"/>
    </xf>
    <xf numFmtId="0" fontId="32" fillId="0" borderId="58" xfId="0" applyFont="1" applyBorder="1" applyAlignment="1" applyProtection="1">
      <alignment horizontal="center" vertical="center" wrapText="1" readingOrder="1"/>
      <protection hidden="1"/>
    </xf>
    <xf numFmtId="10" fontId="10" fillId="0" borderId="26" xfId="0" applyNumberFormat="1" applyFont="1" applyBorder="1" applyAlignment="1" applyProtection="1">
      <alignment horizontal="center" vertical="center" wrapText="1" readingOrder="1"/>
      <protection hidden="1"/>
    </xf>
    <xf numFmtId="168" fontId="10" fillId="0" borderId="26" xfId="1" applyNumberFormat="1" applyFont="1" applyBorder="1" applyAlignment="1" applyProtection="1">
      <alignment horizontal="center" vertical="center" wrapText="1" readingOrder="1"/>
      <protection hidden="1"/>
    </xf>
    <xf numFmtId="3" fontId="8" fillId="0" borderId="0" xfId="0" applyNumberFormat="1" applyFont="1" applyAlignment="1" applyProtection="1">
      <alignment vertical="center"/>
      <protection hidden="1"/>
    </xf>
    <xf numFmtId="165" fontId="10" fillId="6" borderId="1" xfId="0" applyNumberFormat="1" applyFont="1" applyFill="1" applyBorder="1" applyAlignment="1" applyProtection="1">
      <alignment horizontal="center" vertical="center" wrapText="1" readingOrder="1"/>
      <protection locked="0" hidden="1"/>
    </xf>
    <xf numFmtId="0" fontId="10" fillId="6" borderId="1" xfId="0" applyFont="1" applyFill="1" applyBorder="1" applyAlignment="1" applyProtection="1">
      <alignment horizontal="center" vertical="center" wrapText="1" readingOrder="1"/>
      <protection locked="0" hidden="1"/>
    </xf>
    <xf numFmtId="0" fontId="9" fillId="0" borderId="18" xfId="0" applyFont="1" applyBorder="1" applyAlignment="1" applyProtection="1">
      <alignment horizontal="center" vertical="center" wrapText="1" readingOrder="1"/>
      <protection hidden="1"/>
    </xf>
    <xf numFmtId="0" fontId="32" fillId="0" borderId="19" xfId="0" applyFont="1" applyBorder="1" applyAlignment="1" applyProtection="1">
      <alignment horizontal="center" vertical="center" wrapText="1" readingOrder="1"/>
      <protection hidden="1"/>
    </xf>
    <xf numFmtId="0" fontId="32" fillId="0" borderId="18" xfId="0" applyFont="1" applyBorder="1" applyAlignment="1" applyProtection="1">
      <alignment horizontal="center" vertical="center" wrapText="1" readingOrder="1"/>
      <protection hidden="1"/>
    </xf>
    <xf numFmtId="0" fontId="32" fillId="0" borderId="20" xfId="0" applyFont="1" applyBorder="1" applyAlignment="1" applyProtection="1">
      <alignment horizontal="center" vertical="center" wrapText="1" readingOrder="1"/>
      <protection hidden="1"/>
    </xf>
    <xf numFmtId="0" fontId="32" fillId="0" borderId="42" xfId="0" applyFont="1" applyBorder="1" applyAlignment="1" applyProtection="1">
      <alignment horizontal="center" vertical="center" wrapText="1" readingOrder="1"/>
      <protection hidden="1"/>
    </xf>
    <xf numFmtId="168" fontId="10" fillId="0" borderId="43" xfId="1" applyNumberFormat="1" applyFont="1" applyFill="1" applyBorder="1" applyAlignment="1" applyProtection="1">
      <alignment horizontal="center" vertical="center" wrapText="1" readingOrder="1"/>
      <protection hidden="1"/>
    </xf>
    <xf numFmtId="0" fontId="32" fillId="0" borderId="40" xfId="0" applyFont="1" applyBorder="1" applyAlignment="1" applyProtection="1">
      <alignment horizontal="center" vertical="center" wrapText="1" readingOrder="1"/>
      <protection hidden="1"/>
    </xf>
    <xf numFmtId="168" fontId="10" fillId="0" borderId="41" xfId="1" applyNumberFormat="1" applyFont="1" applyFill="1" applyBorder="1" applyAlignment="1" applyProtection="1">
      <alignment horizontal="center" vertical="center" wrapText="1" readingOrder="1"/>
      <protection hidden="1"/>
    </xf>
    <xf numFmtId="0" fontId="32" fillId="0" borderId="31" xfId="0" applyFont="1" applyBorder="1" applyAlignment="1" applyProtection="1">
      <alignment horizontal="center" vertical="center" readingOrder="1"/>
      <protection hidden="1"/>
    </xf>
    <xf numFmtId="168" fontId="10" fillId="0" borderId="27" xfId="1" applyNumberFormat="1" applyFont="1" applyFill="1" applyBorder="1" applyAlignment="1" applyProtection="1">
      <alignment horizontal="center" vertical="center" wrapText="1" readingOrder="1"/>
      <protection hidden="1"/>
    </xf>
    <xf numFmtId="0" fontId="32" fillId="0" borderId="26" xfId="0" applyFont="1" applyBorder="1" applyAlignment="1" applyProtection="1">
      <alignment horizontal="center" vertical="center" wrapText="1" readingOrder="1"/>
      <protection hidden="1"/>
    </xf>
    <xf numFmtId="164" fontId="10" fillId="6" borderId="1" xfId="1" applyFont="1" applyFill="1" applyBorder="1" applyAlignment="1" applyProtection="1">
      <alignment horizontal="left" vertical="center" wrapText="1" readingOrder="1"/>
      <protection hidden="1"/>
    </xf>
    <xf numFmtId="3" fontId="55" fillId="0" borderId="0" xfId="0" applyNumberFormat="1" applyFont="1" applyAlignment="1" applyProtection="1">
      <alignment vertical="center"/>
      <protection hidden="1"/>
    </xf>
    <xf numFmtId="164" fontId="32" fillId="0" borderId="0" xfId="1" applyFont="1" applyFill="1" applyBorder="1" applyAlignment="1" applyProtection="1">
      <alignment horizontal="left" vertical="center" wrapText="1" readingOrder="1"/>
      <protection hidden="1"/>
    </xf>
    <xf numFmtId="10" fontId="32" fillId="0" borderId="5" xfId="0" applyNumberFormat="1" applyFont="1" applyBorder="1" applyAlignment="1" applyProtection="1">
      <alignment horizontal="center" vertical="center" wrapText="1" readingOrder="1"/>
      <protection hidden="1"/>
    </xf>
    <xf numFmtId="42" fontId="10" fillId="0" borderId="26" xfId="17" applyFont="1" applyBorder="1" applyAlignment="1" applyProtection="1">
      <alignment horizontal="center" vertical="center" wrapText="1" readingOrder="1"/>
      <protection hidden="1"/>
    </xf>
    <xf numFmtId="3" fontId="8" fillId="0" borderId="0" xfId="0" applyNumberFormat="1" applyFont="1" applyAlignment="1" applyProtection="1">
      <alignment horizontal="right" vertical="center" readingOrder="1"/>
      <protection hidden="1"/>
    </xf>
    <xf numFmtId="3" fontId="8" fillId="0" borderId="0" xfId="0" applyNumberFormat="1" applyFont="1" applyAlignment="1" applyProtection="1">
      <alignment horizontal="center" vertical="center"/>
      <protection hidden="1"/>
    </xf>
    <xf numFmtId="168" fontId="10" fillId="0" borderId="43" xfId="1" applyNumberFormat="1" applyFont="1" applyBorder="1" applyAlignment="1" applyProtection="1">
      <alignment horizontal="center" vertical="center" wrapText="1" readingOrder="1"/>
      <protection hidden="1"/>
    </xf>
    <xf numFmtId="0" fontId="32" fillId="0" borderId="53" xfId="0" applyFont="1" applyBorder="1" applyAlignment="1" applyProtection="1">
      <alignment horizontal="center" vertical="center"/>
      <protection hidden="1"/>
    </xf>
    <xf numFmtId="43" fontId="10" fillId="0" borderId="43" xfId="9" applyFont="1" applyFill="1" applyBorder="1" applyAlignment="1" applyProtection="1">
      <alignment horizontal="center" vertical="center" wrapText="1" readingOrder="1"/>
      <protection hidden="1"/>
    </xf>
    <xf numFmtId="43" fontId="10" fillId="0" borderId="49" xfId="9" applyFont="1" applyFill="1" applyBorder="1" applyAlignment="1" applyProtection="1">
      <alignment horizontal="center" vertical="center" wrapText="1" readingOrder="1"/>
      <protection hidden="1"/>
    </xf>
    <xf numFmtId="43" fontId="10" fillId="0" borderId="41" xfId="9" applyFont="1" applyFill="1" applyBorder="1" applyAlignment="1" applyProtection="1">
      <alignment horizontal="center" vertical="center" wrapText="1" readingOrder="1"/>
      <protection hidden="1"/>
    </xf>
    <xf numFmtId="43" fontId="10" fillId="0" borderId="45" xfId="9" applyFont="1" applyFill="1" applyBorder="1" applyAlignment="1" applyProtection="1">
      <alignment horizontal="center" vertical="center" wrapText="1" readingOrder="1"/>
      <protection hidden="1"/>
    </xf>
    <xf numFmtId="43" fontId="10" fillId="0" borderId="27" xfId="9" applyFont="1" applyFill="1" applyBorder="1" applyAlignment="1" applyProtection="1">
      <alignment horizontal="center" vertical="center" wrapText="1" readingOrder="1"/>
      <protection hidden="1"/>
    </xf>
    <xf numFmtId="43" fontId="10" fillId="0" borderId="50" xfId="9" applyFont="1" applyFill="1" applyBorder="1" applyAlignment="1" applyProtection="1">
      <alignment horizontal="center" vertical="center" wrapText="1" readingOrder="1"/>
      <protection hidden="1"/>
    </xf>
    <xf numFmtId="164" fontId="32" fillId="14" borderId="29" xfId="1" applyFont="1" applyFill="1" applyBorder="1" applyAlignment="1" applyProtection="1">
      <alignment horizontal="left" vertical="center" wrapText="1" readingOrder="1"/>
      <protection hidden="1"/>
    </xf>
    <xf numFmtId="10" fontId="32" fillId="14" borderId="27" xfId="0" applyNumberFormat="1" applyFont="1" applyFill="1" applyBorder="1" applyAlignment="1" applyProtection="1">
      <alignment horizontal="center" vertical="center" wrapText="1" readingOrder="1"/>
      <protection hidden="1"/>
    </xf>
    <xf numFmtId="0" fontId="32" fillId="14" borderId="66" xfId="0" applyFont="1" applyFill="1" applyBorder="1" applyAlignment="1" applyProtection="1">
      <alignment horizontal="center" vertical="center"/>
      <protection hidden="1"/>
    </xf>
    <xf numFmtId="168" fontId="32" fillId="14" borderId="64" xfId="1" applyNumberFormat="1" applyFont="1" applyFill="1" applyBorder="1" applyAlignment="1" applyProtection="1">
      <alignment horizontal="center" vertical="center" wrapText="1" readingOrder="1"/>
      <protection hidden="1"/>
    </xf>
    <xf numFmtId="168" fontId="32" fillId="14" borderId="67" xfId="1" applyNumberFormat="1" applyFont="1" applyFill="1" applyBorder="1" applyAlignment="1" applyProtection="1">
      <alignment horizontal="center" vertical="center" wrapText="1" readingOrder="1"/>
      <protection hidden="1"/>
    </xf>
    <xf numFmtId="164" fontId="32" fillId="16" borderId="29" xfId="1" applyFont="1" applyFill="1" applyBorder="1" applyAlignment="1" applyProtection="1">
      <alignment vertical="center"/>
      <protection hidden="1"/>
    </xf>
    <xf numFmtId="164" fontId="32" fillId="16" borderId="27" xfId="1" applyFont="1" applyFill="1" applyBorder="1" applyAlignment="1" applyProtection="1">
      <alignment vertical="center"/>
      <protection hidden="1"/>
    </xf>
    <xf numFmtId="0" fontId="3" fillId="0" borderId="0" xfId="18" applyProtection="1">
      <protection hidden="1"/>
    </xf>
    <xf numFmtId="0" fontId="28" fillId="0" borderId="0" xfId="18" applyFont="1" applyProtection="1">
      <protection hidden="1"/>
    </xf>
    <xf numFmtId="0" fontId="24" fillId="0" borderId="0" xfId="18" applyFont="1" applyAlignment="1" applyProtection="1">
      <alignment horizontal="center" vertical="center" wrapText="1"/>
      <protection hidden="1"/>
    </xf>
    <xf numFmtId="3" fontId="9" fillId="0" borderId="1" xfId="0" applyNumberFormat="1" applyFont="1" applyBorder="1" applyAlignment="1" applyProtection="1">
      <alignment horizontal="center" vertical="center"/>
      <protection hidden="1"/>
    </xf>
    <xf numFmtId="42" fontId="32" fillId="16" borderId="27" xfId="17" applyFont="1" applyFill="1" applyBorder="1" applyAlignment="1" applyProtection="1">
      <alignment vertical="center"/>
      <protection hidden="1"/>
    </xf>
    <xf numFmtId="10" fontId="32" fillId="0" borderId="60" xfId="0" applyNumberFormat="1" applyFont="1" applyBorder="1" applyAlignment="1" applyProtection="1">
      <alignment horizontal="right" vertical="center" wrapText="1" readingOrder="1"/>
      <protection hidden="1"/>
    </xf>
    <xf numFmtId="10" fontId="32" fillId="0" borderId="61" xfId="0" applyNumberFormat="1" applyFont="1" applyBorder="1" applyAlignment="1" applyProtection="1">
      <alignment horizontal="right" vertical="center" wrapText="1" readingOrder="1"/>
      <protection hidden="1"/>
    </xf>
    <xf numFmtId="0" fontId="10" fillId="17" borderId="1" xfId="0" applyFont="1" applyFill="1" applyBorder="1" applyAlignment="1" applyProtection="1">
      <alignment horizontal="center" vertical="center" wrapText="1" readingOrder="1"/>
      <protection locked="0" hidden="1"/>
    </xf>
    <xf numFmtId="42" fontId="10" fillId="0" borderId="26" xfId="17" applyFont="1" applyFill="1" applyBorder="1" applyAlignment="1" applyProtection="1">
      <alignment horizontal="center" vertical="center" wrapText="1" readingOrder="1"/>
      <protection hidden="1"/>
    </xf>
    <xf numFmtId="3" fontId="11" fillId="0" borderId="28" xfId="0" applyNumberFormat="1" applyFont="1" applyBorder="1" applyAlignment="1" applyProtection="1">
      <alignment vertical="center"/>
      <protection hidden="1"/>
    </xf>
    <xf numFmtId="10" fontId="38" fillId="0" borderId="0" xfId="10" applyNumberFormat="1" applyFont="1" applyBorder="1" applyAlignment="1" applyProtection="1">
      <alignment horizontal="center" vertical="center" wrapText="1" readingOrder="1"/>
      <protection hidden="1"/>
    </xf>
    <xf numFmtId="10" fontId="38" fillId="0" borderId="58" xfId="10" applyNumberFormat="1" applyFont="1" applyBorder="1" applyAlignment="1" applyProtection="1">
      <alignment horizontal="center" vertical="center" wrapText="1" readingOrder="1"/>
      <protection hidden="1"/>
    </xf>
    <xf numFmtId="10" fontId="32" fillId="0" borderId="58" xfId="10" applyNumberFormat="1" applyFont="1" applyBorder="1" applyAlignment="1" applyProtection="1">
      <alignment horizontal="center" vertical="center" wrapText="1" readingOrder="1"/>
      <protection hidden="1"/>
    </xf>
    <xf numFmtId="42" fontId="10" fillId="0" borderId="43" xfId="17" applyFont="1" applyBorder="1" applyAlignment="1" applyProtection="1">
      <alignment horizontal="center" vertical="center" wrapText="1" readingOrder="1"/>
      <protection hidden="1"/>
    </xf>
    <xf numFmtId="3" fontId="58" fillId="0" borderId="58" xfId="0" applyNumberFormat="1" applyFont="1" applyBorder="1" applyAlignment="1" applyProtection="1">
      <alignment vertical="center"/>
      <protection hidden="1"/>
    </xf>
    <xf numFmtId="10" fontId="32" fillId="0" borderId="0" xfId="10" applyNumberFormat="1" applyFont="1" applyBorder="1" applyAlignment="1" applyProtection="1">
      <alignment horizontal="center" vertical="center" wrapText="1" readingOrder="1"/>
      <protection hidden="1"/>
    </xf>
    <xf numFmtId="42" fontId="32" fillId="16" borderId="29" xfId="17" applyFont="1" applyFill="1" applyBorder="1" applyAlignment="1" applyProtection="1">
      <alignment vertical="center"/>
      <protection hidden="1"/>
    </xf>
    <xf numFmtId="0" fontId="10" fillId="0" borderId="40" xfId="0" applyFont="1" applyBorder="1" applyAlignment="1" applyProtection="1">
      <alignment horizontal="center" vertical="center"/>
      <protection hidden="1"/>
    </xf>
    <xf numFmtId="42" fontId="10" fillId="0" borderId="41" xfId="17" applyFont="1" applyBorder="1" applyAlignment="1" applyProtection="1">
      <alignment horizontal="center" vertical="center" wrapText="1" readingOrder="1"/>
      <protection hidden="1"/>
    </xf>
    <xf numFmtId="42" fontId="10" fillId="0" borderId="41" xfId="17" applyFont="1" applyFill="1" applyBorder="1" applyAlignment="1" applyProtection="1">
      <alignment horizontal="center" vertical="center" wrapText="1" readingOrder="1"/>
      <protection hidden="1"/>
    </xf>
    <xf numFmtId="168" fontId="10" fillId="0" borderId="41" xfId="1" applyNumberFormat="1" applyFont="1" applyBorder="1" applyAlignment="1" applyProtection="1">
      <alignment horizontal="center" vertical="center" wrapText="1" readingOrder="1"/>
      <protection hidden="1"/>
    </xf>
    <xf numFmtId="42" fontId="10" fillId="0" borderId="43" xfId="17" applyFont="1" applyFill="1" applyBorder="1" applyAlignment="1" applyProtection="1">
      <alignment horizontal="center" vertical="center" wrapText="1" readingOrder="1"/>
      <protection hidden="1"/>
    </xf>
    <xf numFmtId="3" fontId="32" fillId="14" borderId="64" xfId="0" applyNumberFormat="1" applyFont="1" applyFill="1" applyBorder="1" applyAlignment="1" applyProtection="1">
      <alignment horizontal="center" vertical="center"/>
      <protection hidden="1"/>
    </xf>
    <xf numFmtId="9" fontId="32" fillId="14" borderId="69" xfId="10" applyFont="1" applyFill="1" applyBorder="1" applyAlignment="1" applyProtection="1">
      <alignment horizontal="center" vertical="center"/>
      <protection hidden="1"/>
    </xf>
    <xf numFmtId="9" fontId="32" fillId="14" borderId="67" xfId="10" applyFont="1" applyFill="1" applyBorder="1" applyAlignment="1" applyProtection="1">
      <alignment horizontal="center" vertical="center"/>
      <protection hidden="1"/>
    </xf>
    <xf numFmtId="164" fontId="32" fillId="14" borderId="64" xfId="1" applyFont="1" applyFill="1" applyBorder="1" applyAlignment="1" applyProtection="1">
      <alignment horizontal="left" vertical="center" wrapText="1" readingOrder="1"/>
      <protection hidden="1"/>
    </xf>
    <xf numFmtId="164" fontId="32" fillId="14" borderId="67" xfId="1" applyFont="1" applyFill="1" applyBorder="1" applyAlignment="1" applyProtection="1">
      <alignment horizontal="left" vertical="center" wrapText="1" readingOrder="1"/>
      <protection hidden="1"/>
    </xf>
    <xf numFmtId="9" fontId="32" fillId="14" borderId="64" xfId="10" applyFont="1" applyFill="1" applyBorder="1" applyAlignment="1" applyProtection="1">
      <alignment horizontal="center" vertical="center"/>
      <protection hidden="1"/>
    </xf>
    <xf numFmtId="164" fontId="32" fillId="14" borderId="64" xfId="1" applyFont="1" applyFill="1" applyBorder="1" applyAlignment="1" applyProtection="1">
      <alignment horizontal="center" vertical="center" wrapText="1" readingOrder="1"/>
      <protection hidden="1"/>
    </xf>
    <xf numFmtId="164" fontId="32" fillId="14" borderId="67" xfId="1" applyFont="1" applyFill="1" applyBorder="1" applyAlignment="1" applyProtection="1">
      <alignment horizontal="center" vertical="center" wrapText="1" readingOrder="1"/>
      <protection hidden="1"/>
    </xf>
    <xf numFmtId="10" fontId="32" fillId="0" borderId="64" xfId="0" applyNumberFormat="1" applyFont="1" applyBorder="1" applyAlignment="1" applyProtection="1">
      <alignment horizontal="right" vertical="center" wrapText="1" readingOrder="1"/>
      <protection hidden="1"/>
    </xf>
    <xf numFmtId="10" fontId="32" fillId="0" borderId="67" xfId="0" applyNumberFormat="1" applyFont="1" applyBorder="1" applyAlignment="1" applyProtection="1">
      <alignment horizontal="right" vertical="center" wrapText="1" readingOrder="1"/>
      <protection hidden="1"/>
    </xf>
    <xf numFmtId="164" fontId="32" fillId="14" borderId="69" xfId="1" applyFont="1" applyFill="1" applyBorder="1" applyAlignment="1" applyProtection="1">
      <alignment horizontal="left" vertical="center" wrapText="1" readingOrder="1"/>
      <protection hidden="1"/>
    </xf>
    <xf numFmtId="164" fontId="32" fillId="14" borderId="64" xfId="1" applyFont="1" applyFill="1" applyBorder="1" applyAlignment="1" applyProtection="1">
      <alignment vertical="center"/>
      <protection hidden="1"/>
    </xf>
    <xf numFmtId="164" fontId="32" fillId="0" borderId="58" xfId="1" applyFont="1" applyFill="1" applyBorder="1" applyAlignment="1" applyProtection="1">
      <alignment horizontal="left" vertical="center" wrapText="1" readingOrder="1"/>
      <protection hidden="1"/>
    </xf>
    <xf numFmtId="3" fontId="11" fillId="0" borderId="58" xfId="0" applyNumberFormat="1" applyFont="1" applyBorder="1" applyAlignment="1" applyProtection="1">
      <alignment vertical="center"/>
      <protection hidden="1"/>
    </xf>
    <xf numFmtId="167" fontId="32" fillId="0" borderId="58" xfId="0" applyNumberFormat="1" applyFont="1" applyBorder="1" applyAlignment="1" applyProtection="1">
      <alignment horizontal="center" vertical="center" wrapText="1" readingOrder="1"/>
      <protection hidden="1"/>
    </xf>
    <xf numFmtId="164" fontId="32" fillId="14" borderId="67" xfId="1" applyFont="1" applyFill="1" applyBorder="1" applyAlignment="1" applyProtection="1">
      <alignment vertical="center"/>
      <protection hidden="1"/>
    </xf>
    <xf numFmtId="0" fontId="8" fillId="0" borderId="1" xfId="0" applyFont="1" applyBorder="1" applyAlignment="1">
      <alignment horizontal="center" vertical="center" wrapText="1"/>
    </xf>
    <xf numFmtId="6" fontId="8" fillId="21" borderId="1" xfId="0" applyNumberFormat="1" applyFont="1" applyFill="1" applyBorder="1" applyAlignment="1">
      <alignment horizontal="center" vertical="center"/>
    </xf>
    <xf numFmtId="0" fontId="8" fillId="0" borderId="30" xfId="0" applyFont="1" applyBorder="1" applyAlignment="1">
      <alignment horizontal="center" vertical="center" wrapText="1"/>
    </xf>
    <xf numFmtId="0" fontId="8" fillId="0" borderId="12" xfId="0" applyFont="1" applyBorder="1" applyAlignment="1">
      <alignment horizontal="center" vertical="center" wrapText="1"/>
    </xf>
    <xf numFmtId="0" fontId="61" fillId="18" borderId="7" xfId="0" applyFont="1" applyFill="1" applyBorder="1"/>
    <xf numFmtId="0" fontId="59" fillId="0" borderId="0" xfId="0" applyFont="1" applyAlignment="1">
      <alignment vertical="center"/>
    </xf>
    <xf numFmtId="0" fontId="59" fillId="0" borderId="0" xfId="0" applyFont="1" applyAlignment="1">
      <alignment vertical="center" wrapText="1"/>
    </xf>
    <xf numFmtId="0" fontId="8" fillId="0" borderId="1" xfId="0" applyFont="1" applyBorder="1" applyAlignment="1">
      <alignment vertical="center" wrapText="1"/>
    </xf>
    <xf numFmtId="0" fontId="0" fillId="0" borderId="0" xfId="0" applyAlignment="1">
      <alignment wrapText="1"/>
    </xf>
    <xf numFmtId="0" fontId="9" fillId="0" borderId="28" xfId="0" applyFont="1" applyBorder="1"/>
    <xf numFmtId="0" fontId="0" fillId="0" borderId="58" xfId="0" applyBorder="1"/>
    <xf numFmtId="0" fontId="8" fillId="0" borderId="28" xfId="0" applyFont="1" applyBorder="1"/>
    <xf numFmtId="0" fontId="0" fillId="0" borderId="28" xfId="0" applyBorder="1"/>
    <xf numFmtId="0" fontId="66" fillId="0" borderId="28" xfId="0" applyFont="1" applyBorder="1"/>
    <xf numFmtId="0" fontId="32" fillId="0" borderId="28" xfId="0" applyFont="1" applyBorder="1"/>
    <xf numFmtId="0" fontId="8" fillId="0" borderId="48" xfId="0" applyFont="1" applyBorder="1"/>
    <xf numFmtId="0" fontId="0" fillId="0" borderId="68" xfId="0" applyBorder="1"/>
    <xf numFmtId="0" fontId="0" fillId="0" borderId="75" xfId="0" applyBorder="1"/>
    <xf numFmtId="0" fontId="34" fillId="0" borderId="28" xfId="0" applyFont="1" applyBorder="1" applyAlignment="1">
      <alignment wrapText="1"/>
    </xf>
    <xf numFmtId="0" fontId="34" fillId="0" borderId="48" xfId="0" applyFont="1" applyBorder="1" applyAlignment="1">
      <alignment wrapText="1"/>
    </xf>
    <xf numFmtId="0" fontId="16" fillId="0" borderId="1" xfId="2" applyFont="1" applyBorder="1" applyAlignment="1" applyProtection="1">
      <alignment vertical="center"/>
      <protection hidden="1"/>
    </xf>
    <xf numFmtId="0" fontId="16"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wrapText="1"/>
      <protection hidden="1"/>
    </xf>
    <xf numFmtId="0" fontId="18" fillId="0" borderId="1" xfId="2" applyFont="1" applyBorder="1" applyAlignment="1" applyProtection="1">
      <alignment horizontal="center" vertical="center"/>
      <protection hidden="1"/>
    </xf>
    <xf numFmtId="0" fontId="18" fillId="2" borderId="1" xfId="2" applyFont="1" applyFill="1" applyBorder="1" applyAlignment="1" applyProtection="1">
      <alignment horizontal="center" vertical="center" wrapText="1"/>
      <protection hidden="1"/>
    </xf>
    <xf numFmtId="0" fontId="16" fillId="0" borderId="1" xfId="2" applyFont="1" applyBorder="1" applyAlignment="1" applyProtection="1">
      <alignment vertical="center" wrapText="1"/>
      <protection hidden="1"/>
    </xf>
    <xf numFmtId="0" fontId="16" fillId="2" borderId="1" xfId="2" applyFont="1" applyFill="1" applyBorder="1" applyAlignment="1" applyProtection="1">
      <alignment vertical="center" wrapText="1"/>
      <protection hidden="1"/>
    </xf>
    <xf numFmtId="0" fontId="7" fillId="2" borderId="1" xfId="2" quotePrefix="1" applyFill="1" applyBorder="1" applyAlignment="1" applyProtection="1">
      <alignment horizontal="center" vertical="center"/>
      <protection locked="0" hidden="1"/>
    </xf>
    <xf numFmtId="0" fontId="7" fillId="2" borderId="1" xfId="2" applyFill="1" applyBorder="1" applyAlignment="1" applyProtection="1">
      <alignment horizontal="center" vertical="center" wrapText="1"/>
      <protection locked="0" hidden="1"/>
    </xf>
    <xf numFmtId="14" fontId="7" fillId="0" borderId="1" xfId="2" applyNumberFormat="1" applyBorder="1" applyAlignment="1" applyProtection="1">
      <alignment vertical="center"/>
      <protection locked="0" hidden="1"/>
    </xf>
    <xf numFmtId="42" fontId="16" fillId="2" borderId="1" xfId="4" applyFont="1" applyFill="1" applyBorder="1" applyAlignment="1" applyProtection="1">
      <alignment vertical="center" wrapText="1"/>
      <protection locked="0" hidden="1"/>
    </xf>
    <xf numFmtId="0" fontId="21" fillId="2" borderId="0" xfId="2" applyFont="1" applyFill="1" applyAlignment="1" applyProtection="1">
      <alignment horizontal="center" vertical="center" wrapText="1"/>
      <protection locked="0" hidden="1"/>
    </xf>
    <xf numFmtId="0" fontId="16" fillId="2" borderId="1" xfId="2" applyFont="1" applyFill="1" applyBorder="1" applyAlignment="1" applyProtection="1">
      <alignment vertical="center" wrapText="1"/>
      <protection locked="0" hidden="1"/>
    </xf>
    <xf numFmtId="0" fontId="7" fillId="2" borderId="1" xfId="2" applyFill="1" applyBorder="1" applyAlignment="1" applyProtection="1">
      <alignment horizontal="center" vertical="center"/>
      <protection locked="0" hidden="1"/>
    </xf>
    <xf numFmtId="0" fontId="7" fillId="2" borderId="1" xfId="2" applyFill="1" applyBorder="1" applyAlignment="1" applyProtection="1">
      <alignment horizontal="left" vertical="center"/>
      <protection locked="0" hidden="1"/>
    </xf>
    <xf numFmtId="0" fontId="19" fillId="0" borderId="14" xfId="2" applyFont="1" applyBorder="1" applyAlignment="1" applyProtection="1">
      <alignment vertical="center" wrapText="1"/>
      <protection hidden="1"/>
    </xf>
    <xf numFmtId="0" fontId="17" fillId="2" borderId="20" xfId="2" applyFont="1" applyFill="1" applyBorder="1" applyAlignment="1" applyProtection="1">
      <alignment horizontal="right" vertical="center" wrapText="1" indent="1"/>
      <protection locked="0" hidden="1"/>
    </xf>
    <xf numFmtId="164" fontId="15" fillId="6" borderId="20" xfId="1" applyFont="1" applyFill="1" applyBorder="1" applyAlignment="1" applyProtection="1">
      <alignment horizontal="right" vertical="center" indent="1"/>
      <protection locked="0" hidden="1"/>
    </xf>
    <xf numFmtId="0" fontId="17" fillId="2" borderId="1" xfId="2" applyFont="1" applyFill="1" applyBorder="1" applyAlignment="1" applyProtection="1">
      <alignment horizontal="center" vertical="center" wrapText="1"/>
      <protection hidden="1"/>
    </xf>
    <xf numFmtId="0" fontId="8" fillId="7" borderId="0" xfId="0" applyFont="1" applyFill="1" applyProtection="1">
      <protection hidden="1"/>
    </xf>
    <xf numFmtId="0" fontId="0" fillId="0" borderId="0" xfId="0" applyProtection="1">
      <protection hidden="1"/>
    </xf>
    <xf numFmtId="0" fontId="0" fillId="3" borderId="0" xfId="0" applyFill="1" applyProtection="1">
      <protection hidden="1"/>
    </xf>
    <xf numFmtId="0" fontId="0" fillId="13" borderId="0" xfId="0" applyFill="1" applyProtection="1">
      <protection hidden="1"/>
    </xf>
    <xf numFmtId="0" fontId="0" fillId="0" borderId="1" xfId="0" applyBorder="1" applyProtection="1">
      <protection hidden="1"/>
    </xf>
    <xf numFmtId="10" fontId="0" fillId="0" borderId="1" xfId="10" applyNumberFormat="1" applyFont="1" applyBorder="1" applyProtection="1">
      <protection hidden="1"/>
    </xf>
    <xf numFmtId="0" fontId="61" fillId="0" borderId="76" xfId="0" applyFont="1" applyBorder="1" applyAlignment="1" applyProtection="1">
      <alignment wrapText="1"/>
      <protection hidden="1"/>
    </xf>
    <xf numFmtId="0" fontId="64" fillId="7" borderId="0" xfId="0" applyFont="1" applyFill="1" applyAlignment="1" applyProtection="1">
      <alignment horizontal="center" wrapText="1"/>
      <protection hidden="1"/>
    </xf>
    <xf numFmtId="0" fontId="65" fillId="0" borderId="76" xfId="0" applyFont="1" applyBorder="1" applyAlignment="1" applyProtection="1">
      <alignment wrapText="1"/>
      <protection hidden="1"/>
    </xf>
    <xf numFmtId="0" fontId="8" fillId="0" borderId="0" xfId="0" applyFont="1" applyProtection="1">
      <protection hidden="1"/>
    </xf>
    <xf numFmtId="3" fontId="0" fillId="0" borderId="0" xfId="0" applyNumberFormat="1"/>
    <xf numFmtId="0" fontId="0" fillId="0" borderId="0" xfId="0" applyAlignment="1">
      <alignment horizontal="center" vertical="center"/>
    </xf>
    <xf numFmtId="3" fontId="10" fillId="0" borderId="0" xfId="0" applyNumberFormat="1" applyFont="1" applyAlignment="1">
      <alignment vertical="center"/>
    </xf>
    <xf numFmtId="9" fontId="10" fillId="0" borderId="0" xfId="10" applyFont="1" applyAlignment="1" applyProtection="1">
      <alignment vertical="center"/>
    </xf>
    <xf numFmtId="3" fontId="11" fillId="0" borderId="0" xfId="0" applyNumberFormat="1" applyFont="1" applyAlignment="1">
      <alignment vertical="center"/>
    </xf>
    <xf numFmtId="10" fontId="10" fillId="0" borderId="0" xfId="0" applyNumberFormat="1" applyFont="1" applyAlignment="1">
      <alignment vertical="center"/>
    </xf>
    <xf numFmtId="0" fontId="0" fillId="0" borderId="0" xfId="0" applyAlignment="1">
      <alignment vertical="center"/>
    </xf>
    <xf numFmtId="3" fontId="32" fillId="0" borderId="18" xfId="0" applyNumberFormat="1" applyFont="1" applyBorder="1" applyAlignment="1">
      <alignment horizontal="center" vertical="center"/>
    </xf>
    <xf numFmtId="3" fontId="32" fillId="0" borderId="19" xfId="0" applyNumberFormat="1" applyFont="1" applyBorder="1" applyAlignment="1">
      <alignment horizontal="center" vertical="center"/>
    </xf>
    <xf numFmtId="3" fontId="32" fillId="0" borderId="32" xfId="0" applyNumberFormat="1" applyFont="1" applyBorder="1" applyAlignment="1">
      <alignment horizontal="center" vertical="center" wrapText="1"/>
    </xf>
    <xf numFmtId="3" fontId="32" fillId="0" borderId="0" xfId="0" applyNumberFormat="1" applyFont="1" applyAlignment="1">
      <alignment horizontal="center" vertical="center" wrapText="1"/>
    </xf>
    <xf numFmtId="10" fontId="32" fillId="12" borderId="18" xfId="0" applyNumberFormat="1" applyFont="1" applyFill="1" applyBorder="1" applyAlignment="1">
      <alignment horizontal="center" vertical="center"/>
    </xf>
    <xf numFmtId="10" fontId="32" fillId="12" borderId="19" xfId="0" applyNumberFormat="1" applyFont="1" applyFill="1" applyBorder="1" applyAlignment="1">
      <alignment horizontal="center" vertical="center" wrapText="1"/>
    </xf>
    <xf numFmtId="10" fontId="32" fillId="12" borderId="32" xfId="0" applyNumberFormat="1" applyFont="1" applyFill="1" applyBorder="1" applyAlignment="1">
      <alignment horizontal="center" vertical="center" wrapText="1"/>
    </xf>
    <xf numFmtId="3" fontId="32" fillId="0" borderId="12" xfId="0" applyNumberFormat="1" applyFont="1" applyBorder="1" applyAlignment="1">
      <alignment vertical="center"/>
    </xf>
    <xf numFmtId="3" fontId="10" fillId="9" borderId="1" xfId="0" applyNumberFormat="1" applyFont="1" applyFill="1" applyBorder="1" applyAlignment="1">
      <alignment vertical="center"/>
    </xf>
    <xf numFmtId="3" fontId="52" fillId="0" borderId="0" xfId="0" applyNumberFormat="1" applyFont="1" applyAlignment="1">
      <alignment vertical="center"/>
    </xf>
    <xf numFmtId="10" fontId="52" fillId="0" borderId="0" xfId="10" applyNumberFormat="1" applyFont="1" applyAlignment="1" applyProtection="1">
      <alignment vertical="center"/>
    </xf>
    <xf numFmtId="10" fontId="12" fillId="0" borderId="0" xfId="0" applyNumberFormat="1" applyFont="1" applyAlignment="1">
      <alignment vertical="center"/>
    </xf>
    <xf numFmtId="9" fontId="52" fillId="0" borderId="0" xfId="10" applyFont="1" applyAlignment="1" applyProtection="1">
      <alignment vertical="center"/>
    </xf>
    <xf numFmtId="10" fontId="52" fillId="0" borderId="0" xfId="0" applyNumberFormat="1" applyFont="1" applyAlignment="1">
      <alignment vertical="center"/>
    </xf>
    <xf numFmtId="3" fontId="32" fillId="8" borderId="23" xfId="0" applyNumberFormat="1" applyFont="1" applyFill="1" applyBorder="1" applyAlignment="1">
      <alignment horizontal="center" vertical="center"/>
    </xf>
    <xf numFmtId="3" fontId="32" fillId="11" borderId="23" xfId="0" applyNumberFormat="1" applyFont="1" applyFill="1" applyBorder="1" applyAlignment="1">
      <alignment horizontal="center" vertical="center"/>
    </xf>
    <xf numFmtId="3" fontId="32" fillId="12" borderId="23" xfId="0" applyNumberFormat="1" applyFont="1" applyFill="1" applyBorder="1" applyAlignment="1">
      <alignment horizontal="center" vertical="center"/>
    </xf>
    <xf numFmtId="0" fontId="9" fillId="7" borderId="1" xfId="0" applyFont="1" applyFill="1" applyBorder="1" applyAlignment="1">
      <alignment horizontal="center" vertical="center"/>
    </xf>
    <xf numFmtId="3" fontId="10" fillId="8" borderId="5" xfId="0" applyNumberFormat="1" applyFont="1" applyFill="1" applyBorder="1" applyAlignment="1">
      <alignment horizontal="center" vertical="center"/>
    </xf>
    <xf numFmtId="3" fontId="32" fillId="8" borderId="11" xfId="0" applyNumberFormat="1" applyFont="1" applyFill="1" applyBorder="1" applyAlignment="1">
      <alignment horizontal="center" vertical="center"/>
    </xf>
    <xf numFmtId="9" fontId="32" fillId="8" borderId="11" xfId="10" applyFont="1" applyFill="1" applyBorder="1" applyAlignment="1" applyProtection="1">
      <alignment horizontal="center" vertical="center"/>
    </xf>
    <xf numFmtId="3" fontId="32" fillId="8" borderId="54" xfId="0" applyNumberFormat="1" applyFont="1" applyFill="1" applyBorder="1" applyAlignment="1">
      <alignment horizontal="center" vertical="center" wrapText="1"/>
    </xf>
    <xf numFmtId="3" fontId="10" fillId="11" borderId="53" xfId="0" applyNumberFormat="1" applyFont="1" applyFill="1" applyBorder="1" applyAlignment="1">
      <alignment horizontal="center" vertical="center"/>
    </xf>
    <xf numFmtId="3" fontId="32" fillId="11" borderId="11" xfId="0" applyNumberFormat="1" applyFont="1" applyFill="1" applyBorder="1" applyAlignment="1">
      <alignment horizontal="center" vertical="center"/>
    </xf>
    <xf numFmtId="3" fontId="32" fillId="11" borderId="54" xfId="0" applyNumberFormat="1" applyFont="1" applyFill="1" applyBorder="1" applyAlignment="1">
      <alignment horizontal="center" vertical="center" wrapText="1"/>
    </xf>
    <xf numFmtId="3" fontId="10" fillId="12" borderId="53"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xf>
    <xf numFmtId="10" fontId="32" fillId="12" borderId="11" xfId="0" applyNumberFormat="1" applyFont="1" applyFill="1" applyBorder="1" applyAlignment="1">
      <alignment horizontal="center" vertical="center" wrapText="1"/>
    </xf>
    <xf numFmtId="3" fontId="32" fillId="12" borderId="11" xfId="0" applyNumberFormat="1" applyFont="1" applyFill="1" applyBorder="1" applyAlignment="1">
      <alignment horizontal="center" vertical="center"/>
    </xf>
    <xf numFmtId="10" fontId="32" fillId="12" borderId="11" xfId="10" applyNumberFormat="1" applyFont="1" applyFill="1" applyBorder="1" applyAlignment="1" applyProtection="1">
      <alignment horizontal="center" vertical="center" wrapText="1"/>
    </xf>
    <xf numFmtId="3" fontId="10" fillId="0" borderId="53" xfId="0" applyNumberFormat="1" applyFont="1" applyBorder="1" applyAlignment="1">
      <alignment horizontal="center" vertical="center"/>
    </xf>
    <xf numFmtId="3" fontId="32" fillId="0" borderId="11" xfId="0" applyNumberFormat="1" applyFont="1" applyBorder="1" applyAlignment="1">
      <alignment horizontal="center" vertical="center"/>
    </xf>
    <xf numFmtId="3" fontId="32" fillId="0" borderId="54" xfId="0" applyNumberFormat="1" applyFont="1" applyBorder="1" applyAlignment="1">
      <alignment horizontal="center" vertical="center"/>
    </xf>
    <xf numFmtId="10" fontId="32" fillId="12" borderId="54" xfId="10" applyNumberFormat="1" applyFont="1" applyFill="1" applyBorder="1" applyAlignment="1" applyProtection="1">
      <alignment horizontal="center" vertical="center"/>
    </xf>
    <xf numFmtId="0" fontId="53" fillId="8" borderId="21" xfId="0" applyFont="1" applyFill="1" applyBorder="1" applyAlignment="1">
      <alignment vertical="center"/>
    </xf>
    <xf numFmtId="169" fontId="34" fillId="8" borderId="19" xfId="0" applyNumberFormat="1" applyFont="1" applyFill="1" applyBorder="1" applyAlignment="1">
      <alignment horizontal="center" vertical="center" wrapText="1" readingOrder="1"/>
    </xf>
    <xf numFmtId="10" fontId="34" fillId="8" borderId="19" xfId="0" applyNumberFormat="1" applyFont="1" applyFill="1" applyBorder="1" applyAlignment="1">
      <alignment horizontal="center" vertical="center" wrapText="1" readingOrder="1"/>
    </xf>
    <xf numFmtId="10" fontId="34" fillId="8" borderId="19" xfId="10" applyNumberFormat="1" applyFont="1" applyFill="1" applyBorder="1" applyAlignment="1" applyProtection="1">
      <alignment horizontal="center" vertical="center" wrapText="1" readingOrder="1"/>
    </xf>
    <xf numFmtId="10" fontId="34" fillId="8" borderId="32" xfId="10" applyNumberFormat="1" applyFont="1" applyFill="1" applyBorder="1" applyAlignment="1" applyProtection="1">
      <alignment horizontal="center" vertical="center" wrapText="1" readingOrder="1"/>
    </xf>
    <xf numFmtId="0" fontId="53" fillId="11" borderId="18" xfId="0" applyFont="1" applyFill="1" applyBorder="1" applyAlignment="1">
      <alignment vertical="center"/>
    </xf>
    <xf numFmtId="10" fontId="34" fillId="11" borderId="19" xfId="10" applyNumberFormat="1" applyFont="1" applyFill="1" applyBorder="1" applyAlignment="1" applyProtection="1">
      <alignment horizontal="center" vertical="center" wrapText="1" readingOrder="1"/>
    </xf>
    <xf numFmtId="10" fontId="34" fillId="11" borderId="32" xfId="10" applyNumberFormat="1" applyFont="1" applyFill="1" applyBorder="1" applyAlignment="1" applyProtection="1">
      <alignment horizontal="center" vertical="center" wrapText="1" readingOrder="1"/>
    </xf>
    <xf numFmtId="0" fontId="53" fillId="12" borderId="18" xfId="0" applyFont="1" applyFill="1" applyBorder="1" applyAlignment="1">
      <alignment vertical="center"/>
    </xf>
    <xf numFmtId="10" fontId="32" fillId="12" borderId="19" xfId="0" applyNumberFormat="1" applyFont="1" applyFill="1" applyBorder="1" applyAlignment="1">
      <alignment vertical="center"/>
    </xf>
    <xf numFmtId="10" fontId="34" fillId="12" borderId="19" xfId="10" applyNumberFormat="1" applyFont="1" applyFill="1" applyBorder="1" applyAlignment="1" applyProtection="1">
      <alignment horizontal="center" vertical="center" wrapText="1" readingOrder="1"/>
    </xf>
    <xf numFmtId="0" fontId="53" fillId="0" borderId="18" xfId="0" applyFont="1" applyBorder="1" applyAlignment="1">
      <alignment vertical="center"/>
    </xf>
    <xf numFmtId="0" fontId="34" fillId="0" borderId="19" xfId="0" applyFont="1" applyBorder="1" applyAlignment="1">
      <alignment horizontal="center" vertical="center" wrapText="1" readingOrder="1"/>
    </xf>
    <xf numFmtId="0" fontId="34" fillId="0" borderId="32" xfId="0" applyFont="1" applyBorder="1" applyAlignment="1">
      <alignment horizontal="center" vertical="center" wrapText="1" readingOrder="1"/>
    </xf>
    <xf numFmtId="0" fontId="0" fillId="0" borderId="20" xfId="0" applyBorder="1" applyAlignment="1">
      <alignment vertical="center"/>
    </xf>
    <xf numFmtId="0" fontId="10" fillId="7" borderId="1" xfId="0" applyFont="1" applyFill="1" applyBorder="1" applyAlignment="1">
      <alignment horizontal="center" vertical="center"/>
    </xf>
    <xf numFmtId="0" fontId="10" fillId="8" borderId="8" xfId="0" applyFont="1" applyFill="1" applyBorder="1" applyAlignment="1">
      <alignment vertical="center"/>
    </xf>
    <xf numFmtId="169" fontId="10" fillId="8" borderId="1" xfId="10" applyNumberFormat="1" applyFont="1" applyFill="1" applyBorder="1" applyAlignment="1" applyProtection="1">
      <alignment vertical="center"/>
    </xf>
    <xf numFmtId="10" fontId="10" fillId="8" borderId="1" xfId="10" applyNumberFormat="1" applyFont="1" applyFill="1" applyBorder="1" applyAlignment="1" applyProtection="1">
      <alignment vertical="center"/>
    </xf>
    <xf numFmtId="10" fontId="10" fillId="8" borderId="10" xfId="0" applyNumberFormat="1" applyFont="1" applyFill="1" applyBorder="1" applyAlignment="1">
      <alignment vertical="center"/>
    </xf>
    <xf numFmtId="10" fontId="44" fillId="8" borderId="43" xfId="0" applyNumberFormat="1" applyFont="1" applyFill="1" applyBorder="1" applyAlignment="1">
      <alignment horizontal="center" vertical="center" wrapText="1" readingOrder="1"/>
    </xf>
    <xf numFmtId="0" fontId="10" fillId="11" borderId="42" xfId="0" applyFont="1" applyFill="1" applyBorder="1" applyAlignment="1">
      <alignment vertical="center"/>
    </xf>
    <xf numFmtId="10" fontId="10" fillId="11" borderId="10" xfId="10" applyNumberFormat="1" applyFont="1" applyFill="1" applyBorder="1" applyAlignment="1" applyProtection="1">
      <alignment vertical="center"/>
    </xf>
    <xf numFmtId="10" fontId="10" fillId="11" borderId="43" xfId="10" applyNumberFormat="1" applyFont="1" applyFill="1" applyBorder="1" applyAlignment="1" applyProtection="1">
      <alignment vertical="center"/>
    </xf>
    <xf numFmtId="0" fontId="10" fillId="12" borderId="42" xfId="0" applyFont="1" applyFill="1" applyBorder="1" applyAlignment="1">
      <alignment vertical="center"/>
    </xf>
    <xf numFmtId="10" fontId="10"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xf>
    <xf numFmtId="3" fontId="10" fillId="0" borderId="42" xfId="0" applyNumberFormat="1" applyFont="1" applyBorder="1" applyAlignment="1">
      <alignment vertical="center"/>
    </xf>
    <xf numFmtId="10" fontId="10" fillId="0" borderId="1" xfId="10" applyNumberFormat="1" applyFont="1" applyFill="1" applyBorder="1" applyAlignment="1" applyProtection="1">
      <alignment horizontal="center" vertical="center"/>
    </xf>
    <xf numFmtId="0" fontId="10" fillId="8" borderId="12" xfId="0" applyFont="1" applyFill="1" applyBorder="1" applyAlignment="1">
      <alignment vertical="center"/>
    </xf>
    <xf numFmtId="10" fontId="10" fillId="8" borderId="1" xfId="0" applyNumberFormat="1" applyFont="1" applyFill="1" applyBorder="1" applyAlignment="1">
      <alignment vertical="center"/>
    </xf>
    <xf numFmtId="10" fontId="44" fillId="8" borderId="26" xfId="0" applyNumberFormat="1" applyFont="1" applyFill="1" applyBorder="1" applyAlignment="1">
      <alignment horizontal="center" vertical="center" wrapText="1" readingOrder="1"/>
    </xf>
    <xf numFmtId="0" fontId="10" fillId="11" borderId="30" xfId="0" applyFont="1" applyFill="1" applyBorder="1" applyAlignment="1">
      <alignment vertical="center"/>
    </xf>
    <xf numFmtId="10" fontId="10" fillId="11" borderId="1" xfId="10" applyNumberFormat="1" applyFont="1" applyFill="1" applyBorder="1" applyAlignment="1" applyProtection="1">
      <alignment vertical="center"/>
    </xf>
    <xf numFmtId="10" fontId="10" fillId="11" borderId="26" xfId="10" applyNumberFormat="1" applyFont="1" applyFill="1" applyBorder="1" applyAlignment="1" applyProtection="1">
      <alignment vertical="center"/>
    </xf>
    <xf numFmtId="0" fontId="10" fillId="12" borderId="30" xfId="0" applyFont="1" applyFill="1" applyBorder="1" applyAlignment="1">
      <alignment vertical="center"/>
    </xf>
    <xf numFmtId="10" fontId="10" fillId="12" borderId="1" xfId="0" applyNumberFormat="1" applyFont="1" applyFill="1" applyBorder="1" applyAlignment="1">
      <alignment vertical="center"/>
    </xf>
    <xf numFmtId="10" fontId="10" fillId="12" borderId="1" xfId="10" applyNumberFormat="1" applyFont="1" applyFill="1" applyBorder="1" applyAlignment="1" applyProtection="1">
      <alignment vertical="center"/>
    </xf>
    <xf numFmtId="3" fontId="10" fillId="0" borderId="30" xfId="0" applyNumberFormat="1" applyFont="1" applyBorder="1" applyAlignment="1">
      <alignment vertical="center"/>
    </xf>
    <xf numFmtId="3" fontId="10" fillId="0" borderId="1" xfId="0" applyNumberFormat="1" applyFont="1" applyBorder="1" applyAlignment="1">
      <alignment vertical="center"/>
    </xf>
    <xf numFmtId="3" fontId="10" fillId="0" borderId="26" xfId="0" applyNumberFormat="1" applyFont="1" applyBorder="1" applyAlignment="1">
      <alignment vertical="center"/>
    </xf>
    <xf numFmtId="3" fontId="10" fillId="12" borderId="30" xfId="0" applyNumberFormat="1" applyFont="1" applyFill="1" applyBorder="1" applyAlignment="1">
      <alignment vertical="center"/>
    </xf>
    <xf numFmtId="6" fontId="10" fillId="11" borderId="30" xfId="0" applyNumberFormat="1" applyFont="1" applyFill="1" applyBorder="1" applyAlignment="1">
      <alignment vertical="center"/>
    </xf>
    <xf numFmtId="0" fontId="10" fillId="8" borderId="1" xfId="0" applyFont="1" applyFill="1" applyBorder="1" applyAlignment="1">
      <alignment vertical="center"/>
    </xf>
    <xf numFmtId="9" fontId="44" fillId="8" borderId="1" xfId="10" applyFont="1" applyFill="1" applyBorder="1" applyAlignment="1" applyProtection="1">
      <alignment horizontal="center" vertical="center" wrapText="1" readingOrder="1"/>
    </xf>
    <xf numFmtId="0" fontId="0" fillId="7" borderId="1" xfId="0" applyFill="1" applyBorder="1" applyAlignment="1">
      <alignment horizontal="center" vertical="center"/>
    </xf>
    <xf numFmtId="3" fontId="10" fillId="8" borderId="34" xfId="0" applyNumberFormat="1" applyFont="1" applyFill="1" applyBorder="1" applyAlignment="1">
      <alignment horizontal="center" vertical="center"/>
    </xf>
    <xf numFmtId="3" fontId="10" fillId="8" borderId="29" xfId="0" applyNumberFormat="1" applyFont="1" applyFill="1" applyBorder="1" applyAlignment="1">
      <alignment horizontal="center" vertical="center"/>
    </xf>
    <xf numFmtId="9" fontId="32" fillId="8" borderId="29" xfId="10" applyFont="1" applyFill="1" applyBorder="1" applyAlignment="1" applyProtection="1">
      <alignment horizontal="center" vertical="center"/>
    </xf>
    <xf numFmtId="3" fontId="32" fillId="8" borderId="27" xfId="0" applyNumberFormat="1" applyFont="1" applyFill="1" applyBorder="1" applyAlignment="1">
      <alignment horizontal="center" vertical="center"/>
    </xf>
    <xf numFmtId="6" fontId="10" fillId="11" borderId="31" xfId="0" applyNumberFormat="1" applyFont="1" applyFill="1" applyBorder="1" applyAlignment="1">
      <alignment vertical="center"/>
    </xf>
    <xf numFmtId="10" fontId="10" fillId="11" borderId="29" xfId="10" applyNumberFormat="1" applyFont="1" applyFill="1" applyBorder="1" applyAlignment="1" applyProtection="1">
      <alignment vertical="center"/>
    </xf>
    <xf numFmtId="10" fontId="10" fillId="11" borderId="27" xfId="10" applyNumberFormat="1" applyFont="1" applyFill="1" applyBorder="1" applyAlignment="1" applyProtection="1">
      <alignment vertical="center"/>
    </xf>
    <xf numFmtId="3" fontId="52" fillId="12" borderId="31" xfId="0" applyNumberFormat="1" applyFont="1" applyFill="1" applyBorder="1" applyAlignment="1">
      <alignment vertical="center"/>
    </xf>
    <xf numFmtId="10" fontId="52" fillId="12" borderId="29" xfId="0" applyNumberFormat="1" applyFont="1" applyFill="1" applyBorder="1" applyAlignment="1">
      <alignment vertical="center"/>
    </xf>
    <xf numFmtId="10" fontId="52" fillId="12" borderId="29" xfId="10" applyNumberFormat="1" applyFont="1" applyFill="1" applyBorder="1" applyAlignment="1" applyProtection="1">
      <alignment vertical="center"/>
    </xf>
    <xf numFmtId="3" fontId="52" fillId="0" borderId="40" xfId="0" applyNumberFormat="1" applyFont="1" applyBorder="1" applyAlignment="1">
      <alignment vertical="center"/>
    </xf>
    <xf numFmtId="3" fontId="52" fillId="0" borderId="9" xfId="0" applyNumberFormat="1" applyFont="1" applyBorder="1" applyAlignment="1">
      <alignment vertical="center"/>
    </xf>
    <xf numFmtId="3" fontId="52" fillId="0" borderId="41" xfId="0" applyNumberFormat="1" applyFont="1" applyBorder="1" applyAlignment="1">
      <alignment vertical="center"/>
    </xf>
    <xf numFmtId="10" fontId="32" fillId="8" borderId="19" xfId="10" applyNumberFormat="1" applyFont="1" applyFill="1" applyBorder="1" applyAlignment="1" applyProtection="1">
      <alignment horizontal="center" vertical="center"/>
    </xf>
    <xf numFmtId="10" fontId="32" fillId="8" borderId="32" xfId="10" applyNumberFormat="1" applyFont="1" applyFill="1" applyBorder="1" applyAlignment="1" applyProtection="1">
      <alignment horizontal="center" vertical="center"/>
    </xf>
    <xf numFmtId="0" fontId="53" fillId="11" borderId="18" xfId="0" applyFont="1" applyFill="1" applyBorder="1" applyAlignment="1">
      <alignment horizontal="left" vertical="center"/>
    </xf>
    <xf numFmtId="10" fontId="10" fillId="11" borderId="19" xfId="10" applyNumberFormat="1" applyFont="1" applyFill="1" applyBorder="1" applyAlignment="1" applyProtection="1">
      <alignment vertical="center"/>
    </xf>
    <xf numFmtId="10" fontId="10" fillId="11" borderId="32" xfId="10" applyNumberFormat="1" applyFont="1" applyFill="1" applyBorder="1" applyAlignment="1" applyProtection="1">
      <alignment vertical="center"/>
    </xf>
    <xf numFmtId="10" fontId="32" fillId="12" borderId="19" xfId="10" applyNumberFormat="1" applyFont="1" applyFill="1" applyBorder="1" applyAlignment="1" applyProtection="1">
      <alignment vertical="center"/>
    </xf>
    <xf numFmtId="0" fontId="53" fillId="9" borderId="18" xfId="0" applyFont="1" applyFill="1" applyBorder="1" applyAlignment="1">
      <alignment horizontal="left" vertical="center"/>
    </xf>
    <xf numFmtId="10" fontId="10" fillId="0" borderId="19" xfId="10" applyNumberFormat="1" applyFont="1" applyBorder="1" applyAlignment="1" applyProtection="1">
      <alignment vertical="center"/>
    </xf>
    <xf numFmtId="10" fontId="10" fillId="0" borderId="32" xfId="10" applyNumberFormat="1" applyFont="1" applyBorder="1" applyAlignment="1" applyProtection="1">
      <alignment vertical="center"/>
    </xf>
    <xf numFmtId="0" fontId="0" fillId="0" borderId="65" xfId="0" applyBorder="1" applyAlignment="1">
      <alignment vertical="center"/>
    </xf>
    <xf numFmtId="0" fontId="33" fillId="8" borderId="8" xfId="0" applyFont="1" applyFill="1" applyBorder="1" applyAlignment="1">
      <alignment vertical="center"/>
    </xf>
    <xf numFmtId="10" fontId="10" fillId="8" borderId="10" xfId="0" applyNumberFormat="1" applyFont="1" applyFill="1" applyBorder="1" applyAlignment="1">
      <alignment horizontal="right" vertical="center"/>
    </xf>
    <xf numFmtId="10" fontId="10" fillId="8" borderId="10" xfId="10" applyNumberFormat="1" applyFont="1" applyFill="1" applyBorder="1" applyAlignment="1" applyProtection="1">
      <alignment horizontal="center" vertical="center"/>
    </xf>
    <xf numFmtId="3" fontId="10" fillId="8" borderId="43" xfId="0" applyNumberFormat="1" applyFont="1" applyFill="1" applyBorder="1" applyAlignment="1">
      <alignment horizontal="center" vertical="center"/>
    </xf>
    <xf numFmtId="6" fontId="10" fillId="11" borderId="42" xfId="0" applyNumberFormat="1" applyFont="1" applyFill="1" applyBorder="1" applyAlignment="1">
      <alignment vertical="center"/>
    </xf>
    <xf numFmtId="10" fontId="10" fillId="0" borderId="10" xfId="10" applyNumberFormat="1" applyFont="1" applyFill="1" applyBorder="1" applyAlignment="1" applyProtection="1">
      <alignment horizontal="center" vertical="center"/>
    </xf>
    <xf numFmtId="0" fontId="33" fillId="8" borderId="12" xfId="0" applyFont="1" applyFill="1" applyBorder="1" applyAlignment="1">
      <alignment vertical="center"/>
    </xf>
    <xf numFmtId="10" fontId="10" fillId="8" borderId="1" xfId="0" applyNumberFormat="1" applyFont="1" applyFill="1" applyBorder="1" applyAlignment="1">
      <alignment horizontal="right" vertical="center"/>
    </xf>
    <xf numFmtId="10" fontId="10" fillId="8" borderId="1" xfId="10" applyNumberFormat="1" applyFont="1" applyFill="1" applyBorder="1" applyAlignment="1" applyProtection="1">
      <alignment horizontal="center" vertical="center"/>
    </xf>
    <xf numFmtId="3" fontId="10" fillId="8" borderId="26" xfId="0" applyNumberFormat="1" applyFont="1" applyFill="1" applyBorder="1" applyAlignment="1">
      <alignment horizontal="center" vertical="center"/>
    </xf>
    <xf numFmtId="169" fontId="10" fillId="8" borderId="1" xfId="0" applyNumberFormat="1" applyFont="1" applyFill="1" applyBorder="1" applyAlignment="1">
      <alignment horizontal="right" vertical="center"/>
    </xf>
    <xf numFmtId="3" fontId="10" fillId="8" borderId="26" xfId="0" applyNumberFormat="1" applyFont="1" applyFill="1" applyBorder="1" applyAlignment="1">
      <alignment vertical="center"/>
    </xf>
    <xf numFmtId="0" fontId="33" fillId="8" borderId="15" xfId="0" applyFont="1" applyFill="1" applyBorder="1" applyAlignment="1">
      <alignment vertical="center"/>
    </xf>
    <xf numFmtId="169" fontId="10" fillId="8" borderId="9" xfId="0" applyNumberFormat="1" applyFont="1" applyFill="1" applyBorder="1" applyAlignment="1">
      <alignment horizontal="right" vertical="center"/>
    </xf>
    <xf numFmtId="10" fontId="10" fillId="8" borderId="9" xfId="10" applyNumberFormat="1" applyFont="1" applyFill="1" applyBorder="1" applyAlignment="1" applyProtection="1">
      <alignment horizontal="center" vertical="center"/>
    </xf>
    <xf numFmtId="3" fontId="10" fillId="8" borderId="41" xfId="0" applyNumberFormat="1" applyFont="1" applyFill="1" applyBorder="1" applyAlignment="1">
      <alignment vertical="center"/>
    </xf>
    <xf numFmtId="3" fontId="10" fillId="11" borderId="40" xfId="0" applyNumberFormat="1" applyFont="1" applyFill="1" applyBorder="1" applyAlignment="1">
      <alignment horizontal="center" vertical="center"/>
    </xf>
    <xf numFmtId="10" fontId="52" fillId="11" borderId="9" xfId="10" applyNumberFormat="1" applyFont="1" applyFill="1" applyBorder="1" applyAlignment="1" applyProtection="1">
      <alignment vertical="center"/>
    </xf>
    <xf numFmtId="10" fontId="52" fillId="11" borderId="41" xfId="10" applyNumberFormat="1" applyFont="1" applyFill="1" applyBorder="1" applyAlignment="1" applyProtection="1">
      <alignment vertical="center"/>
    </xf>
    <xf numFmtId="3" fontId="10" fillId="12" borderId="40" xfId="0" applyNumberFormat="1" applyFont="1" applyFill="1" applyBorder="1" applyAlignment="1">
      <alignment vertical="center"/>
    </xf>
    <xf numFmtId="3" fontId="10" fillId="12" borderId="9" xfId="0" applyNumberFormat="1" applyFont="1" applyFill="1" applyBorder="1" applyAlignment="1">
      <alignment vertical="center"/>
    </xf>
    <xf numFmtId="10" fontId="10" fillId="12" borderId="9" xfId="10" applyNumberFormat="1" applyFont="1" applyFill="1" applyBorder="1" applyAlignment="1" applyProtection="1">
      <alignment vertical="center"/>
    </xf>
    <xf numFmtId="0" fontId="53" fillId="8" borderId="12" xfId="0" applyFont="1" applyFill="1" applyBorder="1" applyAlignment="1">
      <alignment vertical="center"/>
    </xf>
    <xf numFmtId="10" fontId="32" fillId="8" borderId="1" xfId="10" applyNumberFormat="1" applyFont="1" applyFill="1" applyBorder="1" applyAlignment="1" applyProtection="1">
      <alignment horizontal="center" vertical="center"/>
    </xf>
    <xf numFmtId="10" fontId="32" fillId="8" borderId="26" xfId="10" applyNumberFormat="1" applyFont="1" applyFill="1" applyBorder="1" applyAlignment="1" applyProtection="1">
      <alignment horizontal="center" vertical="center"/>
    </xf>
    <xf numFmtId="0" fontId="53" fillId="11" borderId="30" xfId="0" applyFont="1" applyFill="1" applyBorder="1" applyAlignment="1">
      <alignment vertical="center"/>
    </xf>
    <xf numFmtId="10" fontId="32" fillId="11" borderId="1" xfId="10" applyNumberFormat="1" applyFont="1" applyFill="1" applyBorder="1" applyAlignment="1" applyProtection="1">
      <alignment vertical="center"/>
    </xf>
    <xf numFmtId="10" fontId="32" fillId="11" borderId="26" xfId="10" applyNumberFormat="1" applyFont="1" applyFill="1" applyBorder="1" applyAlignment="1" applyProtection="1">
      <alignment vertical="center"/>
    </xf>
    <xf numFmtId="0" fontId="53" fillId="12" borderId="30" xfId="0" applyFont="1" applyFill="1" applyBorder="1" applyAlignment="1">
      <alignment vertical="center"/>
    </xf>
    <xf numFmtId="10" fontId="32" fillId="12" borderId="1" xfId="0" applyNumberFormat="1" applyFont="1" applyFill="1" applyBorder="1" applyAlignment="1">
      <alignment vertical="center"/>
    </xf>
    <xf numFmtId="10" fontId="32" fillId="12" borderId="1" xfId="10" applyNumberFormat="1" applyFont="1" applyFill="1" applyBorder="1" applyAlignment="1" applyProtection="1">
      <alignment vertical="center"/>
    </xf>
    <xf numFmtId="3" fontId="10" fillId="0" borderId="19" xfId="0" applyNumberFormat="1" applyFont="1" applyBorder="1" applyAlignment="1">
      <alignment vertical="center"/>
    </xf>
    <xf numFmtId="3" fontId="10" fillId="0" borderId="32" xfId="0" applyNumberFormat="1" applyFont="1" applyBorder="1" applyAlignment="1">
      <alignment vertical="center"/>
    </xf>
    <xf numFmtId="9" fontId="10" fillId="8" borderId="1" xfId="10" applyFont="1" applyFill="1" applyBorder="1" applyAlignment="1" applyProtection="1">
      <alignment horizontal="center" vertical="center"/>
    </xf>
    <xf numFmtId="10" fontId="51" fillId="12" borderId="1" xfId="0" applyNumberFormat="1" applyFont="1" applyFill="1" applyBorder="1" applyAlignment="1">
      <alignment vertical="center"/>
    </xf>
    <xf numFmtId="0" fontId="10" fillId="0" borderId="42" xfId="0" applyFont="1" applyBorder="1" applyAlignment="1">
      <alignment vertical="center"/>
    </xf>
    <xf numFmtId="0" fontId="10" fillId="0" borderId="30" xfId="0" applyFont="1" applyBorder="1" applyAlignment="1">
      <alignment vertical="center"/>
    </xf>
    <xf numFmtId="170" fontId="10" fillId="8" borderId="26" xfId="0" applyNumberFormat="1" applyFont="1" applyFill="1" applyBorder="1" applyAlignment="1">
      <alignment horizontal="center" vertical="center"/>
    </xf>
    <xf numFmtId="0" fontId="10" fillId="8" borderId="15" xfId="0" applyFont="1" applyFill="1" applyBorder="1" applyAlignment="1">
      <alignment vertical="center"/>
    </xf>
    <xf numFmtId="9" fontId="10" fillId="8" borderId="9" xfId="10" applyFont="1" applyFill="1" applyBorder="1" applyAlignment="1" applyProtection="1">
      <alignment horizontal="center" vertical="center"/>
    </xf>
    <xf numFmtId="170" fontId="10" fillId="8" borderId="41" xfId="0" applyNumberFormat="1" applyFont="1" applyFill="1" applyBorder="1" applyAlignment="1">
      <alignment horizontal="center" vertical="center"/>
    </xf>
    <xf numFmtId="0" fontId="10" fillId="11" borderId="40" xfId="0" applyFont="1" applyFill="1" applyBorder="1" applyAlignment="1">
      <alignment vertical="center"/>
    </xf>
    <xf numFmtId="10" fontId="10" fillId="11" borderId="9" xfId="10" applyNumberFormat="1" applyFont="1" applyFill="1" applyBorder="1" applyAlignment="1" applyProtection="1">
      <alignment vertical="center"/>
    </xf>
    <xf numFmtId="10" fontId="10" fillId="11" borderId="41" xfId="10" applyNumberFormat="1" applyFont="1" applyFill="1" applyBorder="1" applyAlignment="1" applyProtection="1">
      <alignment vertical="center"/>
    </xf>
    <xf numFmtId="0" fontId="10" fillId="0" borderId="40" xfId="0" applyFont="1" applyBorder="1" applyAlignment="1">
      <alignment vertical="center"/>
    </xf>
    <xf numFmtId="3" fontId="10" fillId="0" borderId="9" xfId="0" applyNumberFormat="1" applyFont="1" applyBorder="1" applyAlignment="1">
      <alignment vertical="center"/>
    </xf>
    <xf numFmtId="3" fontId="10" fillId="0" borderId="41" xfId="0" applyNumberFormat="1" applyFont="1" applyBorder="1" applyAlignment="1">
      <alignment vertical="center"/>
    </xf>
    <xf numFmtId="0" fontId="10" fillId="8" borderId="34" xfId="0" applyFont="1" applyFill="1" applyBorder="1" applyAlignment="1">
      <alignment vertical="center"/>
    </xf>
    <xf numFmtId="10" fontId="10" fillId="8" borderId="29" xfId="10" applyNumberFormat="1" applyFont="1" applyFill="1" applyBorder="1" applyAlignment="1" applyProtection="1">
      <alignment horizontal="center" vertical="center"/>
    </xf>
    <xf numFmtId="9" fontId="10" fillId="8" borderId="29" xfId="10" applyFont="1" applyFill="1" applyBorder="1" applyAlignment="1" applyProtection="1">
      <alignment horizontal="center" vertical="center"/>
    </xf>
    <xf numFmtId="170" fontId="10" fillId="8" borderId="27" xfId="0" applyNumberFormat="1" applyFont="1" applyFill="1" applyBorder="1" applyAlignment="1">
      <alignment horizontal="center" vertical="center"/>
    </xf>
    <xf numFmtId="0" fontId="10" fillId="11" borderId="31" xfId="0" applyFont="1" applyFill="1" applyBorder="1" applyAlignment="1">
      <alignment vertical="center"/>
    </xf>
    <xf numFmtId="0" fontId="10" fillId="12" borderId="31" xfId="0" applyFont="1" applyFill="1" applyBorder="1" applyAlignment="1">
      <alignment vertical="center"/>
    </xf>
    <xf numFmtId="10" fontId="10" fillId="12" borderId="29" xfId="0" applyNumberFormat="1" applyFont="1" applyFill="1" applyBorder="1" applyAlignment="1">
      <alignment vertical="center"/>
    </xf>
    <xf numFmtId="10" fontId="10" fillId="12" borderId="29" xfId="10" applyNumberFormat="1" applyFont="1" applyFill="1" applyBorder="1" applyAlignment="1" applyProtection="1">
      <alignment vertical="center"/>
    </xf>
    <xf numFmtId="0" fontId="10" fillId="0" borderId="31" xfId="0" applyFont="1" applyBorder="1" applyAlignment="1">
      <alignment vertical="center"/>
    </xf>
    <xf numFmtId="3" fontId="10" fillId="0" borderId="29" xfId="0" applyNumberFormat="1" applyFont="1" applyBorder="1" applyAlignment="1">
      <alignment vertical="center"/>
    </xf>
    <xf numFmtId="3" fontId="10" fillId="0" borderId="27" xfId="0" applyNumberFormat="1" applyFont="1" applyBorder="1" applyAlignment="1">
      <alignment vertical="center"/>
    </xf>
    <xf numFmtId="0" fontId="10" fillId="8" borderId="59" xfId="0" applyFont="1" applyFill="1" applyBorder="1" applyAlignment="1">
      <alignment vertical="center"/>
    </xf>
    <xf numFmtId="3" fontId="10" fillId="8" borderId="60" xfId="0" applyNumberFormat="1" applyFont="1" applyFill="1" applyBorder="1" applyAlignment="1">
      <alignment horizontal="center" vertical="center"/>
    </xf>
    <xf numFmtId="10" fontId="10" fillId="8" borderId="60" xfId="10" applyNumberFormat="1" applyFont="1" applyFill="1" applyBorder="1" applyAlignment="1" applyProtection="1">
      <alignment horizontal="center" vertical="center"/>
    </xf>
    <xf numFmtId="9" fontId="10" fillId="8" borderId="60" xfId="10" applyFont="1" applyFill="1" applyBorder="1" applyAlignment="1" applyProtection="1">
      <alignment horizontal="center" vertical="center"/>
    </xf>
    <xf numFmtId="170" fontId="10" fillId="8" borderId="61" xfId="0" applyNumberFormat="1" applyFont="1" applyFill="1" applyBorder="1" applyAlignment="1">
      <alignment horizontal="center" vertical="center"/>
    </xf>
    <xf numFmtId="0" fontId="10" fillId="11" borderId="62" xfId="0" applyFont="1" applyFill="1" applyBorder="1" applyAlignment="1">
      <alignment vertical="center"/>
    </xf>
    <xf numFmtId="10" fontId="10" fillId="11" borderId="60" xfId="10" applyNumberFormat="1" applyFont="1" applyFill="1" applyBorder="1" applyAlignment="1" applyProtection="1">
      <alignment vertical="center"/>
    </xf>
    <xf numFmtId="10" fontId="10" fillId="11" borderId="61" xfId="10" applyNumberFormat="1" applyFont="1" applyFill="1" applyBorder="1" applyAlignment="1" applyProtection="1">
      <alignment vertical="center"/>
    </xf>
    <xf numFmtId="0" fontId="10" fillId="12" borderId="62" xfId="0" applyFont="1" applyFill="1" applyBorder="1" applyAlignment="1">
      <alignment vertical="center"/>
    </xf>
    <xf numFmtId="10" fontId="10" fillId="12" borderId="60" xfId="0" applyNumberFormat="1" applyFont="1" applyFill="1" applyBorder="1" applyAlignment="1">
      <alignment vertical="center"/>
    </xf>
    <xf numFmtId="10" fontId="10" fillId="12" borderId="60" xfId="10" applyNumberFormat="1" applyFont="1" applyFill="1" applyBorder="1" applyAlignment="1" applyProtection="1">
      <alignment vertical="center"/>
    </xf>
    <xf numFmtId="0" fontId="10" fillId="0" borderId="53" xfId="0" applyFont="1" applyBorder="1" applyAlignment="1">
      <alignment vertical="center"/>
    </xf>
    <xf numFmtId="3" fontId="10" fillId="0" borderId="11" xfId="0" applyNumberFormat="1" applyFont="1" applyBorder="1" applyAlignment="1">
      <alignment vertical="center"/>
    </xf>
    <xf numFmtId="3" fontId="10" fillId="0" borderId="54" xfId="0" applyNumberFormat="1" applyFont="1" applyBorder="1" applyAlignment="1">
      <alignment vertical="center"/>
    </xf>
    <xf numFmtId="0" fontId="53" fillId="8" borderId="21" xfId="0" applyFont="1" applyFill="1" applyBorder="1" applyAlignment="1">
      <alignment horizontal="left" vertical="center"/>
    </xf>
    <xf numFmtId="10" fontId="32" fillId="11" borderId="19" xfId="10" applyNumberFormat="1" applyFont="1" applyFill="1" applyBorder="1" applyAlignment="1" applyProtection="1">
      <alignment vertical="center"/>
    </xf>
    <xf numFmtId="10" fontId="32" fillId="11" borderId="32" xfId="10" applyNumberFormat="1" applyFont="1" applyFill="1" applyBorder="1" applyAlignment="1" applyProtection="1">
      <alignment vertical="center"/>
    </xf>
    <xf numFmtId="0" fontId="53" fillId="12" borderId="18" xfId="0" applyFont="1" applyFill="1" applyBorder="1" applyAlignment="1">
      <alignment horizontal="left" vertical="center"/>
    </xf>
    <xf numFmtId="10" fontId="10" fillId="0" borderId="19" xfId="10" applyNumberFormat="1" applyFont="1" applyFill="1" applyBorder="1" applyAlignment="1" applyProtection="1">
      <alignment horizontal="center" vertical="center"/>
    </xf>
    <xf numFmtId="3" fontId="10" fillId="8" borderId="19" xfId="0" applyNumberFormat="1" applyFont="1" applyFill="1" applyBorder="1" applyAlignment="1">
      <alignment horizontal="center" vertical="center"/>
    </xf>
    <xf numFmtId="10" fontId="10" fillId="8" borderId="19" xfId="10" applyNumberFormat="1" applyFont="1" applyFill="1" applyBorder="1" applyAlignment="1" applyProtection="1">
      <alignment horizontal="center" vertical="center"/>
    </xf>
    <xf numFmtId="9" fontId="10" fillId="8" borderId="19" xfId="10" applyFont="1" applyFill="1" applyBorder="1" applyAlignment="1" applyProtection="1">
      <alignment horizontal="center" vertical="center"/>
    </xf>
    <xf numFmtId="170" fontId="10" fillId="8" borderId="32" xfId="0" applyNumberFormat="1" applyFont="1" applyFill="1" applyBorder="1" applyAlignment="1">
      <alignment horizontal="center" vertical="center"/>
    </xf>
    <xf numFmtId="10" fontId="10" fillId="12" borderId="19" xfId="0" applyNumberFormat="1" applyFont="1" applyFill="1" applyBorder="1" applyAlignment="1">
      <alignment vertical="center"/>
    </xf>
    <xf numFmtId="10" fontId="10" fillId="12" borderId="19" xfId="10" applyNumberFormat="1" applyFont="1" applyFill="1" applyBorder="1" applyAlignment="1" applyProtection="1">
      <alignment vertical="center"/>
    </xf>
    <xf numFmtId="0" fontId="53" fillId="9" borderId="53" xfId="0" applyFont="1" applyFill="1" applyBorder="1" applyAlignment="1">
      <alignment horizontal="left" vertical="center"/>
    </xf>
    <xf numFmtId="167" fontId="32" fillId="8" borderId="19" xfId="10" applyNumberFormat="1" applyFont="1" applyFill="1" applyBorder="1" applyAlignment="1" applyProtection="1">
      <alignment horizontal="center" vertical="center"/>
    </xf>
    <xf numFmtId="0" fontId="53" fillId="0" borderId="53" xfId="0" applyFont="1" applyBorder="1" applyAlignment="1">
      <alignment vertical="center"/>
    </xf>
    <xf numFmtId="3" fontId="10" fillId="8" borderId="12" xfId="0" applyNumberFormat="1" applyFont="1" applyFill="1" applyBorder="1" applyAlignment="1">
      <alignment vertical="center"/>
    </xf>
    <xf numFmtId="10" fontId="10" fillId="8" borderId="26" xfId="10" applyNumberFormat="1" applyFont="1" applyFill="1" applyBorder="1" applyAlignment="1" applyProtection="1">
      <alignment vertical="center"/>
    </xf>
    <xf numFmtId="0" fontId="10" fillId="11" borderId="42" xfId="0" applyFont="1" applyFill="1" applyBorder="1" applyAlignment="1">
      <alignment vertical="center" wrapText="1"/>
    </xf>
    <xf numFmtId="10" fontId="10" fillId="9" borderId="43" xfId="10" applyNumberFormat="1" applyFont="1" applyFill="1" applyBorder="1" applyAlignment="1" applyProtection="1">
      <alignment vertical="center"/>
    </xf>
    <xf numFmtId="0" fontId="10" fillId="11" borderId="30" xfId="0" applyFont="1" applyFill="1" applyBorder="1" applyAlignment="1">
      <alignment vertical="center" wrapText="1"/>
    </xf>
    <xf numFmtId="3" fontId="10" fillId="11" borderId="30" xfId="0" applyNumberFormat="1" applyFont="1" applyFill="1" applyBorder="1" applyAlignment="1">
      <alignment vertical="center"/>
    </xf>
    <xf numFmtId="3" fontId="10" fillId="8" borderId="5" xfId="0" applyNumberFormat="1" applyFont="1" applyFill="1" applyBorder="1" applyAlignment="1">
      <alignment vertical="center"/>
    </xf>
    <xf numFmtId="10" fontId="10" fillId="8" borderId="11" xfId="10" applyNumberFormat="1" applyFont="1" applyFill="1" applyBorder="1" applyAlignment="1" applyProtection="1">
      <alignment vertical="center"/>
    </xf>
    <xf numFmtId="10" fontId="10" fillId="8" borderId="54" xfId="10" applyNumberFormat="1" applyFont="1" applyFill="1" applyBorder="1" applyAlignment="1" applyProtection="1">
      <alignment vertical="center"/>
    </xf>
    <xf numFmtId="0" fontId="0" fillId="7" borderId="9" xfId="0" applyFill="1" applyBorder="1" applyAlignment="1">
      <alignment horizontal="center" vertical="center"/>
    </xf>
    <xf numFmtId="3" fontId="10" fillId="11" borderId="53" xfId="0" applyNumberFormat="1" applyFont="1" applyFill="1" applyBorder="1" applyAlignment="1">
      <alignment vertical="center"/>
    </xf>
    <xf numFmtId="10" fontId="10" fillId="11" borderId="11" xfId="10" applyNumberFormat="1" applyFont="1" applyFill="1" applyBorder="1" applyAlignment="1" applyProtection="1">
      <alignment vertical="center"/>
    </xf>
    <xf numFmtId="10" fontId="10" fillId="11" borderId="54" xfId="10" applyNumberFormat="1" applyFont="1" applyFill="1" applyBorder="1" applyAlignment="1" applyProtection="1">
      <alignment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0" fillId="7" borderId="10" xfId="0" applyFill="1" applyBorder="1" applyAlignment="1">
      <alignment horizontal="center" vertical="center"/>
    </xf>
    <xf numFmtId="0" fontId="53" fillId="11" borderId="62" xfId="0" applyFont="1" applyFill="1" applyBorder="1" applyAlignment="1">
      <alignment horizontal="left" vertical="center"/>
    </xf>
    <xf numFmtId="0" fontId="53" fillId="12" borderId="62" xfId="0" applyFont="1" applyFill="1" applyBorder="1" applyAlignment="1">
      <alignment vertical="center"/>
    </xf>
    <xf numFmtId="10" fontId="32" fillId="12" borderId="60" xfId="0" applyNumberFormat="1" applyFont="1" applyFill="1" applyBorder="1" applyAlignment="1">
      <alignment vertical="center"/>
    </xf>
    <xf numFmtId="10" fontId="32" fillId="12" borderId="60" xfId="10" applyNumberFormat="1" applyFont="1" applyFill="1" applyBorder="1" applyAlignment="1" applyProtection="1">
      <alignment vertical="center"/>
    </xf>
    <xf numFmtId="167" fontId="10" fillId="8" borderId="10" xfId="10" applyNumberFormat="1" applyFont="1" applyFill="1" applyBorder="1" applyAlignment="1" applyProtection="1">
      <alignment horizontal="center" vertical="center"/>
    </xf>
    <xf numFmtId="9" fontId="10" fillId="8" borderId="10" xfId="10" applyFont="1" applyFill="1" applyBorder="1" applyAlignment="1" applyProtection="1">
      <alignment horizontal="center" vertical="center"/>
    </xf>
    <xf numFmtId="167" fontId="10" fillId="8" borderId="1" xfId="10" applyNumberFormat="1" applyFont="1" applyFill="1" applyBorder="1" applyAlignment="1" applyProtection="1">
      <alignment horizontal="center" vertical="center"/>
    </xf>
    <xf numFmtId="3" fontId="10" fillId="8" borderId="1" xfId="0" applyNumberFormat="1" applyFont="1" applyFill="1" applyBorder="1" applyAlignment="1">
      <alignment horizontal="center" vertical="center"/>
    </xf>
    <xf numFmtId="0" fontId="10" fillId="12" borderId="30" xfId="0" applyFont="1" applyFill="1" applyBorder="1" applyAlignment="1">
      <alignment vertical="center" wrapText="1"/>
    </xf>
    <xf numFmtId="0" fontId="10" fillId="8" borderId="5" xfId="0" applyFont="1" applyFill="1" applyBorder="1" applyAlignment="1">
      <alignment vertical="center"/>
    </xf>
    <xf numFmtId="167" fontId="10" fillId="8" borderId="11" xfId="10" applyNumberFormat="1" applyFont="1" applyFill="1" applyBorder="1" applyAlignment="1" applyProtection="1">
      <alignment horizontal="center" vertical="center"/>
    </xf>
    <xf numFmtId="3" fontId="10" fillId="8" borderId="11" xfId="0" applyNumberFormat="1" applyFont="1" applyFill="1" applyBorder="1" applyAlignment="1">
      <alignment horizontal="center" vertical="center"/>
    </xf>
    <xf numFmtId="9" fontId="10" fillId="8" borderId="11" xfId="10" applyFont="1" applyFill="1" applyBorder="1" applyAlignment="1" applyProtection="1">
      <alignment horizontal="center" vertical="center"/>
    </xf>
    <xf numFmtId="3" fontId="10" fillId="8" borderId="54" xfId="0" applyNumberFormat="1" applyFont="1" applyFill="1" applyBorder="1" applyAlignment="1">
      <alignment horizontal="center" vertical="center"/>
    </xf>
    <xf numFmtId="0" fontId="10" fillId="11" borderId="1" xfId="0" applyFont="1" applyFill="1" applyBorder="1" applyAlignment="1">
      <alignment vertical="center"/>
    </xf>
    <xf numFmtId="0" fontId="10" fillId="12" borderId="1" xfId="0" applyFont="1" applyFill="1" applyBorder="1" applyAlignment="1">
      <alignment vertical="center"/>
    </xf>
    <xf numFmtId="0" fontId="53" fillId="11" borderId="62" xfId="0" applyFont="1" applyFill="1" applyBorder="1" applyAlignment="1">
      <alignment vertical="center"/>
    </xf>
    <xf numFmtId="10" fontId="32" fillId="11" borderId="60" xfId="10" applyNumberFormat="1" applyFont="1" applyFill="1" applyBorder="1" applyAlignment="1" applyProtection="1">
      <alignment vertical="center"/>
    </xf>
    <xf numFmtId="10" fontId="32" fillId="11" borderId="61" xfId="10" applyNumberFormat="1" applyFont="1" applyFill="1" applyBorder="1" applyAlignment="1" applyProtection="1">
      <alignment vertical="center"/>
    </xf>
    <xf numFmtId="0" fontId="53" fillId="2" borderId="18" xfId="0" applyFont="1" applyFill="1" applyBorder="1" applyAlignment="1">
      <alignment horizontal="left" vertical="center"/>
    </xf>
    <xf numFmtId="0" fontId="53" fillId="2" borderId="53" xfId="0" applyFont="1" applyFill="1" applyBorder="1" applyAlignment="1">
      <alignment horizontal="left" vertical="center"/>
    </xf>
    <xf numFmtId="9" fontId="32" fillId="8" borderId="19" xfId="10" applyFont="1" applyFill="1" applyBorder="1" applyAlignment="1" applyProtection="1">
      <alignment horizontal="center" vertical="center"/>
    </xf>
    <xf numFmtId="3" fontId="10" fillId="8" borderId="1" xfId="0" applyNumberFormat="1" applyFont="1" applyFill="1" applyBorder="1" applyAlignment="1">
      <alignment vertical="center"/>
    </xf>
    <xf numFmtId="9" fontId="10" fillId="8" borderId="1" xfId="10" applyFont="1" applyFill="1" applyBorder="1" applyAlignment="1" applyProtection="1">
      <alignment vertical="center"/>
    </xf>
    <xf numFmtId="3" fontId="10" fillId="11" borderId="1" xfId="0" applyNumberFormat="1" applyFont="1" applyFill="1" applyBorder="1" applyAlignment="1">
      <alignment vertical="center"/>
    </xf>
    <xf numFmtId="3" fontId="10" fillId="11" borderId="26" xfId="0" applyNumberFormat="1" applyFont="1" applyFill="1" applyBorder="1" applyAlignment="1">
      <alignment vertical="center"/>
    </xf>
    <xf numFmtId="3" fontId="10" fillId="0" borderId="10" xfId="0" applyNumberFormat="1" applyFont="1" applyBorder="1" applyAlignment="1">
      <alignment vertical="center"/>
    </xf>
    <xf numFmtId="3" fontId="10" fillId="0" borderId="43" xfId="0" applyNumberFormat="1" applyFont="1" applyBorder="1" applyAlignment="1">
      <alignment vertical="center"/>
    </xf>
    <xf numFmtId="3" fontId="10" fillId="8" borderId="34" xfId="0" applyNumberFormat="1" applyFont="1" applyFill="1" applyBorder="1" applyAlignment="1">
      <alignment vertical="center"/>
    </xf>
    <xf numFmtId="3" fontId="10" fillId="8" borderId="29" xfId="0" applyNumberFormat="1" applyFont="1" applyFill="1" applyBorder="1" applyAlignment="1">
      <alignment vertical="center"/>
    </xf>
    <xf numFmtId="9" fontId="10" fillId="8" borderId="29" xfId="10" applyFont="1" applyFill="1" applyBorder="1" applyAlignment="1" applyProtection="1">
      <alignment vertical="center"/>
    </xf>
    <xf numFmtId="3" fontId="10" fillId="8" borderId="27" xfId="0" applyNumberFormat="1" applyFont="1" applyFill="1" applyBorder="1" applyAlignment="1">
      <alignment vertical="center"/>
    </xf>
    <xf numFmtId="3" fontId="10" fillId="11" borderId="31" xfId="0" applyNumberFormat="1" applyFont="1" applyFill="1" applyBorder="1" applyAlignment="1">
      <alignment vertical="center"/>
    </xf>
    <xf numFmtId="3" fontId="10" fillId="11" borderId="29" xfId="0" applyNumberFormat="1" applyFont="1" applyFill="1" applyBorder="1" applyAlignment="1">
      <alignment vertical="center"/>
    </xf>
    <xf numFmtId="3" fontId="10" fillId="11" borderId="27" xfId="0" applyNumberFormat="1" applyFont="1" applyFill="1" applyBorder="1" applyAlignment="1">
      <alignment vertical="center"/>
    </xf>
    <xf numFmtId="3" fontId="10" fillId="0" borderId="31" xfId="0" applyNumberFormat="1" applyFont="1" applyBorder="1" applyAlignment="1">
      <alignment vertical="center"/>
    </xf>
    <xf numFmtId="3" fontId="10" fillId="8" borderId="11" xfId="0" applyNumberFormat="1" applyFont="1" applyFill="1" applyBorder="1" applyAlignment="1">
      <alignment vertical="center"/>
    </xf>
    <xf numFmtId="9" fontId="10" fillId="8" borderId="11" xfId="10" applyFont="1" applyFill="1" applyBorder="1" applyAlignment="1" applyProtection="1">
      <alignment vertical="center"/>
    </xf>
    <xf numFmtId="3" fontId="10" fillId="8" borderId="54" xfId="0" applyNumberFormat="1" applyFont="1" applyFill="1" applyBorder="1" applyAlignment="1">
      <alignment vertical="center"/>
    </xf>
    <xf numFmtId="3" fontId="10" fillId="11" borderId="11" xfId="0" applyNumberFormat="1" applyFont="1" applyFill="1" applyBorder="1" applyAlignment="1">
      <alignment vertical="center"/>
    </xf>
    <xf numFmtId="10" fontId="32" fillId="11" borderId="54" xfId="10" applyNumberFormat="1" applyFont="1" applyFill="1" applyBorder="1" applyAlignment="1" applyProtection="1">
      <alignment vertical="center"/>
    </xf>
    <xf numFmtId="3" fontId="10" fillId="12" borderId="53" xfId="0" applyNumberFormat="1" applyFont="1" applyFill="1" applyBorder="1" applyAlignment="1">
      <alignment vertical="center"/>
    </xf>
    <xf numFmtId="10" fontId="10" fillId="12" borderId="11" xfId="0" applyNumberFormat="1" applyFont="1" applyFill="1" applyBorder="1" applyAlignment="1">
      <alignment vertical="center"/>
    </xf>
    <xf numFmtId="10" fontId="10" fillId="12" borderId="11" xfId="10" applyNumberFormat="1" applyFont="1" applyFill="1" applyBorder="1" applyAlignment="1" applyProtection="1">
      <alignment vertical="center"/>
    </xf>
    <xf numFmtId="3" fontId="10" fillId="0" borderId="53" xfId="0" applyNumberFormat="1" applyFont="1" applyBorder="1" applyAlignment="1">
      <alignment vertical="center"/>
    </xf>
    <xf numFmtId="3" fontId="10" fillId="8" borderId="12" xfId="0" applyNumberFormat="1" applyFont="1" applyFill="1" applyBorder="1" applyAlignment="1">
      <alignment horizontal="left" vertical="center"/>
    </xf>
    <xf numFmtId="3" fontId="10" fillId="8" borderId="10" xfId="0" applyNumberFormat="1" applyFont="1" applyFill="1" applyBorder="1" applyAlignment="1">
      <alignment vertical="center"/>
    </xf>
    <xf numFmtId="9" fontId="10" fillId="8" borderId="10" xfId="10" applyFont="1" applyFill="1" applyBorder="1" applyAlignment="1" applyProtection="1">
      <alignment vertical="center"/>
    </xf>
    <xf numFmtId="3" fontId="10" fillId="8" borderId="43" xfId="0" applyNumberFormat="1" applyFont="1" applyFill="1" applyBorder="1" applyAlignment="1">
      <alignment vertical="center"/>
    </xf>
    <xf numFmtId="3" fontId="10" fillId="11" borderId="30" xfId="0" applyNumberFormat="1" applyFont="1" applyFill="1" applyBorder="1" applyAlignment="1">
      <alignment horizontal="left" vertical="center"/>
    </xf>
    <xf numFmtId="3" fontId="10" fillId="11" borderId="10" xfId="0" applyNumberFormat="1" applyFont="1" applyFill="1" applyBorder="1" applyAlignment="1">
      <alignment vertical="center"/>
    </xf>
    <xf numFmtId="3" fontId="10" fillId="11" borderId="43" xfId="0" applyNumberFormat="1" applyFont="1" applyFill="1" applyBorder="1" applyAlignment="1">
      <alignment vertical="center"/>
    </xf>
    <xf numFmtId="10" fontId="51" fillId="12" borderId="10" xfId="0" applyNumberFormat="1" applyFont="1" applyFill="1" applyBorder="1" applyAlignment="1">
      <alignment vertical="center"/>
    </xf>
    <xf numFmtId="10" fontId="10" fillId="12" borderId="10" xfId="10" applyNumberFormat="1" applyFont="1" applyFill="1" applyBorder="1" applyAlignment="1" applyProtection="1">
      <alignment vertical="center" wrapText="1"/>
    </xf>
    <xf numFmtId="0" fontId="51" fillId="0" borderId="42" xfId="7" applyFont="1" applyBorder="1" applyAlignment="1">
      <alignment vertical="center" wrapText="1"/>
    </xf>
    <xf numFmtId="0" fontId="51" fillId="0" borderId="10" xfId="7" applyFont="1" applyBorder="1" applyAlignment="1">
      <alignment vertical="center" wrapText="1"/>
    </xf>
    <xf numFmtId="0" fontId="51" fillId="0" borderId="43" xfId="7" applyFont="1" applyBorder="1" applyAlignment="1">
      <alignment vertical="center" wrapText="1"/>
    </xf>
    <xf numFmtId="3" fontId="10" fillId="11" borderId="42" xfId="0" applyNumberFormat="1" applyFont="1" applyFill="1" applyBorder="1" applyAlignment="1">
      <alignment horizontal="left" vertical="center"/>
    </xf>
    <xf numFmtId="0" fontId="51" fillId="11" borderId="1" xfId="7" applyFont="1" applyFill="1" applyBorder="1" applyAlignment="1">
      <alignment vertical="center" wrapText="1"/>
    </xf>
    <xf numFmtId="0" fontId="51" fillId="11" borderId="26" xfId="7" applyFont="1" applyFill="1" applyBorder="1" applyAlignment="1">
      <alignment vertical="center" wrapText="1"/>
    </xf>
    <xf numFmtId="0" fontId="51" fillId="12" borderId="1" xfId="7" applyFont="1" applyFill="1" applyBorder="1" applyAlignment="1">
      <alignment vertical="center" wrapText="1"/>
    </xf>
    <xf numFmtId="10" fontId="10" fillId="12" borderId="1" xfId="10" applyNumberFormat="1" applyFont="1" applyFill="1" applyBorder="1" applyAlignment="1" applyProtection="1">
      <alignment vertical="center" wrapText="1"/>
    </xf>
    <xf numFmtId="0" fontId="51" fillId="8" borderId="1" xfId="7" applyFont="1" applyFill="1" applyBorder="1" applyAlignment="1">
      <alignment vertical="center" wrapText="1"/>
    </xf>
    <xf numFmtId="0" fontId="51" fillId="8" borderId="26" xfId="7" applyFont="1" applyFill="1" applyBorder="1" applyAlignment="1">
      <alignment vertical="center" wrapText="1"/>
    </xf>
    <xf numFmtId="3" fontId="10" fillId="8" borderId="12" xfId="0" applyNumberFormat="1" applyFont="1" applyFill="1" applyBorder="1" applyAlignment="1">
      <alignment horizontal="center" vertical="center"/>
    </xf>
    <xf numFmtId="3" fontId="10" fillId="8" borderId="59" xfId="0" applyNumberFormat="1" applyFont="1" applyFill="1" applyBorder="1" applyAlignment="1">
      <alignment vertical="center"/>
    </xf>
    <xf numFmtId="0" fontId="10" fillId="8" borderId="60" xfId="7" applyFont="1" applyFill="1" applyBorder="1" applyAlignment="1">
      <alignment vertical="center" wrapText="1"/>
    </xf>
    <xf numFmtId="9" fontId="10" fillId="8" borderId="60" xfId="10" applyFont="1" applyFill="1" applyBorder="1" applyAlignment="1" applyProtection="1">
      <alignment vertical="center" wrapText="1"/>
    </xf>
    <xf numFmtId="0" fontId="10" fillId="8" borderId="61" xfId="7" applyFont="1" applyFill="1" applyBorder="1" applyAlignment="1">
      <alignment vertical="center" wrapText="1"/>
    </xf>
    <xf numFmtId="3" fontId="10" fillId="11" borderId="60" xfId="0" applyNumberFormat="1" applyFont="1" applyFill="1" applyBorder="1" applyAlignment="1">
      <alignment vertical="center"/>
    </xf>
    <xf numFmtId="3" fontId="10" fillId="11" borderId="63" xfId="0" applyNumberFormat="1" applyFont="1" applyFill="1" applyBorder="1" applyAlignment="1">
      <alignment vertical="center"/>
    </xf>
    <xf numFmtId="3" fontId="10" fillId="12" borderId="62" xfId="0" applyNumberFormat="1" applyFont="1" applyFill="1" applyBorder="1" applyAlignment="1">
      <alignment vertical="center"/>
    </xf>
    <xf numFmtId="3" fontId="10" fillId="0" borderId="62" xfId="0" applyNumberFormat="1" applyFont="1" applyBorder="1" applyAlignment="1">
      <alignment vertical="center"/>
    </xf>
    <xf numFmtId="0" fontId="10" fillId="0" borderId="60" xfId="7" applyFont="1" applyBorder="1" applyAlignment="1">
      <alignment vertical="center" wrapText="1"/>
    </xf>
    <xf numFmtId="0" fontId="51" fillId="0" borderId="60" xfId="7" applyFont="1" applyBorder="1" applyAlignment="1">
      <alignment vertical="center" wrapText="1"/>
    </xf>
    <xf numFmtId="0" fontId="51" fillId="0" borderId="61" xfId="7" applyFont="1" applyBorder="1" applyAlignment="1">
      <alignment vertical="center" wrapText="1"/>
    </xf>
    <xf numFmtId="0" fontId="53" fillId="8" borderId="21" xfId="7" applyFont="1" applyFill="1" applyBorder="1" applyAlignment="1">
      <alignment vertical="center" wrapText="1"/>
    </xf>
    <xf numFmtId="0" fontId="10" fillId="8" borderId="19" xfId="7" applyFont="1" applyFill="1" applyBorder="1" applyAlignment="1">
      <alignment vertical="center" wrapText="1"/>
    </xf>
    <xf numFmtId="9" fontId="10" fillId="8" borderId="19" xfId="10" applyFont="1" applyFill="1" applyBorder="1" applyAlignment="1" applyProtection="1">
      <alignment vertical="center" wrapText="1"/>
    </xf>
    <xf numFmtId="0" fontId="10" fillId="8" borderId="32" xfId="7" applyFont="1" applyFill="1" applyBorder="1" applyAlignment="1">
      <alignment vertical="center" wrapText="1"/>
    </xf>
    <xf numFmtId="3" fontId="53" fillId="12" borderId="18" xfId="0" applyNumberFormat="1" applyFont="1" applyFill="1" applyBorder="1" applyAlignment="1">
      <alignment vertical="center"/>
    </xf>
    <xf numFmtId="3" fontId="53" fillId="0" borderId="18" xfId="0" applyNumberFormat="1" applyFont="1" applyBorder="1" applyAlignment="1">
      <alignment vertical="center"/>
    </xf>
    <xf numFmtId="0" fontId="10" fillId="0" borderId="19" xfId="7" applyFont="1" applyBorder="1" applyAlignment="1">
      <alignment vertical="center" wrapText="1"/>
    </xf>
    <xf numFmtId="0" fontId="51" fillId="0" borderId="19" xfId="7" applyFont="1" applyBorder="1" applyAlignment="1">
      <alignment vertical="center" wrapText="1"/>
    </xf>
    <xf numFmtId="0" fontId="51" fillId="0" borderId="32" xfId="7" applyFont="1" applyBorder="1" applyAlignment="1">
      <alignment vertical="center" wrapText="1"/>
    </xf>
    <xf numFmtId="0" fontId="10" fillId="8" borderId="5" xfId="7" applyFont="1" applyFill="1" applyBorder="1" applyAlignment="1">
      <alignment vertical="center" wrapText="1"/>
    </xf>
    <xf numFmtId="0" fontId="10" fillId="8" borderId="11" xfId="7" applyFont="1" applyFill="1" applyBorder="1" applyAlignment="1">
      <alignment vertical="center" wrapText="1"/>
    </xf>
    <xf numFmtId="9" fontId="10" fillId="8" borderId="11" xfId="10" applyFont="1" applyFill="1" applyBorder="1" applyAlignment="1" applyProtection="1">
      <alignment vertical="center" wrapText="1"/>
    </xf>
    <xf numFmtId="0" fontId="10" fillId="8" borderId="54" xfId="7" applyFont="1" applyFill="1" applyBorder="1" applyAlignment="1">
      <alignment vertical="center" wrapText="1"/>
    </xf>
    <xf numFmtId="3" fontId="10" fillId="11" borderId="54" xfId="0" applyNumberFormat="1" applyFont="1" applyFill="1" applyBorder="1" applyAlignment="1">
      <alignment vertical="center"/>
    </xf>
    <xf numFmtId="0" fontId="10" fillId="0" borderId="53" xfId="7" applyFont="1" applyBorder="1" applyAlignment="1">
      <alignment vertical="center" wrapText="1"/>
    </xf>
    <xf numFmtId="0" fontId="10" fillId="0" borderId="11" xfId="7" applyFont="1" applyBorder="1" applyAlignment="1">
      <alignment vertical="center" wrapText="1"/>
    </xf>
    <xf numFmtId="0" fontId="51" fillId="0" borderId="11" xfId="7" applyFont="1" applyBorder="1" applyAlignment="1">
      <alignment vertical="center" wrapText="1"/>
    </xf>
    <xf numFmtId="0" fontId="51" fillId="0" borderId="54" xfId="7" applyFont="1" applyBorder="1" applyAlignment="1">
      <alignment vertical="center" wrapText="1"/>
    </xf>
    <xf numFmtId="10" fontId="32" fillId="0" borderId="19" xfId="0" applyNumberFormat="1" applyFont="1" applyBorder="1" applyAlignment="1">
      <alignment vertical="center"/>
    </xf>
    <xf numFmtId="10" fontId="32" fillId="0" borderId="32" xfId="0" applyNumberFormat="1" applyFont="1" applyBorder="1" applyAlignment="1">
      <alignment vertical="center"/>
    </xf>
    <xf numFmtId="9" fontId="10" fillId="0" borderId="0" xfId="10" applyFont="1" applyBorder="1" applyAlignment="1" applyProtection="1">
      <alignment vertical="center"/>
    </xf>
    <xf numFmtId="0" fontId="10" fillId="0" borderId="0" xfId="7" applyFont="1" applyAlignment="1">
      <alignment vertical="center" wrapText="1"/>
    </xf>
    <xf numFmtId="10" fontId="10" fillId="0" borderId="0" xfId="10" applyNumberFormat="1" applyFont="1" applyAlignment="1" applyProtection="1">
      <alignment vertical="center"/>
    </xf>
    <xf numFmtId="0" fontId="31" fillId="0" borderId="0" xfId="7" applyFont="1" applyAlignment="1" applyProtection="1">
      <alignment vertical="center" wrapText="1"/>
      <protection hidden="1"/>
    </xf>
    <xf numFmtId="3" fontId="11" fillId="0" borderId="7" xfId="0" applyNumberFormat="1" applyFont="1" applyBorder="1" applyAlignment="1" applyProtection="1">
      <alignment vertical="center"/>
      <protection hidden="1"/>
    </xf>
    <xf numFmtId="3" fontId="8" fillId="0" borderId="7" xfId="0" applyNumberFormat="1" applyFont="1" applyBorder="1" applyAlignment="1" applyProtection="1">
      <alignment vertical="center"/>
      <protection hidden="1"/>
    </xf>
    <xf numFmtId="3" fontId="8" fillId="0" borderId="7" xfId="0" applyNumberFormat="1" applyFont="1" applyBorder="1" applyAlignment="1" applyProtection="1">
      <alignment horizontal="right" vertical="center" readingOrder="1"/>
      <protection hidden="1"/>
    </xf>
    <xf numFmtId="164" fontId="56" fillId="15" borderId="11" xfId="1" applyFont="1" applyFill="1" applyBorder="1" applyAlignment="1" applyProtection="1">
      <alignment horizontal="left" vertical="center" wrapText="1" readingOrder="1"/>
      <protection hidden="1"/>
    </xf>
    <xf numFmtId="3" fontId="8" fillId="0" borderId="14" xfId="0" applyNumberFormat="1" applyFont="1" applyBorder="1" applyAlignment="1" applyProtection="1">
      <alignment vertical="center"/>
      <protection hidden="1"/>
    </xf>
    <xf numFmtId="10" fontId="10" fillId="0" borderId="0" xfId="10" applyNumberFormat="1" applyFont="1" applyBorder="1" applyAlignment="1" applyProtection="1">
      <alignment vertical="center"/>
      <protection hidden="1"/>
    </xf>
    <xf numFmtId="0" fontId="41" fillId="2" borderId="0" xfId="0" applyFont="1" applyFill="1" applyAlignment="1" applyProtection="1">
      <alignment vertical="center"/>
      <protection hidden="1"/>
    </xf>
    <xf numFmtId="0" fontId="41" fillId="2" borderId="0" xfId="0" applyFont="1" applyFill="1" applyAlignment="1" applyProtection="1">
      <alignment horizontal="center" vertical="center"/>
      <protection hidden="1"/>
    </xf>
    <xf numFmtId="0" fontId="41" fillId="0" borderId="0" xfId="0" applyFont="1" applyAlignment="1" applyProtection="1">
      <alignment horizontal="left" vertical="center"/>
      <protection hidden="1"/>
    </xf>
    <xf numFmtId="3" fontId="35" fillId="0" borderId="0" xfId="0" applyNumberFormat="1" applyFont="1" applyAlignment="1" applyProtection="1">
      <alignment vertical="center"/>
      <protection hidden="1"/>
    </xf>
    <xf numFmtId="3" fontId="35" fillId="0" borderId="0" xfId="0" applyNumberFormat="1" applyFont="1" applyAlignment="1" applyProtection="1">
      <alignment horizontal="right" vertical="center" readingOrder="1"/>
      <protection hidden="1"/>
    </xf>
    <xf numFmtId="3" fontId="9" fillId="0" borderId="2" xfId="0" applyNumberFormat="1" applyFont="1" applyBorder="1" applyAlignment="1" applyProtection="1">
      <alignment vertical="center"/>
      <protection hidden="1"/>
    </xf>
    <xf numFmtId="10" fontId="32" fillId="0" borderId="3" xfId="10" applyNumberFormat="1" applyFont="1" applyBorder="1" applyAlignment="1" applyProtection="1">
      <alignment vertical="center"/>
      <protection hidden="1"/>
    </xf>
    <xf numFmtId="10" fontId="32" fillId="0" borderId="12" xfId="10" applyNumberFormat="1" applyFont="1" applyBorder="1" applyAlignment="1" applyProtection="1">
      <alignment vertical="center"/>
      <protection hidden="1"/>
    </xf>
    <xf numFmtId="3" fontId="11" fillId="0" borderId="3" xfId="0" applyNumberFormat="1" applyFont="1" applyBorder="1" applyAlignment="1" applyProtection="1">
      <alignment horizontal="right" vertical="center" readingOrder="1"/>
      <protection hidden="1"/>
    </xf>
    <xf numFmtId="164" fontId="10" fillId="6" borderId="45" xfId="1" applyFont="1" applyFill="1" applyBorder="1" applyAlignment="1" applyProtection="1">
      <alignment horizontal="center" vertical="center" wrapText="1" readingOrder="1"/>
      <protection hidden="1"/>
    </xf>
    <xf numFmtId="164" fontId="8" fillId="0" borderId="3" xfId="1" applyFont="1" applyBorder="1" applyAlignment="1" applyProtection="1">
      <alignment vertical="center"/>
      <protection hidden="1"/>
    </xf>
    <xf numFmtId="0" fontId="11" fillId="0" borderId="44" xfId="0" applyFont="1" applyBorder="1" applyAlignment="1" applyProtection="1">
      <alignment vertical="center"/>
      <protection hidden="1"/>
    </xf>
    <xf numFmtId="3" fontId="8" fillId="0" borderId="39" xfId="0" applyNumberFormat="1" applyFont="1" applyBorder="1" applyAlignment="1" applyProtection="1">
      <alignment vertical="center"/>
      <protection hidden="1"/>
    </xf>
    <xf numFmtId="3" fontId="8" fillId="0" borderId="39" xfId="0" applyNumberFormat="1" applyFont="1" applyBorder="1" applyAlignment="1" applyProtection="1">
      <alignment horizontal="right" vertical="center" readingOrder="1"/>
      <protection hidden="1"/>
    </xf>
    <xf numFmtId="3" fontId="8" fillId="0" borderId="39" xfId="0" applyNumberFormat="1" applyFont="1" applyBorder="1" applyAlignment="1" applyProtection="1">
      <alignment horizontal="center" vertical="center"/>
      <protection hidden="1"/>
    </xf>
    <xf numFmtId="3" fontId="10" fillId="0" borderId="25" xfId="0" applyNumberFormat="1" applyFont="1" applyBorder="1" applyAlignment="1" applyProtection="1">
      <alignment vertical="center"/>
      <protection hidden="1"/>
    </xf>
    <xf numFmtId="3" fontId="10" fillId="0" borderId="58" xfId="0" applyNumberFormat="1" applyFont="1" applyBorder="1" applyAlignment="1" applyProtection="1">
      <alignment vertical="center"/>
      <protection hidden="1"/>
    </xf>
    <xf numFmtId="0" fontId="9" fillId="0" borderId="28" xfId="0" applyFont="1" applyBorder="1" applyAlignment="1" applyProtection="1">
      <alignment horizontal="center" vertical="center" wrapText="1" readingOrder="1"/>
      <protection hidden="1"/>
    </xf>
    <xf numFmtId="3" fontId="32" fillId="0" borderId="0" xfId="0" applyNumberFormat="1" applyFont="1" applyAlignment="1" applyProtection="1">
      <alignment horizontal="center" vertical="center" wrapText="1"/>
      <protection hidden="1"/>
    </xf>
    <xf numFmtId="0" fontId="9" fillId="0" borderId="0" xfId="0" applyFont="1" applyAlignment="1" applyProtection="1">
      <alignment horizontal="center" vertical="center" wrapText="1" readingOrder="1"/>
      <protection hidden="1"/>
    </xf>
    <xf numFmtId="3" fontId="8" fillId="0" borderId="0" xfId="0" applyNumberFormat="1" applyFont="1" applyAlignment="1" applyProtection="1">
      <alignment horizontal="center" vertical="center" wrapText="1" readingOrder="1"/>
      <protection locked="0" hidden="1"/>
    </xf>
    <xf numFmtId="3" fontId="9" fillId="0" borderId="0" xfId="0" applyNumberFormat="1" applyFont="1" applyAlignment="1" applyProtection="1">
      <alignment horizontal="center" vertical="center" wrapText="1"/>
      <protection hidden="1"/>
    </xf>
    <xf numFmtId="3" fontId="49" fillId="0" borderId="0" xfId="0" applyNumberFormat="1" applyFont="1" applyAlignment="1" applyProtection="1">
      <alignment horizontal="center" vertical="center" wrapText="1"/>
      <protection hidden="1"/>
    </xf>
    <xf numFmtId="3" fontId="32" fillId="0" borderId="30" xfId="0" applyNumberFormat="1" applyFont="1" applyBorder="1" applyAlignment="1" applyProtection="1">
      <alignment horizontal="center" vertical="center" wrapText="1"/>
      <protection hidden="1"/>
    </xf>
    <xf numFmtId="3" fontId="10" fillId="0" borderId="58" xfId="0" applyNumberFormat="1" applyFont="1" applyBorder="1" applyAlignment="1" applyProtection="1">
      <alignment horizontal="center" vertical="center"/>
      <protection hidden="1"/>
    </xf>
    <xf numFmtId="3" fontId="55" fillId="0" borderId="58" xfId="0" applyNumberFormat="1" applyFont="1" applyBorder="1" applyAlignment="1" applyProtection="1">
      <alignment vertical="center"/>
      <protection hidden="1"/>
    </xf>
    <xf numFmtId="0" fontId="32" fillId="0" borderId="0" xfId="0" applyFont="1" applyAlignment="1" applyProtection="1">
      <alignment horizontal="center" vertical="center" wrapText="1" readingOrder="1"/>
      <protection hidden="1"/>
    </xf>
    <xf numFmtId="3" fontId="58" fillId="0" borderId="0" xfId="0" applyNumberFormat="1" applyFont="1" applyAlignment="1" applyProtection="1">
      <alignment vertical="center"/>
      <protection hidden="1"/>
    </xf>
    <xf numFmtId="167" fontId="32" fillId="0" borderId="0" xfId="0" applyNumberFormat="1" applyFont="1" applyAlignment="1" applyProtection="1">
      <alignment horizontal="center" vertical="center" wrapText="1" readingOrder="1"/>
      <protection hidden="1"/>
    </xf>
    <xf numFmtId="0" fontId="11" fillId="0" borderId="77" xfId="0" applyFont="1" applyBorder="1" applyAlignment="1" applyProtection="1">
      <alignment vertical="center"/>
      <protection hidden="1"/>
    </xf>
    <xf numFmtId="0" fontId="11" fillId="0" borderId="28" xfId="0" applyFont="1" applyBorder="1" applyAlignment="1" applyProtection="1">
      <alignment vertical="center"/>
      <protection hidden="1"/>
    </xf>
    <xf numFmtId="164" fontId="8" fillId="0" borderId="78" xfId="1" applyFont="1" applyBorder="1" applyAlignment="1" applyProtection="1">
      <alignment vertical="center"/>
      <protection hidden="1"/>
    </xf>
    <xf numFmtId="3" fontId="11" fillId="0" borderId="78" xfId="0" applyNumberFormat="1" applyFont="1" applyBorder="1" applyAlignment="1" applyProtection="1">
      <alignment horizontal="right" vertical="center" readingOrder="1"/>
      <protection hidden="1"/>
    </xf>
    <xf numFmtId="10" fontId="10" fillId="0" borderId="58" xfId="10" applyNumberFormat="1" applyFont="1" applyBorder="1" applyAlignment="1" applyProtection="1">
      <alignment vertical="center"/>
      <protection hidden="1"/>
    </xf>
    <xf numFmtId="0" fontId="11" fillId="0" borderId="79" xfId="0" applyFont="1" applyBorder="1" applyAlignment="1" applyProtection="1">
      <alignment vertical="center"/>
      <protection hidden="1"/>
    </xf>
    <xf numFmtId="3" fontId="10" fillId="0" borderId="80" xfId="0" applyNumberFormat="1" applyFont="1" applyBorder="1" applyAlignment="1" applyProtection="1">
      <alignment vertical="center"/>
      <protection hidden="1"/>
    </xf>
    <xf numFmtId="168" fontId="32" fillId="11" borderId="64" xfId="1" applyNumberFormat="1" applyFont="1" applyFill="1" applyBorder="1" applyAlignment="1" applyProtection="1">
      <alignment horizontal="center" vertical="center" wrapText="1" readingOrder="1"/>
      <protection hidden="1"/>
    </xf>
    <xf numFmtId="0" fontId="24" fillId="0" borderId="0" xfId="25" applyFont="1" applyAlignment="1" applyProtection="1">
      <alignment horizontal="center" vertical="center" wrapText="1"/>
      <protection hidden="1"/>
    </xf>
    <xf numFmtId="0" fontId="27" fillId="0" borderId="0" xfId="18" applyFont="1" applyAlignment="1" applyProtection="1">
      <alignment vertical="center" wrapText="1"/>
      <protection hidden="1"/>
    </xf>
    <xf numFmtId="0" fontId="16" fillId="0" borderId="0" xfId="18" applyFont="1" applyAlignment="1" applyProtection="1">
      <alignment vertical="center" wrapText="1"/>
      <protection hidden="1"/>
    </xf>
    <xf numFmtId="0" fontId="0" fillId="0" borderId="10" xfId="0" applyBorder="1" applyAlignment="1">
      <alignment horizontal="center" vertical="center" wrapText="1"/>
    </xf>
    <xf numFmtId="0" fontId="8" fillId="0" borderId="10" xfId="0" applyFont="1" applyBorder="1" applyAlignment="1">
      <alignment horizontal="center" vertical="center" wrapText="1"/>
    </xf>
    <xf numFmtId="6" fontId="8" fillId="21" borderId="10" xfId="0" applyNumberFormat="1" applyFont="1" applyFill="1" applyBorder="1" applyAlignment="1">
      <alignment horizontal="center" vertical="center"/>
    </xf>
    <xf numFmtId="0" fontId="9" fillId="20" borderId="18" xfId="0" applyFont="1" applyFill="1" applyBorder="1" applyAlignment="1">
      <alignment horizontal="center" vertical="center"/>
    </xf>
    <xf numFmtId="0" fontId="9" fillId="20" borderId="18" xfId="0" applyFont="1" applyFill="1" applyBorder="1" applyAlignment="1">
      <alignment horizontal="center" vertical="center" wrapText="1"/>
    </xf>
    <xf numFmtId="0" fontId="9" fillId="20" borderId="19" xfId="0" applyFont="1" applyFill="1" applyBorder="1" applyAlignment="1">
      <alignment horizontal="center" vertical="center" wrapText="1"/>
    </xf>
    <xf numFmtId="0" fontId="9" fillId="20" borderId="32" xfId="0" applyFont="1" applyFill="1" applyBorder="1" applyAlignment="1">
      <alignment horizontal="center" vertical="center" wrapText="1"/>
    </xf>
    <xf numFmtId="164" fontId="9" fillId="22" borderId="34" xfId="1" applyFont="1" applyFill="1" applyBorder="1" applyAlignment="1">
      <alignment vertical="center"/>
    </xf>
    <xf numFmtId="0" fontId="60" fillId="18" borderId="26" xfId="0" applyFont="1" applyFill="1" applyBorder="1" applyAlignment="1">
      <alignment horizontal="center" vertical="center"/>
    </xf>
    <xf numFmtId="0" fontId="0" fillId="0" borderId="42" xfId="0" applyBorder="1" applyAlignment="1">
      <alignment horizontal="center" vertical="center" wrapText="1"/>
    </xf>
    <xf numFmtId="6" fontId="8" fillId="19" borderId="43" xfId="0" applyNumberFormat="1" applyFont="1" applyFill="1" applyBorder="1" applyAlignment="1">
      <alignment horizontal="center" vertical="center"/>
    </xf>
    <xf numFmtId="0" fontId="0" fillId="0" borderId="30" xfId="0" applyBorder="1" applyAlignment="1">
      <alignment horizontal="center" vertical="center" wrapText="1"/>
    </xf>
    <xf numFmtId="6" fontId="8" fillId="19" borderId="26" xfId="0" applyNumberFormat="1" applyFont="1" applyFill="1" applyBorder="1" applyAlignment="1">
      <alignment horizontal="center" vertical="center"/>
    </xf>
    <xf numFmtId="164" fontId="9" fillId="22" borderId="87" xfId="1" applyFont="1" applyFill="1" applyBorder="1" applyAlignment="1">
      <alignment vertical="center"/>
    </xf>
    <xf numFmtId="0" fontId="59" fillId="18" borderId="28" xfId="0" applyFont="1" applyFill="1" applyBorder="1" applyAlignment="1">
      <alignment vertical="center"/>
    </xf>
    <xf numFmtId="0" fontId="59" fillId="18" borderId="0" xfId="0" applyFont="1" applyFill="1" applyAlignment="1">
      <alignment vertical="center"/>
    </xf>
    <xf numFmtId="0" fontId="59" fillId="18" borderId="0" xfId="0" applyFont="1" applyFill="1" applyAlignment="1">
      <alignment vertical="center" wrapText="1"/>
    </xf>
    <xf numFmtId="0" fontId="59" fillId="18" borderId="58" xfId="0" applyFont="1" applyFill="1" applyBorder="1" applyAlignment="1">
      <alignment vertical="center"/>
    </xf>
    <xf numFmtId="0" fontId="3" fillId="0" borderId="44" xfId="18" applyBorder="1" applyProtection="1">
      <protection hidden="1"/>
    </xf>
    <xf numFmtId="0" fontId="3" fillId="0" borderId="39" xfId="18" applyBorder="1" applyProtection="1">
      <protection hidden="1"/>
    </xf>
    <xf numFmtId="0" fontId="9" fillId="14" borderId="1" xfId="2" applyFont="1" applyFill="1" applyBorder="1" applyAlignment="1" applyProtection="1">
      <alignment horizontal="center" vertical="center" wrapText="1"/>
      <protection hidden="1"/>
    </xf>
    <xf numFmtId="0" fontId="9" fillId="14" borderId="10" xfId="2" applyFont="1" applyFill="1" applyBorder="1" applyAlignment="1" applyProtection="1">
      <alignment horizontal="center" vertical="center" wrapText="1"/>
      <protection hidden="1"/>
    </xf>
    <xf numFmtId="0" fontId="0" fillId="0" borderId="68" xfId="0" applyBorder="1" applyAlignment="1">
      <alignment vertical="center" wrapText="1"/>
    </xf>
    <xf numFmtId="0" fontId="0" fillId="0" borderId="75" xfId="0" applyBorder="1" applyAlignment="1">
      <alignment vertical="center" wrapText="1"/>
    </xf>
    <xf numFmtId="0" fontId="70" fillId="0" borderId="48" xfId="26" applyBorder="1" applyAlignment="1">
      <alignment vertical="center" wrapText="1"/>
    </xf>
    <xf numFmtId="0" fontId="32" fillId="14" borderId="1" xfId="0" applyFont="1" applyFill="1" applyBorder="1" applyAlignment="1" applyProtection="1">
      <alignment horizontal="center" vertical="center"/>
      <protection hidden="1"/>
    </xf>
    <xf numFmtId="164" fontId="14" fillId="14" borderId="1" xfId="1" applyFont="1" applyFill="1" applyBorder="1" applyAlignment="1" applyProtection="1">
      <alignment horizontal="center" vertical="center"/>
      <protection hidden="1"/>
    </xf>
    <xf numFmtId="164" fontId="14" fillId="14" borderId="30" xfId="1" applyFont="1" applyFill="1" applyBorder="1" applyAlignment="1" applyProtection="1">
      <alignment horizontal="center" vertical="center"/>
      <protection hidden="1"/>
    </xf>
    <xf numFmtId="164" fontId="14" fillId="14" borderId="26" xfId="1" applyFont="1" applyFill="1" applyBorder="1" applyAlignment="1" applyProtection="1">
      <alignment horizontal="center" vertical="center"/>
      <protection hidden="1"/>
    </xf>
    <xf numFmtId="0" fontId="3" fillId="0" borderId="0" xfId="18" applyProtection="1">
      <protection locked="0" hidden="1"/>
    </xf>
    <xf numFmtId="0" fontId="3" fillId="0" borderId="1" xfId="18" applyBorder="1" applyProtection="1">
      <protection hidden="1"/>
    </xf>
    <xf numFmtId="0" fontId="15" fillId="0" borderId="10" xfId="18" applyFont="1" applyBorder="1" applyAlignment="1" applyProtection="1">
      <alignment horizontal="center" vertical="center" wrapText="1"/>
      <protection hidden="1"/>
    </xf>
    <xf numFmtId="0" fontId="15" fillId="0" borderId="10" xfId="20" applyNumberFormat="1" applyFont="1" applyFill="1" applyBorder="1" applyAlignment="1" applyProtection="1">
      <alignment horizontal="center" vertical="center" wrapText="1"/>
      <protection hidden="1"/>
    </xf>
    <xf numFmtId="0" fontId="14" fillId="0" borderId="11" xfId="18" applyFont="1" applyBorder="1" applyAlignment="1" applyProtection="1">
      <alignment horizontal="center" vertical="center" wrapText="1"/>
      <protection hidden="1"/>
    </xf>
    <xf numFmtId="0" fontId="15" fillId="0" borderId="2" xfId="18" applyFont="1" applyBorder="1" applyAlignment="1" applyProtection="1">
      <alignment vertical="center" wrapText="1"/>
      <protection hidden="1"/>
    </xf>
    <xf numFmtId="42" fontId="15" fillId="5" borderId="1" xfId="22" applyFont="1" applyFill="1" applyBorder="1" applyAlignment="1" applyProtection="1">
      <alignment horizontal="center" vertical="center"/>
      <protection hidden="1"/>
    </xf>
    <xf numFmtId="42" fontId="14" fillId="0" borderId="1" xfId="22" applyFont="1" applyFill="1" applyBorder="1" applyAlignment="1" applyProtection="1">
      <alignment horizontal="center" vertical="center" wrapText="1"/>
      <protection hidden="1"/>
    </xf>
    <xf numFmtId="42" fontId="14" fillId="0" borderId="1" xfId="22" applyFont="1" applyFill="1" applyBorder="1" applyAlignment="1" applyProtection="1">
      <alignment horizontal="center" vertical="center"/>
      <protection hidden="1"/>
    </xf>
    <xf numFmtId="0" fontId="15" fillId="0" borderId="0" xfId="18" applyFont="1" applyAlignment="1" applyProtection="1">
      <alignment vertical="center" wrapText="1"/>
      <protection hidden="1"/>
    </xf>
    <xf numFmtId="0" fontId="14" fillId="2" borderId="30" xfId="18" applyFont="1" applyFill="1" applyBorder="1" applyAlignment="1" applyProtection="1">
      <alignment horizontal="center" vertical="center" wrapText="1"/>
      <protection hidden="1"/>
    </xf>
    <xf numFmtId="0" fontId="14" fillId="2" borderId="26" xfId="18" applyFont="1" applyFill="1" applyBorder="1" applyAlignment="1" applyProtection="1">
      <alignment horizontal="center" vertical="center" wrapText="1"/>
      <protection hidden="1"/>
    </xf>
    <xf numFmtId="42" fontId="15" fillId="5" borderId="19" xfId="22" applyFont="1" applyFill="1" applyBorder="1" applyAlignment="1" applyProtection="1">
      <alignment horizontal="center" vertical="center"/>
      <protection hidden="1"/>
    </xf>
    <xf numFmtId="42" fontId="15" fillId="5" borderId="32" xfId="22" applyFont="1" applyFill="1" applyBorder="1" applyAlignment="1" applyProtection="1">
      <alignment horizontal="center" vertical="center"/>
      <protection hidden="1"/>
    </xf>
    <xf numFmtId="42" fontId="15" fillId="0" borderId="83" xfId="22" applyFont="1" applyFill="1" applyBorder="1" applyAlignment="1" applyProtection="1">
      <alignment horizontal="center" vertical="center"/>
      <protection hidden="1"/>
    </xf>
    <xf numFmtId="0" fontId="67" fillId="0" borderId="30" xfId="18" applyFont="1" applyBorder="1" applyAlignment="1" applyProtection="1">
      <alignment horizontal="center" vertical="center" wrapText="1"/>
      <protection hidden="1"/>
    </xf>
    <xf numFmtId="0" fontId="67" fillId="0" borderId="31" xfId="18" applyFont="1" applyBorder="1" applyAlignment="1" applyProtection="1">
      <alignment horizontal="center" vertical="center" wrapText="1"/>
      <protection hidden="1"/>
    </xf>
    <xf numFmtId="0" fontId="14" fillId="0" borderId="39" xfId="18" applyFont="1" applyBorder="1" applyAlignment="1" applyProtection="1">
      <alignment horizontal="left" vertical="center"/>
      <protection hidden="1"/>
    </xf>
    <xf numFmtId="0" fontId="15" fillId="0" borderId="39" xfId="18" applyFont="1" applyBorder="1" applyAlignment="1" applyProtection="1">
      <alignment horizontal="center" vertical="center" wrapText="1"/>
      <protection hidden="1"/>
    </xf>
    <xf numFmtId="0" fontId="3" fillId="0" borderId="25" xfId="18" applyBorder="1" applyProtection="1">
      <protection hidden="1"/>
    </xf>
    <xf numFmtId="0" fontId="15" fillId="0" borderId="0" xfId="18" applyFont="1" applyAlignment="1" applyProtection="1">
      <alignment horizontal="center" vertical="center" wrapText="1"/>
      <protection hidden="1"/>
    </xf>
    <xf numFmtId="0" fontId="14" fillId="0" borderId="28" xfId="18" applyFont="1" applyBorder="1" applyAlignment="1" applyProtection="1">
      <alignment horizontal="left" vertical="center"/>
      <protection hidden="1"/>
    </xf>
    <xf numFmtId="0" fontId="14" fillId="0" borderId="0" xfId="18" applyFont="1" applyAlignment="1" applyProtection="1">
      <alignment horizontal="left" vertical="center"/>
      <protection hidden="1"/>
    </xf>
    <xf numFmtId="0" fontId="3" fillId="0" borderId="58" xfId="18" applyBorder="1" applyProtection="1">
      <protection hidden="1"/>
    </xf>
    <xf numFmtId="0" fontId="15" fillId="0" borderId="28" xfId="18" applyFont="1" applyBorder="1" applyAlignment="1" applyProtection="1">
      <alignment vertical="center" wrapText="1"/>
      <protection hidden="1"/>
    </xf>
    <xf numFmtId="14" fontId="30" fillId="0" borderId="2" xfId="18" applyNumberFormat="1" applyFont="1" applyBorder="1" applyAlignment="1" applyProtection="1">
      <alignment vertical="center"/>
      <protection hidden="1"/>
    </xf>
    <xf numFmtId="14" fontId="30" fillId="0" borderId="1" xfId="18" applyNumberFormat="1" applyFont="1" applyBorder="1" applyAlignment="1" applyProtection="1">
      <alignment horizontal="center" vertical="center"/>
      <protection hidden="1"/>
    </xf>
    <xf numFmtId="14" fontId="14" fillId="0" borderId="1" xfId="18" applyNumberFormat="1" applyFont="1" applyBorder="1" applyAlignment="1" applyProtection="1">
      <alignment vertical="center"/>
      <protection hidden="1"/>
    </xf>
    <xf numFmtId="14" fontId="30" fillId="0" borderId="74" xfId="18" applyNumberFormat="1" applyFont="1" applyBorder="1" applyAlignment="1" applyProtection="1">
      <alignment horizontal="center" vertical="center"/>
      <protection hidden="1"/>
    </xf>
    <xf numFmtId="14" fontId="30" fillId="0" borderId="14" xfId="18" applyNumberFormat="1" applyFont="1" applyBorder="1" applyAlignment="1" applyProtection="1">
      <alignment horizontal="center" vertical="center"/>
      <protection hidden="1"/>
    </xf>
    <xf numFmtId="42" fontId="13" fillId="0" borderId="14" xfId="22" applyFont="1" applyFill="1" applyBorder="1" applyAlignment="1" applyProtection="1">
      <alignment horizontal="center" vertical="center"/>
      <protection hidden="1"/>
    </xf>
    <xf numFmtId="14" fontId="14" fillId="0" borderId="14" xfId="18" applyNumberFormat="1" applyFont="1" applyBorder="1" applyAlignment="1" applyProtection="1">
      <alignment vertical="center"/>
      <protection hidden="1"/>
    </xf>
    <xf numFmtId="0" fontId="15" fillId="0" borderId="7" xfId="18" applyFont="1" applyBorder="1" applyAlignment="1" applyProtection="1">
      <alignment horizontal="center" vertical="center" wrapText="1"/>
      <protection hidden="1"/>
    </xf>
    <xf numFmtId="0" fontId="30" fillId="0" borderId="77"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wrapText="1"/>
      <protection hidden="1"/>
    </xf>
    <xf numFmtId="0" fontId="30" fillId="0" borderId="14" xfId="18" applyFont="1" applyBorder="1" applyAlignment="1" applyProtection="1">
      <alignment horizontal="center" vertical="center"/>
      <protection hidden="1"/>
    </xf>
    <xf numFmtId="0" fontId="30" fillId="0" borderId="0" xfId="18" applyFont="1" applyAlignment="1" applyProtection="1">
      <alignment horizontal="center" vertical="center" wrapText="1"/>
      <protection hidden="1"/>
    </xf>
    <xf numFmtId="0" fontId="15" fillId="0" borderId="28" xfId="18" applyFont="1" applyBorder="1" applyAlignment="1" applyProtection="1">
      <alignment vertical="center"/>
      <protection hidden="1"/>
    </xf>
    <xf numFmtId="0" fontId="15" fillId="0" borderId="0" xfId="18" applyFont="1" applyAlignment="1" applyProtection="1">
      <alignment vertical="center"/>
      <protection hidden="1"/>
    </xf>
    <xf numFmtId="0" fontId="15" fillId="0" borderId="0" xfId="18" applyFont="1" applyAlignment="1" applyProtection="1">
      <alignment horizontal="right" vertical="center"/>
      <protection hidden="1"/>
    </xf>
    <xf numFmtId="0" fontId="15" fillId="0" borderId="28" xfId="18" applyFont="1" applyBorder="1" applyAlignment="1" applyProtection="1">
      <alignment horizontal="left" vertical="center" wrapText="1"/>
      <protection hidden="1"/>
    </xf>
    <xf numFmtId="0" fontId="15" fillId="0" borderId="0" xfId="18" applyFont="1" applyAlignment="1" applyProtection="1">
      <alignment horizontal="left" vertical="center" wrapText="1"/>
      <protection hidden="1"/>
    </xf>
    <xf numFmtId="0" fontId="15" fillId="0" borderId="0" xfId="18" applyFont="1" applyAlignment="1" applyProtection="1">
      <alignment horizontal="left" vertical="center"/>
      <protection hidden="1"/>
    </xf>
    <xf numFmtId="0" fontId="28" fillId="0" borderId="0" xfId="18" applyFont="1" applyAlignment="1" applyProtection="1">
      <alignment horizontal="center" vertical="center" wrapText="1"/>
      <protection hidden="1"/>
    </xf>
    <xf numFmtId="0" fontId="28" fillId="0" borderId="0" xfId="18" applyFont="1" applyAlignment="1" applyProtection="1">
      <alignment vertical="center"/>
      <protection hidden="1"/>
    </xf>
    <xf numFmtId="0" fontId="28" fillId="0" borderId="58" xfId="18" applyFont="1" applyBorder="1" applyAlignment="1" applyProtection="1">
      <alignment horizontal="center" vertical="center" wrapText="1"/>
      <protection hidden="1"/>
    </xf>
    <xf numFmtId="0" fontId="28" fillId="0" borderId="28" xfId="18" applyFont="1" applyBorder="1" applyAlignment="1" applyProtection="1">
      <alignment vertical="center"/>
      <protection hidden="1"/>
    </xf>
    <xf numFmtId="0" fontId="28" fillId="0" borderId="0" xfId="18" applyFont="1" applyAlignment="1" applyProtection="1">
      <alignment horizontal="center" vertical="center"/>
      <protection hidden="1"/>
    </xf>
    <xf numFmtId="0" fontId="15" fillId="0" borderId="28" xfId="18" applyFont="1" applyBorder="1" applyAlignment="1" applyProtection="1">
      <alignment horizontal="center" vertical="center" wrapText="1"/>
      <protection hidden="1"/>
    </xf>
    <xf numFmtId="0" fontId="28" fillId="0" borderId="7" xfId="18" applyFont="1" applyBorder="1" applyAlignment="1" applyProtection="1">
      <alignment vertical="center"/>
      <protection hidden="1"/>
    </xf>
    <xf numFmtId="0" fontId="28" fillId="0" borderId="7" xfId="18" applyFont="1" applyBorder="1" applyAlignment="1" applyProtection="1">
      <alignment horizontal="center" vertical="center" wrapText="1"/>
      <protection hidden="1"/>
    </xf>
    <xf numFmtId="0" fontId="28" fillId="0" borderId="58" xfId="18" applyFont="1" applyBorder="1" applyAlignment="1" applyProtection="1">
      <alignment vertical="center"/>
      <protection hidden="1"/>
    </xf>
    <xf numFmtId="0" fontId="15" fillId="0" borderId="58" xfId="18" applyFont="1" applyBorder="1" applyAlignment="1" applyProtection="1">
      <alignment horizontal="center" vertical="center"/>
      <protection hidden="1"/>
    </xf>
    <xf numFmtId="0" fontId="15" fillId="0" borderId="16" xfId="18" applyFont="1" applyBorder="1" applyAlignment="1" applyProtection="1">
      <alignment horizontal="left" vertical="center"/>
      <protection hidden="1"/>
    </xf>
    <xf numFmtId="0" fontId="17" fillId="0" borderId="28" xfId="18" applyFont="1" applyBorder="1" applyAlignment="1" applyProtection="1">
      <alignment vertical="center"/>
      <protection hidden="1"/>
    </xf>
    <xf numFmtId="0" fontId="17" fillId="0" borderId="0" xfId="18" applyFont="1" applyAlignment="1" applyProtection="1">
      <alignment vertical="center"/>
      <protection hidden="1"/>
    </xf>
    <xf numFmtId="0" fontId="16" fillId="0" borderId="0" xfId="18" applyFont="1" applyAlignment="1" applyProtection="1">
      <alignment vertical="center"/>
      <protection hidden="1"/>
    </xf>
    <xf numFmtId="0" fontId="17" fillId="0" borderId="48" xfId="18" applyFont="1" applyBorder="1" applyAlignment="1" applyProtection="1">
      <alignment vertical="center"/>
      <protection hidden="1"/>
    </xf>
    <xf numFmtId="0" fontId="17" fillId="0" borderId="68" xfId="18" applyFont="1" applyBorder="1" applyAlignment="1" applyProtection="1">
      <alignment vertical="center"/>
      <protection hidden="1"/>
    </xf>
    <xf numFmtId="0" fontId="16" fillId="0" borderId="68" xfId="18" applyFont="1" applyBorder="1" applyAlignment="1" applyProtection="1">
      <alignment vertical="center"/>
      <protection hidden="1"/>
    </xf>
    <xf numFmtId="0" fontId="16" fillId="0" borderId="68" xfId="18" applyFont="1" applyBorder="1" applyAlignment="1" applyProtection="1">
      <alignment horizontal="center" vertical="center" wrapText="1"/>
      <protection hidden="1"/>
    </xf>
    <xf numFmtId="0" fontId="16" fillId="0" borderId="68" xfId="18" applyFont="1" applyBorder="1" applyAlignment="1" applyProtection="1">
      <alignment horizontal="center" vertical="center"/>
      <protection hidden="1"/>
    </xf>
    <xf numFmtId="0" fontId="16" fillId="0" borderId="75" xfId="18" applyFont="1" applyBorder="1" applyAlignment="1" applyProtection="1">
      <alignment horizontal="center" vertical="center" wrapText="1"/>
      <protection hidden="1"/>
    </xf>
    <xf numFmtId="0" fontId="16" fillId="0" borderId="0" xfId="18" applyFont="1" applyAlignment="1" applyProtection="1">
      <alignment horizontal="center" vertical="center" wrapText="1"/>
      <protection hidden="1"/>
    </xf>
    <xf numFmtId="0" fontId="13" fillId="11" borderId="10" xfId="18" applyFont="1" applyFill="1" applyBorder="1" applyAlignment="1" applyProtection="1">
      <alignment horizontal="center" vertical="center" wrapText="1"/>
      <protection locked="0" hidden="1"/>
    </xf>
    <xf numFmtId="171" fontId="71" fillId="12" borderId="12" xfId="21" applyNumberFormat="1" applyFont="1" applyFill="1" applyBorder="1" applyAlignment="1" applyProtection="1">
      <alignment vertical="center" wrapText="1"/>
      <protection hidden="1"/>
    </xf>
    <xf numFmtId="42" fontId="13" fillId="11" borderId="1" xfId="22" applyFont="1" applyFill="1" applyBorder="1" applyAlignment="1" applyProtection="1">
      <alignment vertical="center"/>
      <protection locked="0" hidden="1"/>
    </xf>
    <xf numFmtId="164" fontId="13" fillId="0" borderId="1" xfId="1" applyFont="1" applyBorder="1" applyAlignment="1" applyProtection="1">
      <alignment horizontal="center" vertical="center"/>
      <protection hidden="1"/>
    </xf>
    <xf numFmtId="0" fontId="8" fillId="0" borderId="10" xfId="0" applyFont="1" applyBorder="1" applyAlignment="1" applyProtection="1">
      <alignment vertical="center"/>
      <protection locked="0"/>
    </xf>
    <xf numFmtId="0" fontId="8" fillId="0" borderId="10"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8" fillId="0" borderId="0" xfId="0" applyFont="1" applyAlignment="1" applyProtection="1">
      <alignment vertical="center"/>
      <protection locked="0"/>
    </xf>
    <xf numFmtId="0" fontId="34" fillId="0" borderId="58" xfId="0" applyFont="1" applyBorder="1" applyAlignment="1">
      <alignment wrapText="1"/>
    </xf>
    <xf numFmtId="0" fontId="34" fillId="0" borderId="68" xfId="0" applyFont="1" applyBorder="1" applyAlignment="1">
      <alignment wrapText="1"/>
    </xf>
    <xf numFmtId="0" fontId="34" fillId="0" borderId="75" xfId="0" applyFont="1" applyBorder="1" applyAlignment="1">
      <alignment wrapText="1"/>
    </xf>
    <xf numFmtId="0" fontId="8" fillId="0" borderId="40" xfId="0" applyFont="1" applyBorder="1" applyAlignment="1" applyProtection="1">
      <alignment vertical="center"/>
      <protection hidden="1"/>
    </xf>
    <xf numFmtId="0" fontId="8" fillId="0" borderId="53" xfId="0" applyFont="1" applyBorder="1" applyAlignment="1" applyProtection="1">
      <alignment vertical="center"/>
      <protection hidden="1"/>
    </xf>
    <xf numFmtId="0" fontId="72" fillId="0" borderId="0" xfId="18" applyFont="1" applyProtection="1">
      <protection hidden="1"/>
    </xf>
    <xf numFmtId="0" fontId="34" fillId="0" borderId="44" xfId="0" applyFont="1" applyBorder="1" applyAlignment="1">
      <alignment wrapText="1"/>
    </xf>
    <xf numFmtId="0" fontId="34" fillId="0" borderId="39" xfId="0" applyFont="1" applyBorder="1" applyAlignment="1">
      <alignment wrapText="1"/>
    </xf>
    <xf numFmtId="0" fontId="34" fillId="0" borderId="25" xfId="0" applyFont="1" applyBorder="1" applyAlignment="1">
      <alignment wrapText="1"/>
    </xf>
    <xf numFmtId="0" fontId="34" fillId="0" borderId="0" xfId="0" applyFont="1" applyAlignment="1">
      <alignment wrapText="1"/>
    </xf>
    <xf numFmtId="0" fontId="17" fillId="2" borderId="83" xfId="8" applyFont="1" applyFill="1" applyBorder="1" applyAlignment="1">
      <alignment horizontal="center" vertical="center" wrapText="1"/>
    </xf>
    <xf numFmtId="14" fontId="17" fillId="2" borderId="89" xfId="8" applyNumberFormat="1" applyFont="1" applyFill="1" applyBorder="1" applyAlignment="1">
      <alignment horizontal="center" vertical="center" wrapText="1"/>
    </xf>
    <xf numFmtId="0" fontId="17" fillId="2" borderId="26" xfId="8" applyFont="1" applyFill="1" applyBorder="1" applyAlignment="1">
      <alignment horizontal="center" vertical="center"/>
    </xf>
    <xf numFmtId="3" fontId="32" fillId="12" borderId="19" xfId="0" applyNumberFormat="1" applyFont="1" applyFill="1" applyBorder="1" applyAlignment="1">
      <alignment horizontal="center" vertical="center"/>
    </xf>
    <xf numFmtId="0" fontId="32" fillId="0" borderId="1" xfId="0" applyFont="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171" fontId="15" fillId="12" borderId="12" xfId="21" applyNumberFormat="1"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1" xfId="18" applyFont="1" applyFill="1" applyBorder="1" applyAlignment="1" applyProtection="1">
      <alignment horizontal="center" vertical="center" wrapText="1"/>
      <protection hidden="1"/>
    </xf>
    <xf numFmtId="0" fontId="15" fillId="0" borderId="0" xfId="18" applyFont="1" applyAlignment="1" applyProtection="1">
      <alignment horizontal="center" vertical="center"/>
      <protection hidden="1"/>
    </xf>
    <xf numFmtId="0" fontId="17" fillId="2" borderId="0" xfId="2" applyFont="1" applyFill="1" applyAlignment="1" applyProtection="1">
      <alignment horizontal="center" vertical="center"/>
      <protection hidden="1"/>
    </xf>
    <xf numFmtId="0" fontId="17" fillId="0" borderId="1" xfId="2" applyFont="1" applyBorder="1" applyAlignment="1" applyProtection="1">
      <alignment horizontal="center" vertical="center" wrapText="1"/>
      <protection hidden="1"/>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42" fontId="15" fillId="0" borderId="9" xfId="22" applyFont="1" applyFill="1" applyBorder="1" applyAlignment="1" applyProtection="1">
      <alignment vertical="center"/>
      <protection locked="0" hidden="1"/>
    </xf>
    <xf numFmtId="0" fontId="10" fillId="0" borderId="1" xfId="0" applyFont="1" applyBorder="1" applyAlignment="1" applyProtection="1">
      <alignment horizontal="center" vertical="center"/>
      <protection hidden="1"/>
    </xf>
    <xf numFmtId="0" fontId="10" fillId="7" borderId="42" xfId="0" applyFont="1" applyFill="1" applyBorder="1" applyAlignment="1" applyProtection="1">
      <alignment horizontal="center" vertical="center"/>
      <protection hidden="1"/>
    </xf>
    <xf numFmtId="168" fontId="10" fillId="7" borderId="43" xfId="1" applyNumberFormat="1" applyFont="1" applyFill="1" applyBorder="1" applyAlignment="1" applyProtection="1">
      <alignment horizontal="center" vertical="center" wrapText="1" readingOrder="1"/>
      <protection hidden="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164" fontId="14" fillId="11" borderId="1" xfId="1" applyFont="1" applyFill="1" applyBorder="1" applyAlignment="1" applyProtection="1">
      <alignment horizontal="center" vertical="center"/>
      <protection locked="0" hidden="1"/>
    </xf>
    <xf numFmtId="164" fontId="13" fillId="11" borderId="1" xfId="1" applyFont="1" applyFill="1" applyBorder="1" applyAlignment="1" applyProtection="1">
      <alignment horizontal="center" vertical="center"/>
      <protection locked="0" hidden="1"/>
    </xf>
    <xf numFmtId="42" fontId="15" fillId="0" borderId="9" xfId="22" applyFont="1" applyFill="1" applyBorder="1" applyAlignment="1" applyProtection="1">
      <alignment vertical="center"/>
      <protection hidden="1"/>
    </xf>
    <xf numFmtId="164" fontId="14" fillId="14" borderId="2" xfId="1" applyFont="1" applyFill="1" applyBorder="1" applyAlignment="1" applyProtection="1">
      <alignment horizontal="center" vertical="center"/>
      <protection hidden="1"/>
    </xf>
    <xf numFmtId="164" fontId="13" fillId="0" borderId="2" xfId="1" applyFont="1" applyBorder="1" applyAlignment="1" applyProtection="1">
      <alignment horizontal="center" vertical="center"/>
      <protection hidden="1"/>
    </xf>
    <xf numFmtId="164" fontId="13" fillId="0" borderId="30" xfId="1" applyFont="1" applyBorder="1" applyAlignment="1" applyProtection="1">
      <alignment horizontal="center" vertical="center"/>
      <protection hidden="1"/>
    </xf>
    <xf numFmtId="164" fontId="13" fillId="0" borderId="26" xfId="1" applyFont="1" applyBorder="1" applyAlignment="1" applyProtection="1">
      <alignment horizontal="center" vertical="center"/>
      <protection hidden="1"/>
    </xf>
    <xf numFmtId="3" fontId="10" fillId="6" borderId="1" xfId="0" applyNumberFormat="1" applyFont="1" applyFill="1" applyBorder="1" applyAlignment="1" applyProtection="1">
      <alignment horizontal="center" vertical="center" wrapText="1"/>
      <protection locked="0" hidden="1"/>
    </xf>
    <xf numFmtId="3" fontId="50" fillId="11" borderId="1" xfId="0" applyNumberFormat="1" applyFont="1" applyFill="1" applyBorder="1" applyAlignment="1" applyProtection="1">
      <alignment horizontal="center" vertical="center" wrapText="1"/>
      <protection locked="0" hidden="1"/>
    </xf>
    <xf numFmtId="3" fontId="50" fillId="11" borderId="19" xfId="0" applyNumberFormat="1" applyFont="1" applyFill="1" applyBorder="1" applyAlignment="1" applyProtection="1">
      <alignment horizontal="center" vertical="center"/>
      <protection locked="0" hidden="1"/>
    </xf>
    <xf numFmtId="3" fontId="50" fillId="11" borderId="32" xfId="0" applyNumberFormat="1" applyFont="1" applyFill="1" applyBorder="1" applyAlignment="1" applyProtection="1">
      <alignment horizontal="center" vertical="center"/>
      <protection locked="0" hidden="1"/>
    </xf>
    <xf numFmtId="164" fontId="10" fillId="11" borderId="1" xfId="1" applyFont="1" applyFill="1" applyBorder="1" applyAlignment="1" applyProtection="1">
      <alignment horizontal="left" vertical="center" wrapText="1" readingOrder="1"/>
      <protection locked="0" hidden="1"/>
    </xf>
    <xf numFmtId="42" fontId="10" fillId="11" borderId="10" xfId="17" applyFont="1" applyFill="1" applyBorder="1" applyAlignment="1" applyProtection="1">
      <alignment horizontal="center" vertical="center" wrapText="1" readingOrder="1"/>
      <protection locked="0" hidden="1"/>
    </xf>
    <xf numFmtId="42" fontId="10" fillId="11" borderId="1"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center" vertical="center" wrapText="1" readingOrder="1"/>
      <protection locked="0" hidden="1"/>
    </xf>
    <xf numFmtId="42" fontId="10" fillId="11" borderId="9" xfId="17" applyFont="1" applyFill="1" applyBorder="1" applyAlignment="1" applyProtection="1">
      <alignment horizontal="left" vertical="center" wrapText="1" readingOrder="1"/>
      <protection locked="0" hidden="1"/>
    </xf>
    <xf numFmtId="168" fontId="10" fillId="11" borderId="10" xfId="1" applyNumberFormat="1" applyFont="1" applyFill="1" applyBorder="1" applyAlignment="1" applyProtection="1">
      <alignment horizontal="center" vertical="center" wrapText="1" readingOrder="1"/>
      <protection locked="0" hidden="1"/>
    </xf>
    <xf numFmtId="168" fontId="10" fillId="11" borderId="1" xfId="1" applyNumberFormat="1" applyFont="1" applyFill="1" applyBorder="1" applyAlignment="1" applyProtection="1">
      <alignment horizontal="center" vertical="center" wrapText="1" readingOrder="1"/>
      <protection locked="0" hidden="1"/>
    </xf>
    <xf numFmtId="168" fontId="10" fillId="11" borderId="9" xfId="1" applyNumberFormat="1" applyFont="1" applyFill="1" applyBorder="1" applyAlignment="1" applyProtection="1">
      <alignment horizontal="center" vertical="center" wrapText="1" readingOrder="1"/>
      <protection locked="0" hidden="1"/>
    </xf>
    <xf numFmtId="168" fontId="32" fillId="11" borderId="64" xfId="1" applyNumberFormat="1" applyFont="1" applyFill="1" applyBorder="1" applyAlignment="1" applyProtection="1">
      <alignment horizontal="center" vertical="center" wrapText="1" readingOrder="1"/>
      <protection locked="0" hidden="1"/>
    </xf>
    <xf numFmtId="168" fontId="10" fillId="7" borderId="10" xfId="1" applyNumberFormat="1" applyFont="1" applyFill="1" applyBorder="1" applyAlignment="1" applyProtection="1">
      <alignment horizontal="center" vertical="center" wrapText="1" readingOrder="1"/>
      <protection locked="0" hidden="1"/>
    </xf>
    <xf numFmtId="0" fontId="11" fillId="0" borderId="28" xfId="0" applyFont="1" applyBorder="1" applyAlignment="1" applyProtection="1">
      <alignment vertical="center"/>
      <protection locked="0" hidden="1"/>
    </xf>
    <xf numFmtId="3" fontId="8" fillId="0" borderId="0" xfId="0" applyNumberFormat="1" applyFont="1" applyAlignment="1" applyProtection="1">
      <alignment vertical="center"/>
      <protection locked="0" hidden="1"/>
    </xf>
    <xf numFmtId="10" fontId="10" fillId="0" borderId="0" xfId="10" applyNumberFormat="1" applyFont="1" applyBorder="1" applyAlignment="1" applyProtection="1">
      <alignment vertical="center"/>
      <protection locked="0" hidden="1"/>
    </xf>
    <xf numFmtId="0" fontId="11" fillId="2" borderId="28" xfId="0" applyFont="1" applyFill="1" applyBorder="1" applyAlignment="1" applyProtection="1">
      <alignment vertical="center"/>
      <protection locked="0" hidden="1"/>
    </xf>
    <xf numFmtId="10" fontId="10" fillId="0" borderId="7" xfId="10" applyNumberFormat="1" applyFont="1" applyBorder="1" applyAlignment="1" applyProtection="1">
      <alignment vertical="center"/>
      <protection locked="0" hidden="1"/>
    </xf>
    <xf numFmtId="3" fontId="8" fillId="0" borderId="7" xfId="0" applyNumberFormat="1" applyFont="1" applyBorder="1" applyAlignment="1" applyProtection="1">
      <alignment vertical="center"/>
      <protection locked="0" hidden="1"/>
    </xf>
    <xf numFmtId="0" fontId="41" fillId="2" borderId="77" xfId="0" applyFont="1" applyFill="1" applyBorder="1" applyAlignment="1" applyProtection="1">
      <alignment horizontal="left" vertical="center"/>
      <protection locked="0" hidden="1"/>
    </xf>
    <xf numFmtId="0" fontId="41" fillId="2" borderId="14" xfId="0" applyFont="1" applyFill="1" applyBorder="1" applyAlignment="1" applyProtection="1">
      <alignment horizontal="center" vertical="center"/>
      <protection locked="0" hidden="1"/>
    </xf>
    <xf numFmtId="0" fontId="41" fillId="2" borderId="0" xfId="0" applyFont="1" applyFill="1" applyAlignment="1" applyProtection="1">
      <alignment horizontal="left" vertical="center"/>
      <protection locked="0" hidden="1"/>
    </xf>
    <xf numFmtId="0" fontId="41" fillId="2" borderId="0" xfId="0" applyFont="1" applyFill="1" applyAlignment="1" applyProtection="1">
      <alignment horizontal="center" vertical="center"/>
      <protection locked="0" hidden="1"/>
    </xf>
    <xf numFmtId="0" fontId="41" fillId="0" borderId="28" xfId="0" applyFont="1" applyBorder="1" applyAlignment="1" applyProtection="1">
      <alignment horizontal="left" vertical="center"/>
      <protection locked="0" hidden="1"/>
    </xf>
    <xf numFmtId="0" fontId="41" fillId="0" borderId="0" xfId="0" applyFont="1" applyAlignment="1" applyProtection="1">
      <alignment horizontal="left" vertical="center"/>
      <protection locked="0" hidden="1"/>
    </xf>
    <xf numFmtId="0" fontId="41" fillId="0" borderId="16" xfId="0" applyFont="1" applyBorder="1" applyAlignment="1" applyProtection="1">
      <alignment horizontal="left" vertical="center"/>
      <protection locked="0" hidden="1"/>
    </xf>
    <xf numFmtId="3" fontId="35" fillId="0" borderId="0" xfId="0" applyNumberFormat="1" applyFont="1" applyAlignment="1" applyProtection="1">
      <alignment vertical="center"/>
      <protection locked="0" hidden="1"/>
    </xf>
    <xf numFmtId="3" fontId="35" fillId="0" borderId="0" xfId="0" applyNumberFormat="1" applyFont="1" applyAlignment="1" applyProtection="1">
      <alignment horizontal="right" vertical="center" readingOrder="1"/>
      <protection locked="0" hidden="1"/>
    </xf>
    <xf numFmtId="0" fontId="17" fillId="2" borderId="1" xfId="2" applyFont="1" applyFill="1" applyBorder="1" applyAlignment="1" applyProtection="1">
      <alignment horizontal="center" vertical="center"/>
      <protection locked="0" hidden="1"/>
    </xf>
    <xf numFmtId="3" fontId="2" fillId="2" borderId="1" xfId="3" applyNumberFormat="1" applyFont="1" applyFill="1" applyBorder="1" applyAlignment="1" applyProtection="1">
      <alignment vertical="center"/>
      <protection locked="0" hidden="1"/>
    </xf>
    <xf numFmtId="0" fontId="0" fillId="0" borderId="0" xfId="0" applyAlignment="1" applyProtection="1">
      <alignment vertical="center"/>
      <protection hidden="1"/>
    </xf>
    <xf numFmtId="0" fontId="0" fillId="2" borderId="0" xfId="0" applyFill="1" applyProtection="1">
      <protection hidden="1"/>
    </xf>
    <xf numFmtId="0" fontId="18" fillId="2" borderId="1" xfId="2" applyFont="1" applyFill="1" applyBorder="1" applyAlignment="1" applyProtection="1">
      <alignment horizontal="center" vertical="center"/>
      <protection hidden="1"/>
    </xf>
    <xf numFmtId="0" fontId="16" fillId="2" borderId="1" xfId="2" applyFont="1" applyFill="1" applyBorder="1" applyAlignment="1" applyProtection="1">
      <alignment vertical="center"/>
      <protection hidden="1"/>
    </xf>
    <xf numFmtId="0" fontId="16" fillId="2" borderId="1" xfId="2" applyFont="1" applyFill="1" applyBorder="1" applyAlignment="1" applyProtection="1">
      <alignment horizontal="center" vertical="center" wrapText="1"/>
      <protection hidden="1"/>
    </xf>
    <xf numFmtId="0" fontId="8" fillId="2" borderId="0" xfId="0" applyFont="1" applyFill="1" applyProtection="1">
      <protection hidden="1"/>
    </xf>
    <xf numFmtId="0" fontId="0" fillId="2" borderId="0" xfId="0" applyFill="1" applyAlignment="1" applyProtection="1">
      <alignment horizontal="left"/>
      <protection hidden="1"/>
    </xf>
    <xf numFmtId="171" fontId="0" fillId="2" borderId="0" xfId="0" applyNumberFormat="1" applyFill="1" applyProtection="1">
      <protection hidden="1"/>
    </xf>
    <xf numFmtId="0" fontId="0" fillId="2" borderId="0" xfId="0" applyFill="1" applyAlignment="1" applyProtection="1">
      <alignment vertical="center"/>
      <protection hidden="1"/>
    </xf>
    <xf numFmtId="0" fontId="2" fillId="2" borderId="1" xfId="2" applyFont="1" applyFill="1" applyBorder="1" applyAlignment="1" applyProtection="1">
      <alignment horizontal="center" vertical="center" wrapText="1"/>
      <protection locked="0" hidden="1"/>
    </xf>
    <xf numFmtId="14" fontId="30" fillId="0" borderId="2" xfId="18" applyNumberFormat="1" applyFont="1" applyBorder="1" applyAlignment="1" applyProtection="1">
      <alignment horizontal="center" vertical="center"/>
      <protection hidden="1"/>
    </xf>
    <xf numFmtId="14" fontId="30" fillId="0" borderId="3" xfId="18" applyNumberFormat="1" applyFont="1" applyBorder="1" applyAlignment="1" applyProtection="1">
      <alignment horizontal="center" vertical="center"/>
      <protection hidden="1"/>
    </xf>
    <xf numFmtId="14" fontId="30" fillId="0" borderId="12" xfId="18" applyNumberFormat="1" applyFont="1" applyBorder="1" applyAlignment="1" applyProtection="1">
      <alignment horizontal="center" vertical="center"/>
      <protection hidden="1"/>
    </xf>
    <xf numFmtId="0" fontId="1" fillId="2" borderId="1" xfId="2" applyFont="1" applyFill="1" applyBorder="1" applyAlignment="1" applyProtection="1">
      <alignment horizontal="center" vertical="center"/>
      <protection locked="0" hidden="1"/>
    </xf>
    <xf numFmtId="0" fontId="1" fillId="2" borderId="1" xfId="2" applyFont="1" applyFill="1" applyBorder="1" applyAlignment="1" applyProtection="1">
      <alignment horizontal="left" vertical="center"/>
      <protection locked="0" hidden="1"/>
    </xf>
    <xf numFmtId="0" fontId="50" fillId="11" borderId="1" xfId="0" applyFont="1" applyFill="1" applyBorder="1" applyAlignment="1" applyProtection="1">
      <alignment horizontal="center" vertical="center" wrapText="1"/>
      <protection locked="0" hidden="1"/>
    </xf>
    <xf numFmtId="172" fontId="32" fillId="11" borderId="64" xfId="1" applyNumberFormat="1" applyFont="1" applyFill="1" applyBorder="1" applyAlignment="1" applyProtection="1">
      <alignment horizontal="center" vertical="center" wrapText="1" readingOrder="1"/>
      <protection locked="0" hidden="1"/>
    </xf>
    <xf numFmtId="164" fontId="32" fillId="11" borderId="64" xfId="1" applyFont="1" applyFill="1" applyBorder="1" applyAlignment="1" applyProtection="1">
      <alignment horizontal="center" vertical="center" wrapText="1" readingOrder="1"/>
      <protection locked="0" hidden="1"/>
    </xf>
    <xf numFmtId="42" fontId="10" fillId="20" borderId="10" xfId="17" applyFont="1" applyFill="1" applyBorder="1" applyAlignment="1" applyProtection="1">
      <alignment horizontal="left" vertical="center" wrapText="1" readingOrder="1"/>
      <protection locked="0" hidden="1"/>
    </xf>
    <xf numFmtId="42" fontId="10" fillId="20" borderId="10" xfId="17" applyFont="1" applyFill="1" applyBorder="1" applyAlignment="1" applyProtection="1">
      <alignment horizontal="center" vertical="center" wrapText="1" readingOrder="1"/>
      <protection locked="0" hidden="1"/>
    </xf>
    <xf numFmtId="42" fontId="10" fillId="20" borderId="1" xfId="17" applyFont="1" applyFill="1" applyBorder="1" applyAlignment="1" applyProtection="1">
      <alignment horizontal="left" vertical="center" wrapText="1" readingOrder="1"/>
      <protection locked="0" hidden="1"/>
    </xf>
    <xf numFmtId="42" fontId="10" fillId="20" borderId="1" xfId="17" applyFont="1" applyFill="1" applyBorder="1" applyAlignment="1" applyProtection="1">
      <alignment horizontal="center" vertical="center" wrapText="1" readingOrder="1"/>
      <protection locked="0" hidden="1"/>
    </xf>
    <xf numFmtId="168" fontId="10" fillId="20" borderId="10" xfId="1" applyNumberFormat="1" applyFont="1" applyFill="1" applyBorder="1" applyAlignment="1" applyProtection="1">
      <alignment horizontal="center" vertical="center" wrapText="1" readingOrder="1"/>
      <protection locked="0" hidden="1"/>
    </xf>
    <xf numFmtId="168" fontId="10" fillId="20" borderId="1" xfId="1" applyNumberFormat="1" applyFont="1" applyFill="1" applyBorder="1" applyAlignment="1" applyProtection="1">
      <alignment horizontal="center" vertical="center" wrapText="1" readingOrder="1"/>
      <protection locked="0" hidden="1"/>
    </xf>
    <xf numFmtId="168" fontId="10" fillId="20" borderId="9" xfId="1" applyNumberFormat="1" applyFont="1" applyFill="1" applyBorder="1" applyAlignment="1" applyProtection="1">
      <alignment horizontal="center" vertical="center" wrapText="1" readingOrder="1"/>
      <protection locked="0" hidden="1"/>
    </xf>
    <xf numFmtId="164" fontId="10" fillId="20" borderId="10" xfId="1" applyFont="1" applyFill="1" applyBorder="1" applyAlignment="1" applyProtection="1">
      <alignment horizontal="center" vertical="center" wrapText="1" readingOrder="1"/>
      <protection locked="0" hidden="1"/>
    </xf>
    <xf numFmtId="168" fontId="10" fillId="22" borderId="10" xfId="1" applyNumberFormat="1" applyFont="1" applyFill="1" applyBorder="1" applyAlignment="1" applyProtection="1">
      <alignment horizontal="center" vertical="center" wrapText="1" readingOrder="1"/>
      <protection locked="0" hidden="1"/>
    </xf>
    <xf numFmtId="0" fontId="15" fillId="12" borderId="12" xfId="21" applyNumberFormat="1" applyFont="1" applyFill="1" applyBorder="1" applyAlignment="1" applyProtection="1">
      <alignment horizontal="center" vertical="center" wrapText="1"/>
      <protection hidden="1"/>
    </xf>
    <xf numFmtId="174" fontId="32" fillId="11" borderId="15" xfId="0" applyNumberFormat="1" applyFont="1" applyFill="1" applyBorder="1" applyAlignment="1" applyProtection="1">
      <alignment horizontal="center" vertical="center"/>
      <protection locked="0" hidden="1"/>
    </xf>
    <xf numFmtId="175" fontId="15" fillId="0" borderId="9" xfId="22" applyNumberFormat="1" applyFont="1" applyFill="1" applyBorder="1" applyAlignment="1" applyProtection="1">
      <alignment vertical="center"/>
      <protection hidden="1"/>
    </xf>
    <xf numFmtId="175" fontId="15" fillId="0" borderId="83" xfId="22" applyNumberFormat="1" applyFont="1" applyFill="1" applyBorder="1" applyAlignment="1" applyProtection="1">
      <alignment horizontal="center" vertical="center"/>
      <protection hidden="1"/>
    </xf>
    <xf numFmtId="0" fontId="0" fillId="0" borderId="1" xfId="0" applyBorder="1" applyAlignment="1" applyProtection="1">
      <alignment horizontal="left"/>
      <protection locked="0"/>
    </xf>
    <xf numFmtId="3" fontId="1" fillId="2" borderId="1" xfId="3" applyNumberFormat="1" applyFont="1" applyFill="1" applyBorder="1" applyAlignment="1" applyProtection="1">
      <alignment vertical="center"/>
      <protection locked="0" hidden="1"/>
    </xf>
    <xf numFmtId="0" fontId="1" fillId="2" borderId="1" xfId="2" quotePrefix="1" applyFont="1" applyFill="1" applyBorder="1" applyAlignment="1" applyProtection="1">
      <alignment horizontal="center" vertical="center"/>
      <protection locked="0" hidden="1"/>
    </xf>
    <xf numFmtId="0" fontId="1" fillId="2" borderId="1" xfId="2" applyFont="1" applyFill="1" applyBorder="1" applyAlignment="1" applyProtection="1">
      <alignment horizontal="left" vertical="center" wrapText="1"/>
      <protection locked="0" hidden="1"/>
    </xf>
    <xf numFmtId="0" fontId="1" fillId="2" borderId="1" xfId="2" applyFont="1" applyFill="1" applyBorder="1" applyAlignment="1" applyProtection="1">
      <alignment horizontal="center" vertical="center" wrapText="1"/>
      <protection locked="0" hidden="1"/>
    </xf>
    <xf numFmtId="164" fontId="0" fillId="0" borderId="1" xfId="1" applyFont="1" applyFill="1" applyBorder="1" applyAlignment="1" applyProtection="1">
      <alignment horizontal="left"/>
      <protection locked="0"/>
    </xf>
    <xf numFmtId="0" fontId="78" fillId="0" borderId="1" xfId="0" applyFont="1" applyBorder="1" applyAlignment="1" applyProtection="1">
      <alignment horizontal="left"/>
      <protection locked="0"/>
    </xf>
    <xf numFmtId="175" fontId="16" fillId="2" borderId="1" xfId="4" applyNumberFormat="1" applyFont="1" applyFill="1" applyBorder="1" applyAlignment="1" applyProtection="1">
      <alignment vertical="center" wrapText="1"/>
      <protection locked="0" hidden="1"/>
    </xf>
    <xf numFmtId="168" fontId="14" fillId="14" borderId="1" xfId="1" applyNumberFormat="1" applyFont="1" applyFill="1" applyBorder="1" applyAlignment="1" applyProtection="1">
      <alignment horizontal="center" vertical="center"/>
      <protection hidden="1"/>
    </xf>
    <xf numFmtId="175" fontId="15" fillId="0" borderId="82" xfId="22" applyNumberFormat="1" applyFont="1" applyFill="1" applyBorder="1" applyAlignment="1" applyProtection="1">
      <alignment horizontal="center" vertical="center"/>
      <protection hidden="1"/>
    </xf>
    <xf numFmtId="42" fontId="79" fillId="0" borderId="1" xfId="17" applyFont="1" applyFill="1" applyBorder="1" applyAlignment="1" applyProtection="1">
      <alignment horizontal="center" vertical="center" wrapText="1"/>
      <protection hidden="1"/>
    </xf>
    <xf numFmtId="164" fontId="14" fillId="14" borderId="1" xfId="1" applyFont="1" applyFill="1" applyBorder="1" applyAlignment="1" applyProtection="1">
      <alignment horizontal="center" vertical="center"/>
      <protection locked="0" hidden="1"/>
    </xf>
    <xf numFmtId="44" fontId="13" fillId="11" borderId="1" xfId="1" applyNumberFormat="1" applyFont="1" applyFill="1" applyBorder="1" applyAlignment="1" applyProtection="1">
      <alignment horizontal="center" vertical="center"/>
      <protection locked="0" hidden="1"/>
    </xf>
    <xf numFmtId="44" fontId="14" fillId="14" borderId="1" xfId="1" applyNumberFormat="1" applyFont="1" applyFill="1" applyBorder="1" applyAlignment="1" applyProtection="1">
      <alignment horizontal="center" vertical="center"/>
      <protection locked="0" hidden="1"/>
    </xf>
    <xf numFmtId="164" fontId="80" fillId="14" borderId="1" xfId="1" applyFont="1" applyFill="1" applyBorder="1" applyAlignment="1" applyProtection="1">
      <alignment horizontal="center" vertical="center"/>
      <protection locked="0" hidden="1"/>
    </xf>
    <xf numFmtId="42" fontId="79" fillId="2" borderId="1" xfId="17" applyFont="1" applyFill="1" applyBorder="1" applyAlignment="1" applyProtection="1">
      <alignment horizontal="center" vertical="center" wrapText="1"/>
      <protection hidden="1"/>
    </xf>
    <xf numFmtId="168" fontId="13" fillId="0" borderId="30" xfId="1" applyNumberFormat="1" applyFont="1" applyBorder="1" applyAlignment="1" applyProtection="1">
      <alignment horizontal="center" vertical="center"/>
      <protection hidden="1"/>
    </xf>
    <xf numFmtId="168" fontId="14" fillId="14" borderId="30" xfId="1" applyNumberFormat="1" applyFont="1" applyFill="1" applyBorder="1" applyAlignment="1" applyProtection="1">
      <alignment horizontal="center" vertical="center"/>
      <protection hidden="1"/>
    </xf>
    <xf numFmtId="0" fontId="8" fillId="0" borderId="1" xfId="0" applyFont="1" applyBorder="1" applyAlignment="1" applyProtection="1">
      <alignment horizontal="left"/>
      <protection locked="0"/>
    </xf>
    <xf numFmtId="6" fontId="81" fillId="0" borderId="1" xfId="0" applyNumberFormat="1" applyFont="1" applyBorder="1" applyProtection="1">
      <protection locked="0"/>
    </xf>
    <xf numFmtId="164" fontId="0" fillId="0" borderId="1" xfId="1" applyFont="1" applyFill="1" applyBorder="1" applyProtection="1">
      <protection locked="0"/>
    </xf>
    <xf numFmtId="8" fontId="81" fillId="0" borderId="1" xfId="0" applyNumberFormat="1" applyFont="1" applyBorder="1" applyProtection="1">
      <protection locked="0"/>
    </xf>
    <xf numFmtId="3" fontId="1" fillId="0" borderId="1" xfId="3" applyNumberFormat="1" applyFont="1" applyFill="1" applyBorder="1" applyAlignment="1" applyProtection="1">
      <alignment vertical="center"/>
      <protection locked="0" hidden="1"/>
    </xf>
    <xf numFmtId="0" fontId="7" fillId="0" borderId="1" xfId="2" quotePrefix="1" applyBorder="1" applyAlignment="1" applyProtection="1">
      <alignment horizontal="center" vertical="center"/>
      <protection locked="0" hidden="1"/>
    </xf>
    <xf numFmtId="0" fontId="1" fillId="0" borderId="1" xfId="2" quotePrefix="1" applyFont="1" applyBorder="1" applyAlignment="1" applyProtection="1">
      <alignment horizontal="center" vertical="center"/>
      <protection locked="0" hidden="1"/>
    </xf>
    <xf numFmtId="0" fontId="1" fillId="0" borderId="1" xfId="2" applyFont="1" applyBorder="1" applyAlignment="1" applyProtection="1">
      <alignment horizontal="left" vertical="center" wrapText="1"/>
      <protection locked="0" hidden="1"/>
    </xf>
    <xf numFmtId="0" fontId="1" fillId="0" borderId="1" xfId="2" applyFont="1" applyBorder="1" applyAlignment="1" applyProtection="1">
      <alignment horizontal="center" vertical="center" wrapText="1"/>
      <protection locked="0" hidden="1"/>
    </xf>
    <xf numFmtId="0" fontId="7" fillId="0" borderId="1" xfId="2" applyBorder="1" applyAlignment="1" applyProtection="1">
      <alignment horizontal="center" vertical="center" wrapText="1"/>
      <protection locked="0" hidden="1"/>
    </xf>
    <xf numFmtId="175" fontId="16" fillId="0" borderId="1" xfId="4" applyNumberFormat="1" applyFont="1" applyFill="1" applyBorder="1" applyAlignment="1" applyProtection="1">
      <alignment vertical="center" wrapText="1"/>
      <protection locked="0" hidden="1"/>
    </xf>
    <xf numFmtId="0" fontId="16" fillId="0" borderId="1" xfId="2" applyFont="1" applyBorder="1" applyAlignment="1" applyProtection="1">
      <alignment vertical="center" wrapText="1"/>
      <protection locked="0" hidden="1"/>
    </xf>
    <xf numFmtId="0" fontId="16" fillId="0" borderId="0" xfId="2" applyFont="1" applyAlignment="1" applyProtection="1">
      <alignment horizontal="left" vertical="center"/>
      <protection locked="0" hidden="1"/>
    </xf>
    <xf numFmtId="3" fontId="1" fillId="2" borderId="1" xfId="3" applyNumberFormat="1" applyFont="1" applyFill="1" applyBorder="1" applyAlignment="1" applyProtection="1">
      <alignment horizontal="left" vertical="center"/>
      <protection locked="0" hidden="1"/>
    </xf>
    <xf numFmtId="0" fontId="82" fillId="0" borderId="7" xfId="0" applyFont="1" applyBorder="1" applyAlignment="1" applyProtection="1">
      <alignment vertical="center"/>
      <protection hidden="1"/>
    </xf>
    <xf numFmtId="0" fontId="52" fillId="0" borderId="0" xfId="18" applyFont="1" applyAlignment="1" applyProtection="1">
      <alignment horizontal="center" vertical="center"/>
      <protection hidden="1"/>
    </xf>
    <xf numFmtId="3" fontId="15" fillId="0" borderId="0" xfId="18" applyNumberFormat="1" applyFont="1" applyAlignment="1" applyProtection="1">
      <alignment horizontal="center" vertical="center"/>
      <protection hidden="1"/>
    </xf>
    <xf numFmtId="164" fontId="10" fillId="11" borderId="1" xfId="1" applyFont="1" applyFill="1" applyBorder="1" applyAlignment="1" applyProtection="1">
      <alignment horizontal="center" vertical="center" wrapText="1" readingOrder="1"/>
      <protection locked="0" hidden="1"/>
    </xf>
    <xf numFmtId="168" fontId="0" fillId="0" borderId="1" xfId="1" applyNumberFormat="1" applyFont="1" applyFill="1" applyBorder="1" applyAlignment="1" applyProtection="1">
      <alignment horizontal="left"/>
      <protection locked="0"/>
    </xf>
    <xf numFmtId="168" fontId="0" fillId="0" borderId="1" xfId="1" applyNumberFormat="1" applyFont="1" applyFill="1" applyBorder="1" applyProtection="1">
      <protection locked="0"/>
    </xf>
    <xf numFmtId="0" fontId="83" fillId="0" borderId="0" xfId="0" applyFont="1" applyAlignment="1" applyProtection="1">
      <alignment horizontal="center"/>
      <protection locked="0"/>
    </xf>
    <xf numFmtId="0" fontId="1" fillId="2" borderId="9" xfId="2" quotePrefix="1" applyFont="1" applyFill="1" applyBorder="1" applyAlignment="1" applyProtection="1">
      <alignment horizontal="center" vertical="center"/>
      <protection locked="0" hidden="1"/>
    </xf>
    <xf numFmtId="0" fontId="7" fillId="2" borderId="2" xfId="2" quotePrefix="1" applyFill="1" applyBorder="1" applyAlignment="1" applyProtection="1">
      <alignment horizontal="center" vertical="center"/>
      <protection locked="0" hidden="1"/>
    </xf>
    <xf numFmtId="0" fontId="1" fillId="2" borderId="12" xfId="2" quotePrefix="1" applyFont="1" applyFill="1" applyBorder="1" applyAlignment="1" applyProtection="1">
      <alignment horizontal="center" vertical="center"/>
      <protection locked="0" hidden="1"/>
    </xf>
    <xf numFmtId="0" fontId="84" fillId="0" borderId="1" xfId="0" applyFont="1" applyBorder="1" applyAlignment="1" applyProtection="1">
      <alignment wrapText="1"/>
      <protection locked="0"/>
    </xf>
    <xf numFmtId="177" fontId="81" fillId="0" borderId="1" xfId="0" applyNumberFormat="1" applyFont="1" applyBorder="1" applyProtection="1">
      <protection locked="0"/>
    </xf>
    <xf numFmtId="0" fontId="85" fillId="0" borderId="1" xfId="0" applyFont="1" applyBorder="1" applyAlignment="1" applyProtection="1">
      <alignment wrapText="1"/>
      <protection locked="0"/>
    </xf>
    <xf numFmtId="44" fontId="86" fillId="0" borderId="1" xfId="1" applyNumberFormat="1" applyFont="1" applyFill="1" applyBorder="1" applyAlignment="1" applyProtection="1">
      <alignment horizontal="left"/>
      <protection locked="0"/>
    </xf>
    <xf numFmtId="42" fontId="28" fillId="5" borderId="1" xfId="22" applyFont="1" applyFill="1" applyBorder="1" applyAlignment="1" applyProtection="1">
      <alignment horizontal="center" vertical="center"/>
      <protection hidden="1"/>
    </xf>
    <xf numFmtId="175" fontId="13" fillId="11" borderId="1" xfId="22" applyNumberFormat="1" applyFont="1" applyFill="1" applyBorder="1" applyAlignment="1" applyProtection="1">
      <alignment vertical="center"/>
      <protection locked="0" hidden="1"/>
    </xf>
    <xf numFmtId="173" fontId="13" fillId="11" borderId="1" xfId="22" applyNumberFormat="1" applyFont="1" applyFill="1" applyBorder="1" applyAlignment="1" applyProtection="1">
      <alignment vertical="center"/>
      <protection locked="0" hidden="1"/>
    </xf>
    <xf numFmtId="44" fontId="0" fillId="0" borderId="1" xfId="1" applyNumberFormat="1" applyFont="1" applyFill="1" applyBorder="1" applyAlignment="1" applyProtection="1">
      <alignment horizontal="left"/>
      <protection locked="0"/>
    </xf>
    <xf numFmtId="44" fontId="0" fillId="0" borderId="1" xfId="1" applyNumberFormat="1" applyFont="1" applyFill="1" applyBorder="1" applyProtection="1">
      <protection locked="0"/>
    </xf>
    <xf numFmtId="44" fontId="16" fillId="2" borderId="1" xfId="4" applyNumberFormat="1" applyFont="1" applyFill="1" applyBorder="1" applyAlignment="1" applyProtection="1">
      <alignment vertical="center" wrapText="1"/>
      <protection locked="0" hidden="1"/>
    </xf>
    <xf numFmtId="44" fontId="87" fillId="0" borderId="90" xfId="0" applyNumberFormat="1" applyFont="1" applyBorder="1" applyAlignment="1" applyProtection="1">
      <alignment horizontal="right" vertical="top" shrinkToFit="1"/>
      <protection locked="0"/>
    </xf>
    <xf numFmtId="44" fontId="87" fillId="24" borderId="91" xfId="0" applyNumberFormat="1" applyFont="1" applyFill="1" applyBorder="1" applyAlignment="1" applyProtection="1">
      <alignment horizontal="right" vertical="top" shrinkToFit="1"/>
      <protection locked="0"/>
    </xf>
    <xf numFmtId="44" fontId="87" fillId="0" borderId="91" xfId="0" applyNumberFormat="1" applyFont="1" applyBorder="1" applyAlignment="1" applyProtection="1">
      <alignment horizontal="right" vertical="top" shrinkToFit="1"/>
      <protection locked="0"/>
    </xf>
    <xf numFmtId="3" fontId="32" fillId="11" borderId="18" xfId="0" applyNumberFormat="1" applyFont="1" applyFill="1" applyBorder="1" applyAlignment="1">
      <alignment horizontal="center" vertical="center"/>
    </xf>
    <xf numFmtId="3" fontId="32" fillId="11" borderId="19" xfId="0" applyNumberFormat="1" applyFont="1" applyFill="1" applyBorder="1" applyAlignment="1">
      <alignment horizontal="center" vertical="center"/>
    </xf>
    <xf numFmtId="3" fontId="32" fillId="11" borderId="32" xfId="0" applyNumberFormat="1" applyFont="1" applyFill="1" applyBorder="1" applyAlignment="1">
      <alignment horizontal="center" vertical="center"/>
    </xf>
    <xf numFmtId="3" fontId="32" fillId="12" borderId="18" xfId="0" applyNumberFormat="1" applyFont="1" applyFill="1" applyBorder="1" applyAlignment="1">
      <alignment horizontal="center" vertical="center"/>
    </xf>
    <xf numFmtId="3" fontId="32" fillId="12" borderId="19" xfId="0" applyNumberFormat="1" applyFont="1" applyFill="1" applyBorder="1" applyAlignment="1">
      <alignment horizontal="center" vertical="center"/>
    </xf>
    <xf numFmtId="3" fontId="32" fillId="12" borderId="32" xfId="0" applyNumberFormat="1" applyFont="1" applyFill="1" applyBorder="1" applyAlignment="1">
      <alignment horizontal="center" vertical="center"/>
    </xf>
    <xf numFmtId="3" fontId="32" fillId="8" borderId="18" xfId="0" applyNumberFormat="1" applyFont="1" applyFill="1" applyBorder="1" applyAlignment="1">
      <alignment horizontal="center" vertical="center"/>
    </xf>
    <xf numFmtId="3" fontId="32" fillId="8" borderId="19" xfId="0" applyNumberFormat="1" applyFont="1" applyFill="1" applyBorder="1" applyAlignment="1">
      <alignment horizontal="center" vertical="center"/>
    </xf>
    <xf numFmtId="3" fontId="32" fillId="8" borderId="32" xfId="0" applyNumberFormat="1" applyFont="1" applyFill="1" applyBorder="1" applyAlignment="1">
      <alignment horizontal="center" vertical="center"/>
    </xf>
    <xf numFmtId="3" fontId="32" fillId="9" borderId="17" xfId="0" applyNumberFormat="1" applyFont="1" applyFill="1" applyBorder="1" applyAlignment="1">
      <alignment horizontal="center" vertical="center"/>
    </xf>
    <xf numFmtId="3" fontId="32" fillId="9" borderId="23" xfId="0" applyNumberFormat="1" applyFont="1" applyFill="1" applyBorder="1" applyAlignment="1">
      <alignment horizontal="center" vertical="center"/>
    </xf>
    <xf numFmtId="3" fontId="32" fillId="9" borderId="65" xfId="0" applyNumberFormat="1" applyFont="1" applyFill="1" applyBorder="1" applyAlignment="1">
      <alignment horizontal="center" vertical="center"/>
    </xf>
    <xf numFmtId="0" fontId="9" fillId="7" borderId="0" xfId="0" applyFont="1" applyFill="1" applyAlignment="1" applyProtection="1">
      <alignment horizontal="center"/>
      <protection hidden="1"/>
    </xf>
    <xf numFmtId="0" fontId="34" fillId="3" borderId="1" xfId="0" applyFont="1" applyFill="1" applyBorder="1" applyAlignment="1" applyProtection="1">
      <alignment horizontal="center" vertical="center" wrapText="1" readingOrder="1"/>
      <protection hidden="1"/>
    </xf>
    <xf numFmtId="0" fontId="24" fillId="2" borderId="77" xfId="7" applyFont="1" applyFill="1" applyBorder="1" applyAlignment="1" applyProtection="1">
      <alignment horizontal="center" vertical="center" wrapText="1"/>
      <protection hidden="1"/>
    </xf>
    <xf numFmtId="0" fontId="24" fillId="2" borderId="14" xfId="7" applyFont="1" applyFill="1" applyBorder="1" applyAlignment="1" applyProtection="1">
      <alignment horizontal="center" vertical="center" wrapText="1"/>
      <protection hidden="1"/>
    </xf>
    <xf numFmtId="0" fontId="24" fillId="2" borderId="81" xfId="7" applyFont="1" applyFill="1" applyBorder="1" applyAlignment="1" applyProtection="1">
      <alignment horizontal="center" vertical="center" wrapText="1"/>
      <protection hidden="1"/>
    </xf>
    <xf numFmtId="0" fontId="24" fillId="2" borderId="48" xfId="7" applyFont="1" applyFill="1" applyBorder="1" applyAlignment="1" applyProtection="1">
      <alignment horizontal="center" vertical="center" wrapText="1"/>
      <protection hidden="1"/>
    </xf>
    <xf numFmtId="0" fontId="24" fillId="2" borderId="68" xfId="7" applyFont="1" applyFill="1" applyBorder="1" applyAlignment="1" applyProtection="1">
      <alignment horizontal="center" vertical="center" wrapText="1"/>
      <protection hidden="1"/>
    </xf>
    <xf numFmtId="0" fontId="24" fillId="2" borderId="75" xfId="7" applyFont="1" applyFill="1" applyBorder="1" applyAlignment="1" applyProtection="1">
      <alignment horizontal="center" vertical="center" wrapText="1"/>
      <protection hidden="1"/>
    </xf>
    <xf numFmtId="0" fontId="32" fillId="16" borderId="31" xfId="0" applyFont="1" applyFill="1" applyBorder="1" applyAlignment="1" applyProtection="1">
      <alignment horizontal="center" vertical="center" wrapText="1" readingOrder="1"/>
      <protection hidden="1"/>
    </xf>
    <xf numFmtId="0" fontId="32" fillId="16" borderId="29" xfId="0" applyFont="1" applyFill="1" applyBorder="1" applyAlignment="1" applyProtection="1">
      <alignment horizontal="center" vertical="center" wrapText="1" readingOrder="1"/>
      <protection hidden="1"/>
    </xf>
    <xf numFmtId="164" fontId="32" fillId="11" borderId="66" xfId="1" applyFont="1" applyFill="1" applyBorder="1" applyAlignment="1" applyProtection="1">
      <alignment horizontal="right" vertical="center" wrapText="1" readingOrder="1"/>
      <protection hidden="1"/>
    </xf>
    <xf numFmtId="164" fontId="32" fillId="11" borderId="64" xfId="1" applyFont="1" applyFill="1" applyBorder="1" applyAlignment="1" applyProtection="1">
      <alignment horizontal="right" vertical="center" wrapText="1" readingOrder="1"/>
      <protection hidden="1"/>
    </xf>
    <xf numFmtId="0" fontId="10" fillId="0" borderId="1" xfId="0" applyFont="1" applyBorder="1" applyAlignment="1" applyProtection="1">
      <alignment vertical="center" wrapText="1" readingOrder="1"/>
      <protection hidden="1"/>
    </xf>
    <xf numFmtId="0" fontId="10" fillId="0" borderId="9" xfId="0" applyFont="1" applyBorder="1" applyAlignment="1" applyProtection="1">
      <alignment vertical="center" wrapText="1" readingOrder="1"/>
      <protection hidden="1"/>
    </xf>
    <xf numFmtId="0" fontId="32" fillId="14" borderId="66"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right" vertical="center" wrapText="1" readingOrder="1"/>
      <protection hidden="1"/>
    </xf>
    <xf numFmtId="0" fontId="32" fillId="14" borderId="64" xfId="0" applyFont="1" applyFill="1" applyBorder="1" applyAlignment="1" applyProtection="1">
      <alignment horizontal="center" vertical="center"/>
      <protection hidden="1"/>
    </xf>
    <xf numFmtId="0" fontId="10" fillId="0" borderId="1" xfId="0" applyFont="1" applyBorder="1" applyAlignment="1" applyProtection="1">
      <alignment horizontal="left" vertical="center"/>
      <protection hidden="1"/>
    </xf>
    <xf numFmtId="0" fontId="10" fillId="0" borderId="9" xfId="0" applyFont="1" applyBorder="1" applyAlignment="1" applyProtection="1">
      <alignment horizontal="left" vertical="center"/>
      <protection hidden="1"/>
    </xf>
    <xf numFmtId="0" fontId="32" fillId="14" borderId="72" xfId="0" applyFont="1" applyFill="1" applyBorder="1" applyAlignment="1" applyProtection="1">
      <alignment horizontal="right" vertical="center" wrapText="1"/>
      <protection hidden="1"/>
    </xf>
    <xf numFmtId="0" fontId="32" fillId="14" borderId="71" xfId="0" applyFont="1" applyFill="1" applyBorder="1" applyAlignment="1" applyProtection="1">
      <alignment horizontal="right" vertical="center" wrapText="1"/>
      <protection hidden="1"/>
    </xf>
    <xf numFmtId="0" fontId="32" fillId="14" borderId="70" xfId="0" applyFont="1" applyFill="1" applyBorder="1" applyAlignment="1" applyProtection="1">
      <alignment horizontal="right" vertical="center" wrapText="1"/>
      <protection hidden="1"/>
    </xf>
    <xf numFmtId="0" fontId="38" fillId="15" borderId="44" xfId="0" applyFont="1" applyFill="1" applyBorder="1" applyAlignment="1" applyProtection="1">
      <alignment horizontal="center" vertical="center"/>
      <protection hidden="1"/>
    </xf>
    <xf numFmtId="0" fontId="38" fillId="15" borderId="39" xfId="0" applyFont="1" applyFill="1" applyBorder="1" applyAlignment="1" applyProtection="1">
      <alignment horizontal="center" vertical="center"/>
      <protection hidden="1"/>
    </xf>
    <xf numFmtId="0" fontId="38" fillId="15" borderId="25" xfId="0" applyFont="1" applyFill="1" applyBorder="1" applyAlignment="1" applyProtection="1">
      <alignment horizontal="center" vertical="center"/>
      <protection hidden="1"/>
    </xf>
    <xf numFmtId="0" fontId="56" fillId="15" borderId="28" xfId="0" applyFont="1" applyFill="1" applyBorder="1" applyAlignment="1" applyProtection="1">
      <alignment horizontal="center" vertical="center" wrapText="1" readingOrder="1"/>
      <protection hidden="1"/>
    </xf>
    <xf numFmtId="0" fontId="56" fillId="15" borderId="0" xfId="0" applyFont="1" applyFill="1" applyAlignment="1" applyProtection="1">
      <alignment horizontal="center" vertical="center" wrapText="1" readingOrder="1"/>
      <protection hidden="1"/>
    </xf>
    <xf numFmtId="0" fontId="56" fillId="15" borderId="5" xfId="0" applyFont="1" applyFill="1" applyBorder="1" applyAlignment="1" applyProtection="1">
      <alignment horizontal="center" vertical="center" wrapText="1" readingOrder="1"/>
      <protection hidden="1"/>
    </xf>
    <xf numFmtId="0" fontId="9" fillId="0" borderId="30" xfId="0" applyFont="1" applyBorder="1" applyAlignment="1" applyProtection="1">
      <alignment horizontal="center" vertical="center" wrapText="1" readingOrder="1"/>
      <protection hidden="1"/>
    </xf>
    <xf numFmtId="0" fontId="9" fillId="0" borderId="1" xfId="0" applyFont="1" applyBorder="1" applyAlignment="1" applyProtection="1">
      <alignment horizontal="center" vertical="center" wrapText="1" readingOrder="1"/>
      <protection hidden="1"/>
    </xf>
    <xf numFmtId="3" fontId="8" fillId="6" borderId="1" xfId="0" applyNumberFormat="1" applyFont="1" applyFill="1" applyBorder="1" applyAlignment="1" applyProtection="1">
      <alignment horizontal="center" vertical="center" wrapText="1" readingOrder="1"/>
      <protection locked="0" hidden="1"/>
    </xf>
    <xf numFmtId="3" fontId="32" fillId="14" borderId="69" xfId="0" applyNumberFormat="1" applyFont="1" applyFill="1" applyBorder="1" applyAlignment="1" applyProtection="1">
      <alignment horizontal="center" vertical="center"/>
      <protection hidden="1"/>
    </xf>
    <xf numFmtId="3" fontId="32" fillId="14" borderId="70" xfId="0" applyNumberFormat="1" applyFont="1" applyFill="1" applyBorder="1" applyAlignment="1" applyProtection="1">
      <alignment horizontal="center" vertical="center"/>
      <protection hidden="1"/>
    </xf>
    <xf numFmtId="0" fontId="10" fillId="0" borderId="10" xfId="0" applyFont="1" applyBorder="1" applyAlignment="1" applyProtection="1">
      <alignment horizontal="left" vertical="center"/>
      <protection hidden="1"/>
    </xf>
    <xf numFmtId="0" fontId="10" fillId="0" borderId="1" xfId="0" applyFont="1" applyBorder="1" applyAlignment="1" applyProtection="1">
      <alignment horizontal="left" vertical="center" wrapText="1" readingOrder="1"/>
      <protection hidden="1"/>
    </xf>
    <xf numFmtId="3" fontId="32" fillId="0" borderId="77" xfId="0" applyNumberFormat="1" applyFont="1" applyBorder="1" applyAlignment="1" applyProtection="1">
      <alignment horizontal="center" vertical="center" wrapText="1"/>
      <protection hidden="1"/>
    </xf>
    <xf numFmtId="3" fontId="32" fillId="0" borderId="15" xfId="0" applyNumberFormat="1" applyFont="1" applyBorder="1" applyAlignment="1" applyProtection="1">
      <alignment horizontal="center" vertical="center" wrapText="1"/>
      <protection hidden="1"/>
    </xf>
    <xf numFmtId="3" fontId="32" fillId="0" borderId="13" xfId="0" applyNumberFormat="1" applyFont="1" applyBorder="1" applyAlignment="1" applyProtection="1">
      <alignment horizontal="center" vertical="center" wrapText="1"/>
      <protection hidden="1"/>
    </xf>
    <xf numFmtId="3" fontId="9" fillId="0" borderId="1" xfId="0" applyNumberFormat="1" applyFont="1" applyBorder="1" applyAlignment="1" applyProtection="1">
      <alignment horizontal="center" vertical="center" wrapText="1"/>
      <protection hidden="1"/>
    </xf>
    <xf numFmtId="168" fontId="32" fillId="14" borderId="69" xfId="1" applyNumberFormat="1" applyFont="1" applyFill="1" applyBorder="1" applyAlignment="1" applyProtection="1">
      <alignment horizontal="center" vertical="center" wrapText="1" readingOrder="1"/>
      <protection hidden="1"/>
    </xf>
    <xf numFmtId="168" fontId="32" fillId="14" borderId="70" xfId="1" applyNumberFormat="1" applyFont="1" applyFill="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readingOrder="1"/>
      <protection hidden="1"/>
    </xf>
    <xf numFmtId="0" fontId="32" fillId="0" borderId="48" xfId="0" applyFont="1" applyBorder="1" applyAlignment="1" applyProtection="1">
      <alignment horizontal="center" vertical="center" readingOrder="1"/>
      <protection hidden="1"/>
    </xf>
    <xf numFmtId="0" fontId="32" fillId="0" borderId="47" xfId="0" applyFont="1" applyBorder="1" applyAlignment="1" applyProtection="1">
      <alignment horizontal="center" vertical="center" wrapText="1" readingOrder="1"/>
      <protection hidden="1"/>
    </xf>
    <xf numFmtId="0" fontId="32" fillId="0" borderId="51" xfId="0" applyFont="1" applyBorder="1" applyAlignment="1" applyProtection="1">
      <alignment horizontal="center" vertical="center" wrapText="1" readingOrder="1"/>
      <protection hidden="1"/>
    </xf>
    <xf numFmtId="0" fontId="10" fillId="7" borderId="10" xfId="0" applyFont="1" applyFill="1" applyBorder="1" applyAlignment="1" applyProtection="1">
      <alignment vertical="center" wrapText="1" readingOrder="1"/>
      <protection hidden="1"/>
    </xf>
    <xf numFmtId="0" fontId="32" fillId="14" borderId="55" xfId="0" applyFont="1" applyFill="1" applyBorder="1" applyAlignment="1" applyProtection="1">
      <alignment horizontal="center" vertical="center" wrapText="1" readingOrder="1"/>
      <protection hidden="1"/>
    </xf>
    <xf numFmtId="0" fontId="32" fillId="14" borderId="33" xfId="0" applyFont="1" applyFill="1" applyBorder="1" applyAlignment="1" applyProtection="1">
      <alignment horizontal="center" vertical="center" wrapText="1" readingOrder="1"/>
      <protection hidden="1"/>
    </xf>
    <xf numFmtId="0" fontId="32" fillId="14" borderId="34" xfId="0" applyFont="1" applyFill="1" applyBorder="1" applyAlignment="1" applyProtection="1">
      <alignment horizontal="center" vertical="center" wrapText="1" readingOrder="1"/>
      <protection hidden="1"/>
    </xf>
    <xf numFmtId="3" fontId="38" fillId="15" borderId="17" xfId="0" applyNumberFormat="1" applyFont="1" applyFill="1" applyBorder="1" applyAlignment="1" applyProtection="1">
      <alignment horizontal="center" vertical="center"/>
      <protection hidden="1"/>
    </xf>
    <xf numFmtId="3" fontId="38" fillId="15" borderId="23" xfId="0" applyNumberFormat="1" applyFont="1" applyFill="1" applyBorder="1" applyAlignment="1" applyProtection="1">
      <alignment horizontal="center" vertical="center"/>
      <protection hidden="1"/>
    </xf>
    <xf numFmtId="3" fontId="38" fillId="15" borderId="65" xfId="0" applyNumberFormat="1" applyFont="1" applyFill="1" applyBorder="1" applyAlignment="1" applyProtection="1">
      <alignment horizontal="center" vertical="center"/>
      <protection hidden="1"/>
    </xf>
    <xf numFmtId="164" fontId="32" fillId="11" borderId="62" xfId="1" applyFont="1" applyFill="1" applyBorder="1" applyAlignment="1" applyProtection="1">
      <alignment horizontal="right" vertical="center" wrapText="1" readingOrder="1"/>
      <protection hidden="1"/>
    </xf>
    <xf numFmtId="164" fontId="32" fillId="11" borderId="60" xfId="1" applyFont="1" applyFill="1" applyBorder="1" applyAlignment="1" applyProtection="1">
      <alignment horizontal="right" vertical="center" wrapText="1" readingOrder="1"/>
      <protection hidden="1"/>
    </xf>
    <xf numFmtId="3" fontId="49" fillId="11" borderId="1" xfId="0" applyNumberFormat="1" applyFont="1" applyFill="1" applyBorder="1" applyAlignment="1" applyProtection="1">
      <alignment horizontal="center" vertical="center" wrapText="1"/>
      <protection locked="0" hidden="1"/>
    </xf>
    <xf numFmtId="0" fontId="32" fillId="0" borderId="24" xfId="0" applyFont="1" applyBorder="1" applyAlignment="1" applyProtection="1">
      <alignment horizontal="center" vertical="center" wrapText="1" readingOrder="1"/>
      <protection hidden="1"/>
    </xf>
    <xf numFmtId="0" fontId="32" fillId="0" borderId="39" xfId="0" applyFont="1" applyBorder="1" applyAlignment="1" applyProtection="1">
      <alignment horizontal="center" vertical="center" wrapText="1" readingOrder="1"/>
      <protection hidden="1"/>
    </xf>
    <xf numFmtId="0" fontId="32" fillId="0" borderId="25" xfId="0" applyFont="1" applyBorder="1" applyAlignment="1" applyProtection="1">
      <alignment horizontal="center" vertical="center" wrapText="1" readingOrder="1"/>
      <protection hidden="1"/>
    </xf>
    <xf numFmtId="0" fontId="9" fillId="2" borderId="13" xfId="2" applyFont="1" applyFill="1" applyBorder="1" applyAlignment="1" applyProtection="1">
      <alignment horizontal="center" vertical="center" wrapText="1"/>
      <protection hidden="1"/>
    </xf>
    <xf numFmtId="0" fontId="9" fillId="2" borderId="15" xfId="2" applyFont="1" applyFill="1" applyBorder="1" applyAlignment="1" applyProtection="1">
      <alignment horizontal="center" vertical="center" wrapText="1"/>
      <protection hidden="1"/>
    </xf>
    <xf numFmtId="3" fontId="9" fillId="0" borderId="13" xfId="0" applyNumberFormat="1" applyFont="1" applyBorder="1" applyAlignment="1" applyProtection="1">
      <alignment horizontal="center" vertical="center" wrapText="1"/>
      <protection hidden="1"/>
    </xf>
    <xf numFmtId="3" fontId="9" fillId="0" borderId="14" xfId="0" applyNumberFormat="1" applyFont="1" applyBorder="1" applyAlignment="1" applyProtection="1">
      <alignment horizontal="center" vertical="center"/>
      <protection hidden="1"/>
    </xf>
    <xf numFmtId="3" fontId="9" fillId="0" borderId="15" xfId="0" applyNumberFormat="1" applyFont="1" applyBorder="1" applyAlignment="1" applyProtection="1">
      <alignment horizontal="center" vertical="center"/>
      <protection hidden="1"/>
    </xf>
    <xf numFmtId="3" fontId="9" fillId="0" borderId="4" xfId="0" applyNumberFormat="1" applyFont="1" applyBorder="1" applyAlignment="1" applyProtection="1">
      <alignment horizontal="center" vertical="center"/>
      <protection hidden="1"/>
    </xf>
    <xf numFmtId="3" fontId="9" fillId="0" borderId="0" xfId="0" applyNumberFormat="1" applyFont="1" applyAlignment="1" applyProtection="1">
      <alignment horizontal="center" vertical="center"/>
      <protection hidden="1"/>
    </xf>
    <xf numFmtId="3" fontId="9" fillId="0" borderId="5" xfId="0" applyNumberFormat="1" applyFont="1" applyBorder="1" applyAlignment="1" applyProtection="1">
      <alignment horizontal="center" vertical="center"/>
      <protection hidden="1"/>
    </xf>
    <xf numFmtId="3" fontId="32" fillId="14" borderId="56" xfId="0" applyNumberFormat="1" applyFont="1" applyFill="1" applyBorder="1" applyAlignment="1" applyProtection="1">
      <alignment horizontal="center" vertical="center"/>
      <protection hidden="1"/>
    </xf>
    <xf numFmtId="3" fontId="32" fillId="14" borderId="52" xfId="0" applyNumberFormat="1" applyFont="1" applyFill="1" applyBorder="1" applyAlignment="1" applyProtection="1">
      <alignment horizontal="center" vertical="center"/>
      <protection hidden="1"/>
    </xf>
    <xf numFmtId="3" fontId="32" fillId="14" borderId="57" xfId="0" applyNumberFormat="1" applyFont="1" applyFill="1" applyBorder="1" applyAlignment="1" applyProtection="1">
      <alignment horizontal="center" vertical="center"/>
      <protection hidden="1"/>
    </xf>
    <xf numFmtId="3" fontId="32" fillId="14" borderId="44" xfId="0" applyNumberFormat="1" applyFont="1" applyFill="1" applyBorder="1" applyAlignment="1" applyProtection="1">
      <alignment horizontal="center" vertical="center"/>
      <protection hidden="1"/>
    </xf>
    <xf numFmtId="3" fontId="32" fillId="14" borderId="39" xfId="0" applyNumberFormat="1" applyFont="1" applyFill="1" applyBorder="1" applyAlignment="1" applyProtection="1">
      <alignment horizontal="center" vertical="center"/>
      <protection hidden="1"/>
    </xf>
    <xf numFmtId="3" fontId="32" fillId="14" borderId="25" xfId="0" applyNumberFormat="1" applyFont="1" applyFill="1" applyBorder="1" applyAlignment="1" applyProtection="1">
      <alignment horizontal="center" vertical="center"/>
      <protection hidden="1"/>
    </xf>
    <xf numFmtId="0" fontId="32" fillId="0" borderId="1" xfId="0" applyFont="1" applyBorder="1" applyAlignment="1" applyProtection="1">
      <alignment horizontal="center" vertical="center" wrapText="1" readingOrder="1"/>
      <protection hidden="1"/>
    </xf>
    <xf numFmtId="0" fontId="32" fillId="0" borderId="11" xfId="0" applyFont="1" applyBorder="1" applyAlignment="1" applyProtection="1">
      <alignment horizontal="center" vertical="center" wrapText="1" readingOrder="1"/>
      <protection hidden="1"/>
    </xf>
    <xf numFmtId="3" fontId="14" fillId="0" borderId="47" xfId="0" applyNumberFormat="1" applyFont="1" applyBorder="1" applyAlignment="1" applyProtection="1">
      <alignment horizontal="center" vertical="center"/>
      <protection hidden="1"/>
    </xf>
    <xf numFmtId="3" fontId="14" fillId="0" borderId="46" xfId="0" applyNumberFormat="1" applyFont="1" applyBorder="1" applyAlignment="1" applyProtection="1">
      <alignment horizontal="center" vertical="center"/>
      <protection hidden="1"/>
    </xf>
    <xf numFmtId="3" fontId="14" fillId="0" borderId="51" xfId="0" applyNumberFormat="1" applyFont="1" applyBorder="1" applyAlignment="1" applyProtection="1">
      <alignment horizontal="center" vertical="center"/>
      <protection hidden="1"/>
    </xf>
    <xf numFmtId="0" fontId="24" fillId="0" borderId="39" xfId="18" applyFont="1" applyBorder="1" applyAlignment="1" applyProtection="1">
      <alignment horizontal="center" vertical="center" wrapText="1"/>
      <protection hidden="1"/>
    </xf>
    <xf numFmtId="0" fontId="14" fillId="0" borderId="39" xfId="18" applyFont="1" applyBorder="1" applyAlignment="1" applyProtection="1">
      <alignment horizontal="center" vertical="center"/>
      <protection hidden="1"/>
    </xf>
    <xf numFmtId="0" fontId="14" fillId="0" borderId="25" xfId="18" applyFont="1" applyBorder="1" applyAlignment="1" applyProtection="1">
      <alignment horizontal="center" vertical="center"/>
      <protection hidden="1"/>
    </xf>
    <xf numFmtId="0" fontId="14" fillId="0" borderId="0" xfId="18" applyFont="1" applyAlignment="1" applyProtection="1">
      <alignment horizontal="center" vertical="center"/>
      <protection hidden="1"/>
    </xf>
    <xf numFmtId="0" fontId="14" fillId="0" borderId="58" xfId="18" applyFont="1" applyBorder="1" applyAlignment="1" applyProtection="1">
      <alignment horizontal="center" vertical="center"/>
      <protection hidden="1"/>
    </xf>
    <xf numFmtId="42" fontId="15" fillId="0" borderId="84" xfId="22" applyFont="1" applyFill="1" applyBorder="1" applyAlignment="1" applyProtection="1">
      <alignment horizontal="center" vertical="center"/>
      <protection hidden="1"/>
    </xf>
    <xf numFmtId="42" fontId="15" fillId="0" borderId="33" xfId="22" applyFont="1" applyFill="1" applyBorder="1" applyAlignment="1" applyProtection="1">
      <alignment horizontal="center" vertical="center"/>
      <protection hidden="1"/>
    </xf>
    <xf numFmtId="42" fontId="15" fillId="0" borderId="34" xfId="22" applyFont="1" applyFill="1" applyBorder="1" applyAlignment="1" applyProtection="1">
      <alignment horizontal="center" vertical="center"/>
      <protection hidden="1"/>
    </xf>
    <xf numFmtId="42" fontId="69" fillId="0" borderId="1" xfId="18" applyNumberFormat="1" applyFont="1" applyBorder="1" applyAlignment="1" applyProtection="1">
      <alignment horizontal="center" vertical="center"/>
      <protection hidden="1"/>
    </xf>
    <xf numFmtId="42" fontId="69" fillId="0" borderId="26" xfId="18" applyNumberFormat="1" applyFont="1" applyBorder="1" applyAlignment="1" applyProtection="1">
      <alignment horizontal="center" vertical="center"/>
      <protection hidden="1"/>
    </xf>
    <xf numFmtId="42" fontId="69" fillId="0" borderId="29" xfId="18" applyNumberFormat="1" applyFont="1" applyBorder="1" applyAlignment="1" applyProtection="1">
      <alignment horizontal="center" vertical="center"/>
      <protection hidden="1"/>
    </xf>
    <xf numFmtId="0" fontId="69" fillId="0" borderId="27" xfId="18" applyFont="1" applyBorder="1" applyAlignment="1" applyProtection="1">
      <alignment horizontal="center" vertical="center"/>
      <protection hidden="1"/>
    </xf>
    <xf numFmtId="175" fontId="15" fillId="0" borderId="84" xfId="22" applyNumberFormat="1" applyFont="1" applyFill="1" applyBorder="1" applyAlignment="1" applyProtection="1">
      <alignment horizontal="center" vertical="center"/>
      <protection hidden="1"/>
    </xf>
    <xf numFmtId="175" fontId="15" fillId="0" borderId="33" xfId="22" applyNumberFormat="1" applyFont="1" applyFill="1" applyBorder="1" applyAlignment="1" applyProtection="1">
      <alignment horizontal="center" vertical="center"/>
      <protection hidden="1"/>
    </xf>
    <xf numFmtId="175" fontId="15" fillId="0" borderId="34" xfId="22" applyNumberFormat="1" applyFont="1" applyFill="1" applyBorder="1" applyAlignment="1" applyProtection="1">
      <alignment horizontal="center" vertical="center"/>
      <protection hidden="1"/>
    </xf>
    <xf numFmtId="42" fontId="15" fillId="0" borderId="2" xfId="22" applyFont="1" applyFill="1" applyBorder="1" applyAlignment="1" applyProtection="1">
      <alignment horizontal="center" vertical="center"/>
      <protection hidden="1"/>
    </xf>
    <xf numFmtId="42" fontId="15" fillId="0" borderId="3" xfId="22" applyFont="1" applyFill="1" applyBorder="1" applyAlignment="1" applyProtection="1">
      <alignment horizontal="center" vertical="center"/>
      <protection hidden="1"/>
    </xf>
    <xf numFmtId="42" fontId="15" fillId="0" borderId="12" xfId="22" applyFont="1" applyFill="1" applyBorder="1" applyAlignment="1" applyProtection="1">
      <alignment horizontal="center" vertical="center"/>
      <protection hidden="1"/>
    </xf>
    <xf numFmtId="175" fontId="15" fillId="0" borderId="2" xfId="22" applyNumberFormat="1" applyFont="1" applyFill="1" applyBorder="1" applyAlignment="1" applyProtection="1">
      <alignment horizontal="center" vertical="center"/>
      <protection hidden="1"/>
    </xf>
    <xf numFmtId="175" fontId="15" fillId="0" borderId="3" xfId="22" applyNumberFormat="1" applyFont="1" applyFill="1" applyBorder="1" applyAlignment="1" applyProtection="1">
      <alignment horizontal="center" vertical="center"/>
      <protection hidden="1"/>
    </xf>
    <xf numFmtId="175" fontId="15" fillId="0" borderId="12" xfId="22" applyNumberFormat="1" applyFont="1" applyFill="1" applyBorder="1" applyAlignment="1" applyProtection="1">
      <alignment horizontal="center" vertical="center"/>
      <protection hidden="1"/>
    </xf>
    <xf numFmtId="0" fontId="46" fillId="6" borderId="56" xfId="18" applyFont="1" applyFill="1" applyBorder="1" applyAlignment="1" applyProtection="1">
      <alignment horizontal="center" vertical="center" wrapText="1"/>
      <protection hidden="1"/>
    </xf>
    <xf numFmtId="0" fontId="46" fillId="6" borderId="52" xfId="18" applyFont="1" applyFill="1" applyBorder="1" applyAlignment="1" applyProtection="1">
      <alignment horizontal="center" vertical="center" wrapText="1"/>
      <protection hidden="1"/>
    </xf>
    <xf numFmtId="0" fontId="46" fillId="6" borderId="57" xfId="18" applyFont="1" applyFill="1" applyBorder="1" applyAlignment="1" applyProtection="1">
      <alignment horizontal="center" vertical="center" wrapText="1"/>
      <protection hidden="1"/>
    </xf>
    <xf numFmtId="42" fontId="15" fillId="11" borderId="85" xfId="22" applyFont="1" applyFill="1" applyBorder="1" applyAlignment="1" applyProtection="1">
      <alignment horizontal="center" vertical="center"/>
      <protection hidden="1"/>
    </xf>
    <xf numFmtId="42" fontId="15" fillId="11" borderId="21" xfId="22" applyFont="1" applyFill="1" applyBorder="1" applyAlignment="1" applyProtection="1">
      <alignment horizontal="center" vertical="center"/>
      <protection hidden="1"/>
    </xf>
    <xf numFmtId="42" fontId="15" fillId="0" borderId="82" xfId="22" applyFont="1" applyFill="1" applyBorder="1" applyAlignment="1" applyProtection="1">
      <alignment horizontal="center" vertical="center" wrapText="1"/>
      <protection hidden="1"/>
    </xf>
    <xf numFmtId="42" fontId="15" fillId="0" borderId="73" xfId="22" applyFont="1" applyFill="1" applyBorder="1" applyAlignment="1" applyProtection="1">
      <alignment horizontal="center" vertical="center" wrapText="1"/>
      <protection hidden="1"/>
    </xf>
    <xf numFmtId="1" fontId="28" fillId="0" borderId="1" xfId="18" applyNumberFormat="1" applyFont="1" applyBorder="1" applyAlignment="1" applyProtection="1">
      <alignment horizontal="center" vertical="center"/>
      <protection hidden="1"/>
    </xf>
    <xf numFmtId="1" fontId="28" fillId="11" borderId="1" xfId="18" applyNumberFormat="1" applyFont="1" applyFill="1" applyBorder="1" applyAlignment="1" applyProtection="1">
      <alignment horizontal="center" vertical="center"/>
      <protection locked="0" hidden="1"/>
    </xf>
    <xf numFmtId="1" fontId="28" fillId="0" borderId="2" xfId="18" applyNumberFormat="1" applyFont="1" applyBorder="1" applyAlignment="1" applyProtection="1">
      <alignment horizontal="center" vertical="center"/>
      <protection hidden="1"/>
    </xf>
    <xf numFmtId="1" fontId="28" fillId="0" borderId="12" xfId="18" applyNumberFormat="1" applyFont="1" applyBorder="1" applyAlignment="1" applyProtection="1">
      <alignment horizontal="center" vertical="center"/>
      <protection hidden="1"/>
    </xf>
    <xf numFmtId="44" fontId="13" fillId="6" borderId="2" xfId="23" applyFont="1" applyFill="1" applyBorder="1" applyAlignment="1" applyProtection="1">
      <alignment horizontal="center" vertical="center"/>
      <protection hidden="1"/>
    </xf>
    <xf numFmtId="44" fontId="13" fillId="6" borderId="12" xfId="23" applyFont="1" applyFill="1" applyBorder="1" applyAlignment="1" applyProtection="1">
      <alignment horizontal="center" vertical="center"/>
      <protection hidden="1"/>
    </xf>
    <xf numFmtId="42" fontId="13" fillId="0" borderId="2" xfId="22" applyFont="1" applyFill="1" applyBorder="1" applyAlignment="1" applyProtection="1">
      <alignment horizontal="center" vertical="center"/>
      <protection hidden="1"/>
    </xf>
    <xf numFmtId="42" fontId="13" fillId="0" borderId="12" xfId="22" applyFont="1" applyFill="1" applyBorder="1" applyAlignment="1" applyProtection="1">
      <alignment horizontal="center" vertical="center"/>
      <protection hidden="1"/>
    </xf>
    <xf numFmtId="0" fontId="15" fillId="0" borderId="13" xfId="18" applyFont="1" applyBorder="1" applyAlignment="1" applyProtection="1">
      <alignment horizontal="center" vertical="center" wrapText="1"/>
      <protection hidden="1"/>
    </xf>
    <xf numFmtId="0" fontId="15" fillId="0" borderId="15" xfId="18" applyFont="1" applyBorder="1" applyAlignment="1" applyProtection="1">
      <alignment horizontal="center" vertical="center" wrapText="1"/>
      <protection hidden="1"/>
    </xf>
    <xf numFmtId="0" fontId="15" fillId="0" borderId="6" xfId="18" applyFont="1" applyBorder="1" applyAlignment="1" applyProtection="1">
      <alignment horizontal="center" vertical="center" wrapText="1"/>
      <protection hidden="1"/>
    </xf>
    <xf numFmtId="0" fontId="15" fillId="0" borderId="8" xfId="18" applyFont="1" applyBorder="1" applyAlignment="1" applyProtection="1">
      <alignment horizontal="center" vertical="center" wrapText="1"/>
      <protection hidden="1"/>
    </xf>
    <xf numFmtId="0" fontId="15" fillId="14" borderId="4" xfId="18" applyFont="1" applyFill="1" applyBorder="1" applyAlignment="1" applyProtection="1">
      <alignment horizontal="center" vertical="center" wrapText="1"/>
      <protection hidden="1"/>
    </xf>
    <xf numFmtId="0" fontId="15" fillId="14" borderId="0" xfId="18" applyFont="1" applyFill="1" applyAlignment="1" applyProtection="1">
      <alignment horizontal="center" vertical="center" wrapText="1"/>
      <protection hidden="1"/>
    </xf>
    <xf numFmtId="0" fontId="15" fillId="14" borderId="13" xfId="18" applyFont="1" applyFill="1" applyBorder="1" applyAlignment="1" applyProtection="1">
      <alignment horizontal="center" vertical="center" wrapText="1"/>
      <protection hidden="1"/>
    </xf>
    <xf numFmtId="0" fontId="15" fillId="14" borderId="14" xfId="18" applyFont="1" applyFill="1" applyBorder="1" applyAlignment="1" applyProtection="1">
      <alignment horizontal="center" vertical="center" wrapText="1"/>
      <protection hidden="1"/>
    </xf>
    <xf numFmtId="175" fontId="14" fillId="0" borderId="2" xfId="22" applyNumberFormat="1" applyFont="1" applyBorder="1" applyAlignment="1" applyProtection="1">
      <alignment horizontal="center" vertical="center"/>
      <protection hidden="1"/>
    </xf>
    <xf numFmtId="175" fontId="14" fillId="0" borderId="12" xfId="22" applyNumberFormat="1" applyFont="1" applyBorder="1" applyAlignment="1" applyProtection="1">
      <alignment horizontal="center" vertical="center"/>
      <protection hidden="1"/>
    </xf>
    <xf numFmtId="0" fontId="15" fillId="0" borderId="2" xfId="18" applyFont="1" applyBorder="1" applyAlignment="1" applyProtection="1">
      <alignment horizontal="center" vertical="center" wrapText="1"/>
      <protection hidden="1"/>
    </xf>
    <xf numFmtId="0" fontId="15" fillId="0" borderId="12" xfId="18" applyFont="1" applyBorder="1" applyAlignment="1" applyProtection="1">
      <alignment horizontal="center" vertical="center" wrapText="1"/>
      <protection hidden="1"/>
    </xf>
    <xf numFmtId="42" fontId="13" fillId="11" borderId="2" xfId="22" applyFont="1" applyFill="1" applyBorder="1" applyAlignment="1" applyProtection="1">
      <alignment horizontal="center" vertical="center"/>
      <protection locked="0" hidden="1"/>
    </xf>
    <xf numFmtId="42" fontId="13" fillId="11" borderId="12" xfId="22" applyFont="1" applyFill="1" applyBorder="1" applyAlignment="1" applyProtection="1">
      <alignment horizontal="center" vertical="center"/>
      <protection locked="0" hidden="1"/>
    </xf>
    <xf numFmtId="42" fontId="14" fillId="0" borderId="2" xfId="22" applyFont="1" applyFill="1" applyBorder="1" applyAlignment="1" applyProtection="1">
      <alignment horizontal="center" vertical="center" wrapText="1"/>
      <protection hidden="1"/>
    </xf>
    <xf numFmtId="42" fontId="14" fillId="0" borderId="12" xfId="22" applyFont="1" applyFill="1" applyBorder="1" applyAlignment="1" applyProtection="1">
      <alignment horizontal="center" vertical="center" wrapText="1"/>
      <protection hidden="1"/>
    </xf>
    <xf numFmtId="175" fontId="13" fillId="0" borderId="1" xfId="22" applyNumberFormat="1" applyFont="1" applyFill="1" applyBorder="1" applyAlignment="1" applyProtection="1">
      <alignment horizontal="center" vertical="center"/>
      <protection hidden="1"/>
    </xf>
    <xf numFmtId="42" fontId="13" fillId="0" borderId="3" xfId="22" applyFont="1" applyFill="1" applyBorder="1" applyAlignment="1" applyProtection="1">
      <alignment horizontal="center" vertical="center"/>
      <protection hidden="1"/>
    </xf>
    <xf numFmtId="175" fontId="13" fillId="0" borderId="2" xfId="22" applyNumberFormat="1" applyFont="1" applyFill="1" applyBorder="1" applyAlignment="1" applyProtection="1">
      <alignment horizontal="center" vertical="center"/>
      <protection hidden="1"/>
    </xf>
    <xf numFmtId="175" fontId="13" fillId="0" borderId="12" xfId="22" applyNumberFormat="1" applyFont="1" applyFill="1" applyBorder="1" applyAlignment="1" applyProtection="1">
      <alignment horizontal="center" vertical="center"/>
      <protection hidden="1"/>
    </xf>
    <xf numFmtId="0" fontId="14" fillId="0" borderId="55" xfId="18" applyFont="1" applyBorder="1" applyAlignment="1" applyProtection="1">
      <alignment horizontal="center" vertical="center" wrapText="1"/>
      <protection hidden="1"/>
    </xf>
    <xf numFmtId="0" fontId="14" fillId="0" borderId="34" xfId="18" applyFont="1" applyBorder="1" applyAlignment="1" applyProtection="1">
      <alignment horizontal="center" vertical="center" wrapText="1"/>
      <protection hidden="1"/>
    </xf>
    <xf numFmtId="0" fontId="32" fillId="14" borderId="1" xfId="0" applyFont="1" applyFill="1" applyBorder="1" applyAlignment="1" applyProtection="1">
      <alignment horizontal="left" vertical="center"/>
      <protection hidden="1"/>
    </xf>
    <xf numFmtId="0" fontId="32" fillId="14" borderId="2" xfId="0" applyFont="1" applyFill="1" applyBorder="1" applyAlignment="1" applyProtection="1">
      <alignment horizontal="left" vertical="center"/>
      <protection hidden="1"/>
    </xf>
    <xf numFmtId="0" fontId="32" fillId="14" borderId="12" xfId="0" applyFont="1" applyFill="1" applyBorder="1" applyAlignment="1" applyProtection="1">
      <alignment horizontal="left" vertical="center"/>
      <protection hidden="1"/>
    </xf>
    <xf numFmtId="0" fontId="10" fillId="0" borderId="2" xfId="0" applyFont="1" applyBorder="1" applyAlignment="1" applyProtection="1">
      <alignment horizontal="left" vertical="center"/>
      <protection hidden="1"/>
    </xf>
    <xf numFmtId="0" fontId="10" fillId="0" borderId="12" xfId="0" applyFont="1" applyBorder="1" applyAlignment="1" applyProtection="1">
      <alignment horizontal="left" vertical="center"/>
      <protection hidden="1"/>
    </xf>
    <xf numFmtId="0" fontId="15" fillId="0" borderId="9" xfId="18" applyFont="1" applyBorder="1" applyAlignment="1" applyProtection="1">
      <alignment horizontal="center" vertical="center" wrapText="1"/>
      <protection hidden="1"/>
    </xf>
    <xf numFmtId="42" fontId="15" fillId="5" borderId="2" xfId="22" applyFont="1" applyFill="1" applyBorder="1" applyAlignment="1" applyProtection="1">
      <alignment horizontal="center" vertical="center"/>
      <protection hidden="1"/>
    </xf>
    <xf numFmtId="42" fontId="15" fillId="5" borderId="12" xfId="22" applyFont="1" applyFill="1" applyBorder="1" applyAlignment="1" applyProtection="1">
      <alignment horizontal="center" vertical="center"/>
      <protection hidden="1"/>
    </xf>
    <xf numFmtId="0" fontId="14" fillId="6" borderId="2" xfId="18" applyFont="1" applyFill="1" applyBorder="1" applyAlignment="1" applyProtection="1">
      <alignment horizontal="center" vertical="center" wrapText="1"/>
      <protection hidden="1"/>
    </xf>
    <xf numFmtId="0" fontId="14" fillId="6" borderId="3" xfId="18" applyFont="1" applyFill="1" applyBorder="1" applyAlignment="1" applyProtection="1">
      <alignment horizontal="center" vertical="center" wrapText="1"/>
      <protection hidden="1"/>
    </xf>
    <xf numFmtId="0" fontId="14" fillId="6" borderId="12" xfId="18" applyFont="1" applyFill="1" applyBorder="1" applyAlignment="1" applyProtection="1">
      <alignment horizontal="center" vertical="center" wrapText="1"/>
      <protection hidden="1"/>
    </xf>
    <xf numFmtId="42" fontId="45" fillId="12" borderId="1" xfId="22" applyFont="1" applyFill="1" applyBorder="1" applyAlignment="1" applyProtection="1">
      <alignment horizontal="center" vertical="center" wrapText="1"/>
      <protection hidden="1"/>
    </xf>
    <xf numFmtId="44" fontId="40" fillId="0" borderId="13" xfId="23" applyFont="1" applyFill="1" applyBorder="1" applyAlignment="1" applyProtection="1">
      <alignment horizontal="center" vertical="center" wrapText="1"/>
      <protection hidden="1"/>
    </xf>
    <xf numFmtId="44" fontId="40" fillId="0" borderId="14" xfId="23" applyFont="1" applyFill="1" applyBorder="1" applyAlignment="1" applyProtection="1">
      <alignment horizontal="center" vertical="center" wrapText="1"/>
      <protection hidden="1"/>
    </xf>
    <xf numFmtId="44" fontId="40" fillId="0" borderId="15" xfId="23" applyFont="1" applyFill="1" applyBorder="1" applyAlignment="1" applyProtection="1">
      <alignment horizontal="center" vertical="center" wrapText="1"/>
      <protection hidden="1"/>
    </xf>
    <xf numFmtId="44" fontId="40" fillId="0" borderId="6" xfId="23" applyFont="1" applyFill="1" applyBorder="1" applyAlignment="1" applyProtection="1">
      <alignment horizontal="center" vertical="center" wrapText="1"/>
      <protection hidden="1"/>
    </xf>
    <xf numFmtId="44" fontId="40" fillId="0" borderId="7" xfId="23" applyFont="1" applyFill="1" applyBorder="1" applyAlignment="1" applyProtection="1">
      <alignment horizontal="center" vertical="center" wrapText="1"/>
      <protection hidden="1"/>
    </xf>
    <xf numFmtId="44" fontId="40" fillId="0" borderId="8" xfId="23" applyFont="1" applyFill="1" applyBorder="1" applyAlignment="1" applyProtection="1">
      <alignment horizontal="center" vertical="center" wrapText="1"/>
      <protection hidden="1"/>
    </xf>
    <xf numFmtId="44" fontId="40" fillId="11" borderId="13" xfId="23" applyFont="1" applyFill="1" applyBorder="1" applyAlignment="1" applyProtection="1">
      <alignment horizontal="center" vertical="center" wrapText="1"/>
      <protection locked="0" hidden="1"/>
    </xf>
    <xf numFmtId="44" fontId="40" fillId="11" borderId="14" xfId="23" applyFont="1" applyFill="1" applyBorder="1" applyAlignment="1" applyProtection="1">
      <alignment horizontal="center" vertical="center" wrapText="1"/>
      <protection locked="0" hidden="1"/>
    </xf>
    <xf numFmtId="44" fontId="40" fillId="11" borderId="15" xfId="23" applyFont="1" applyFill="1" applyBorder="1" applyAlignment="1" applyProtection="1">
      <alignment horizontal="center" vertical="center" wrapText="1"/>
      <protection locked="0" hidden="1"/>
    </xf>
    <xf numFmtId="44" fontId="40" fillId="11" borderId="6" xfId="23" applyFont="1" applyFill="1" applyBorder="1" applyAlignment="1" applyProtection="1">
      <alignment horizontal="center" vertical="center" wrapText="1"/>
      <protection locked="0" hidden="1"/>
    </xf>
    <xf numFmtId="44" fontId="40" fillId="11" borderId="7" xfId="23" applyFont="1" applyFill="1" applyBorder="1" applyAlignment="1" applyProtection="1">
      <alignment horizontal="center" vertical="center" wrapText="1"/>
      <protection locked="0" hidden="1"/>
    </xf>
    <xf numFmtId="44" fontId="40" fillId="11" borderId="8" xfId="23" applyFont="1" applyFill="1" applyBorder="1" applyAlignment="1" applyProtection="1">
      <alignment horizontal="center" vertical="center" wrapText="1"/>
      <protection locked="0" hidden="1"/>
    </xf>
    <xf numFmtId="175" fontId="13" fillId="0" borderId="3" xfId="22" applyNumberFormat="1" applyFont="1" applyFill="1" applyBorder="1" applyAlignment="1" applyProtection="1">
      <alignment horizontal="center" vertical="center"/>
      <protection hidden="1"/>
    </xf>
    <xf numFmtId="44" fontId="13" fillId="6" borderId="3" xfId="23" applyFont="1" applyFill="1" applyBorder="1" applyAlignment="1" applyProtection="1">
      <alignment horizontal="center" vertical="center"/>
      <protection hidden="1"/>
    </xf>
    <xf numFmtId="176" fontId="13" fillId="6" borderId="2" xfId="23" applyNumberFormat="1" applyFont="1" applyFill="1" applyBorder="1" applyAlignment="1" applyProtection="1">
      <alignment horizontal="center" vertical="center"/>
      <protection hidden="1"/>
    </xf>
    <xf numFmtId="176" fontId="13" fillId="6" borderId="12" xfId="23" applyNumberFormat="1" applyFont="1" applyFill="1" applyBorder="1" applyAlignment="1" applyProtection="1">
      <alignment horizontal="center" vertical="center"/>
      <protection hidden="1"/>
    </xf>
    <xf numFmtId="14" fontId="30" fillId="0" borderId="2" xfId="18" applyNumberFormat="1" applyFont="1" applyBorder="1" applyAlignment="1" applyProtection="1">
      <alignment horizontal="center" vertical="center"/>
      <protection hidden="1"/>
    </xf>
    <xf numFmtId="14" fontId="30" fillId="0" borderId="3" xfId="18" applyNumberFormat="1" applyFont="1" applyBorder="1" applyAlignment="1" applyProtection="1">
      <alignment horizontal="center" vertical="center"/>
      <protection hidden="1"/>
    </xf>
    <xf numFmtId="14" fontId="30" fillId="0" borderId="12" xfId="18" applyNumberFormat="1" applyFont="1" applyBorder="1" applyAlignment="1" applyProtection="1">
      <alignment horizontal="center" vertical="center"/>
      <protection hidden="1"/>
    </xf>
    <xf numFmtId="0" fontId="15" fillId="0" borderId="14" xfId="18" applyFont="1" applyBorder="1" applyAlignment="1" applyProtection="1">
      <alignment horizontal="center" vertical="center"/>
      <protection hidden="1"/>
    </xf>
    <xf numFmtId="173" fontId="29" fillId="0" borderId="7" xfId="18" applyNumberFormat="1" applyFont="1" applyBorder="1" applyAlignment="1" applyProtection="1">
      <alignment horizontal="center" vertical="center" wrapText="1"/>
      <protection hidden="1"/>
    </xf>
    <xf numFmtId="0" fontId="29" fillId="0" borderId="7" xfId="18" applyFont="1" applyBorder="1" applyAlignment="1" applyProtection="1">
      <alignment horizontal="center" vertical="center" wrapText="1"/>
      <protection hidden="1"/>
    </xf>
    <xf numFmtId="0" fontId="15" fillId="0" borderId="3" xfId="18" applyFont="1" applyBorder="1" applyAlignment="1" applyProtection="1">
      <alignment horizontal="center" vertical="center" wrapText="1"/>
      <protection hidden="1"/>
    </xf>
    <xf numFmtId="0" fontId="15" fillId="0" borderId="17" xfId="18" applyFont="1" applyBorder="1" applyAlignment="1" applyProtection="1">
      <alignment horizontal="center" vertical="center" wrapText="1"/>
      <protection hidden="1"/>
    </xf>
    <xf numFmtId="0" fontId="15" fillId="0" borderId="21" xfId="18" applyFont="1" applyBorder="1" applyAlignment="1" applyProtection="1">
      <alignment horizontal="center" vertical="center" wrapText="1"/>
      <protection hidden="1"/>
    </xf>
    <xf numFmtId="0" fontId="15" fillId="0" borderId="56" xfId="18" applyFont="1" applyBorder="1" applyAlignment="1" applyProtection="1">
      <alignment horizontal="center" vertical="center" wrapText="1"/>
      <protection hidden="1"/>
    </xf>
    <xf numFmtId="0" fontId="15" fillId="0" borderId="73" xfId="18" applyFont="1" applyBorder="1" applyAlignment="1" applyProtection="1">
      <alignment horizontal="center" vertical="center" wrapText="1"/>
      <protection hidden="1"/>
    </xf>
    <xf numFmtId="0" fontId="15" fillId="0" borderId="74" xfId="18" applyFont="1" applyBorder="1" applyAlignment="1" applyProtection="1">
      <alignment horizontal="center" vertical="center" wrapText="1"/>
      <protection hidden="1"/>
    </xf>
    <xf numFmtId="0" fontId="14" fillId="0" borderId="47" xfId="18" applyFont="1" applyBorder="1" applyAlignment="1" applyProtection="1">
      <alignment horizontal="left" vertical="center"/>
      <protection hidden="1"/>
    </xf>
    <xf numFmtId="0" fontId="14" fillId="0" borderId="51" xfId="18" applyFont="1" applyBorder="1" applyAlignment="1" applyProtection="1">
      <alignment horizontal="left" vertical="center"/>
      <protection hidden="1"/>
    </xf>
    <xf numFmtId="0" fontId="15" fillId="0" borderId="47" xfId="18" applyFont="1" applyBorder="1" applyAlignment="1" applyProtection="1">
      <alignment horizontal="left" vertical="center"/>
      <protection hidden="1"/>
    </xf>
    <xf numFmtId="0" fontId="15" fillId="0" borderId="51" xfId="18" applyFont="1" applyBorder="1" applyAlignment="1" applyProtection="1">
      <alignment horizontal="left" vertical="center"/>
      <protection hidden="1"/>
    </xf>
    <xf numFmtId="0" fontId="15" fillId="0" borderId="39" xfId="18" applyFont="1" applyBorder="1" applyAlignment="1" applyProtection="1">
      <alignment horizontal="center" vertical="center"/>
      <protection hidden="1"/>
    </xf>
    <xf numFmtId="0" fontId="15" fillId="0" borderId="0" xfId="18" applyFont="1" applyAlignment="1" applyProtection="1">
      <alignment horizontal="center" vertical="center"/>
      <protection hidden="1"/>
    </xf>
    <xf numFmtId="0" fontId="15" fillId="2" borderId="2" xfId="18" applyFont="1" applyFill="1" applyBorder="1" applyAlignment="1" applyProtection="1">
      <alignment horizontal="center" vertical="center"/>
      <protection hidden="1"/>
    </xf>
    <xf numFmtId="0" fontId="15" fillId="2" borderId="12" xfId="18" applyFont="1" applyFill="1" applyBorder="1" applyAlignment="1" applyProtection="1">
      <alignment horizontal="center" vertical="center"/>
      <protection hidden="1"/>
    </xf>
    <xf numFmtId="0" fontId="15" fillId="0" borderId="1" xfId="18" applyFont="1" applyBorder="1" applyAlignment="1" applyProtection="1">
      <alignment horizontal="center" vertical="center"/>
      <protection hidden="1"/>
    </xf>
    <xf numFmtId="42" fontId="14" fillId="0" borderId="2" xfId="22" applyFont="1" applyFill="1" applyBorder="1" applyAlignment="1" applyProtection="1">
      <alignment horizontal="center" vertical="center"/>
      <protection hidden="1"/>
    </xf>
    <xf numFmtId="42" fontId="14" fillId="0" borderId="12" xfId="22" applyFont="1" applyFill="1" applyBorder="1" applyAlignment="1" applyProtection="1">
      <alignment horizontal="center" vertical="center"/>
      <protection hidden="1"/>
    </xf>
    <xf numFmtId="1" fontId="28" fillId="0" borderId="3" xfId="18" applyNumberFormat="1" applyFont="1" applyBorder="1" applyAlignment="1" applyProtection="1">
      <alignment horizontal="center" vertical="center"/>
      <protection hidden="1"/>
    </xf>
    <xf numFmtId="176" fontId="13" fillId="6" borderId="3" xfId="23" applyNumberFormat="1" applyFont="1" applyFill="1" applyBorder="1" applyAlignment="1" applyProtection="1">
      <alignment horizontal="center" vertical="center"/>
      <protection hidden="1"/>
    </xf>
    <xf numFmtId="1" fontId="28" fillId="11" borderId="2" xfId="18" applyNumberFormat="1" applyFont="1" applyFill="1" applyBorder="1" applyAlignment="1" applyProtection="1">
      <alignment horizontal="center" vertical="center"/>
      <protection locked="0" hidden="1"/>
    </xf>
    <xf numFmtId="1" fontId="28" fillId="11" borderId="3" xfId="18" applyNumberFormat="1" applyFont="1" applyFill="1" applyBorder="1" applyAlignment="1" applyProtection="1">
      <alignment horizontal="center" vertical="center"/>
      <protection locked="0" hidden="1"/>
    </xf>
    <xf numFmtId="1" fontId="28" fillId="11" borderId="12" xfId="18" applyNumberFormat="1" applyFont="1" applyFill="1" applyBorder="1" applyAlignment="1" applyProtection="1">
      <alignment horizontal="center" vertical="center"/>
      <protection locked="0" hidden="1"/>
    </xf>
    <xf numFmtId="0" fontId="14" fillId="2" borderId="1" xfId="18" applyFont="1" applyFill="1" applyBorder="1" applyAlignment="1" applyProtection="1">
      <alignment horizontal="center" vertical="center" wrapText="1"/>
      <protection hidden="1"/>
    </xf>
    <xf numFmtId="0" fontId="14" fillId="2" borderId="2" xfId="18" applyFont="1" applyFill="1" applyBorder="1" applyAlignment="1" applyProtection="1">
      <alignment horizontal="center" vertical="center" wrapText="1"/>
      <protection hidden="1"/>
    </xf>
    <xf numFmtId="0" fontId="14" fillId="2" borderId="3" xfId="18" applyFont="1" applyFill="1" applyBorder="1" applyAlignment="1" applyProtection="1">
      <alignment horizontal="center" vertical="center" wrapText="1"/>
      <protection hidden="1"/>
    </xf>
    <xf numFmtId="0" fontId="14" fillId="2" borderId="12" xfId="18" applyFont="1" applyFill="1" applyBorder="1" applyAlignment="1" applyProtection="1">
      <alignment horizontal="center" vertical="center" wrapText="1"/>
      <protection hidden="1"/>
    </xf>
    <xf numFmtId="0" fontId="15" fillId="0" borderId="1" xfId="18" applyFont="1" applyBorder="1" applyAlignment="1" applyProtection="1">
      <alignment horizontal="center" vertical="center" wrapText="1"/>
      <protection hidden="1"/>
    </xf>
    <xf numFmtId="0" fontId="15" fillId="14" borderId="1" xfId="18" applyFont="1" applyFill="1" applyBorder="1" applyAlignment="1" applyProtection="1">
      <alignment horizontal="center" vertical="center" wrapText="1"/>
      <protection hidden="1"/>
    </xf>
    <xf numFmtId="42" fontId="46" fillId="12" borderId="1" xfId="22" applyFont="1" applyFill="1" applyBorder="1" applyAlignment="1" applyProtection="1">
      <alignment horizontal="center" vertical="center" wrapText="1"/>
      <protection hidden="1"/>
    </xf>
    <xf numFmtId="42" fontId="43" fillId="0" borderId="2" xfId="22" applyFont="1" applyFill="1" applyBorder="1" applyAlignment="1" applyProtection="1">
      <alignment horizontal="center" vertical="center" wrapText="1"/>
      <protection hidden="1"/>
    </xf>
    <xf numFmtId="42" fontId="43" fillId="0" borderId="3" xfId="22" applyFont="1" applyFill="1" applyBorder="1" applyAlignment="1" applyProtection="1">
      <alignment horizontal="center" vertical="center" wrapText="1"/>
      <protection hidden="1"/>
    </xf>
    <xf numFmtId="42" fontId="43" fillId="0" borderId="12" xfId="22" applyFont="1" applyFill="1" applyBorder="1" applyAlignment="1" applyProtection="1">
      <alignment horizontal="center" vertical="center" wrapText="1"/>
      <protection hidden="1"/>
    </xf>
    <xf numFmtId="44" fontId="13" fillId="4" borderId="2" xfId="23" applyFont="1" applyFill="1" applyBorder="1" applyAlignment="1" applyProtection="1">
      <alignment horizontal="center" vertical="center" wrapText="1"/>
      <protection hidden="1"/>
    </xf>
    <xf numFmtId="44" fontId="13" fillId="4" borderId="3" xfId="23" applyFont="1" applyFill="1" applyBorder="1" applyAlignment="1" applyProtection="1">
      <alignment horizontal="center" vertical="center" wrapText="1"/>
      <protection hidden="1"/>
    </xf>
    <xf numFmtId="44" fontId="13" fillId="4" borderId="12" xfId="23" applyFont="1" applyFill="1" applyBorder="1" applyAlignment="1" applyProtection="1">
      <alignment horizontal="center" vertical="center" wrapText="1"/>
      <protection hidden="1"/>
    </xf>
    <xf numFmtId="164" fontId="42" fillId="0" borderId="1" xfId="1" applyFont="1" applyFill="1" applyBorder="1" applyAlignment="1" applyProtection="1">
      <alignment horizontal="center" vertical="center" wrapText="1"/>
      <protection hidden="1"/>
    </xf>
    <xf numFmtId="42" fontId="15" fillId="5" borderId="13" xfId="22" applyFont="1" applyFill="1" applyBorder="1" applyAlignment="1" applyProtection="1">
      <alignment horizontal="center" vertical="center"/>
      <protection hidden="1"/>
    </xf>
    <xf numFmtId="42" fontId="15" fillId="5" borderId="15" xfId="22" applyFont="1" applyFill="1" applyBorder="1" applyAlignment="1" applyProtection="1">
      <alignment horizontal="center" vertical="center"/>
      <protection hidden="1"/>
    </xf>
    <xf numFmtId="42" fontId="15" fillId="5" borderId="4" xfId="22" applyFont="1" applyFill="1" applyBorder="1" applyAlignment="1" applyProtection="1">
      <alignment horizontal="center" vertical="center"/>
      <protection hidden="1"/>
    </xf>
    <xf numFmtId="42" fontId="15" fillId="5" borderId="5" xfId="22" applyFont="1" applyFill="1" applyBorder="1" applyAlignment="1" applyProtection="1">
      <alignment horizontal="center" vertical="center"/>
      <protection hidden="1"/>
    </xf>
    <xf numFmtId="42" fontId="15" fillId="5" borderId="6" xfId="22" applyFont="1" applyFill="1" applyBorder="1" applyAlignment="1" applyProtection="1">
      <alignment horizontal="center" vertical="center"/>
      <protection hidden="1"/>
    </xf>
    <xf numFmtId="42" fontId="15" fillId="5" borderId="8" xfId="22" applyFont="1" applyFill="1" applyBorder="1" applyAlignment="1" applyProtection="1">
      <alignment horizontal="center" vertical="center"/>
      <protection hidden="1"/>
    </xf>
    <xf numFmtId="0" fontId="14" fillId="0" borderId="2" xfId="18" applyFont="1" applyBorder="1" applyAlignment="1" applyProtection="1">
      <alignment horizontal="center" vertical="center" wrapText="1"/>
      <protection hidden="1"/>
    </xf>
    <xf numFmtId="0" fontId="14" fillId="0" borderId="12" xfId="18" applyFont="1" applyBorder="1" applyAlignment="1" applyProtection="1">
      <alignment horizontal="center" vertical="center" wrapText="1"/>
      <protection hidden="1"/>
    </xf>
    <xf numFmtId="0" fontId="15" fillId="12" borderId="2" xfId="18" applyFont="1" applyFill="1" applyBorder="1" applyAlignment="1" applyProtection="1">
      <alignment horizontal="center" vertical="center" wrapText="1"/>
      <protection hidden="1"/>
    </xf>
    <xf numFmtId="0" fontId="15" fillId="12" borderId="3" xfId="18" applyFont="1" applyFill="1" applyBorder="1" applyAlignment="1" applyProtection="1">
      <alignment horizontal="center" vertical="center" wrapText="1"/>
      <protection hidden="1"/>
    </xf>
    <xf numFmtId="3" fontId="15" fillId="12" borderId="1" xfId="18" applyNumberFormat="1" applyFont="1" applyFill="1" applyBorder="1" applyAlignment="1" applyProtection="1">
      <alignment horizontal="center" vertical="center" wrapText="1"/>
      <protection hidden="1"/>
    </xf>
    <xf numFmtId="0" fontId="15" fillId="12" borderId="1" xfId="18" applyFont="1" applyFill="1" applyBorder="1" applyAlignment="1" applyProtection="1">
      <alignment horizontal="center" vertical="center" wrapText="1"/>
      <protection hidden="1"/>
    </xf>
    <xf numFmtId="3" fontId="15" fillId="12" borderId="2" xfId="18" applyNumberFormat="1" applyFont="1" applyFill="1" applyBorder="1" applyAlignment="1" applyProtection="1">
      <alignment horizontal="center" vertical="center" wrapText="1"/>
      <protection hidden="1"/>
    </xf>
    <xf numFmtId="0" fontId="15" fillId="12" borderId="12" xfId="18" applyFont="1" applyFill="1" applyBorder="1" applyAlignment="1" applyProtection="1">
      <alignment horizontal="center" vertical="center" wrapText="1"/>
      <protection hidden="1"/>
    </xf>
    <xf numFmtId="0" fontId="14" fillId="0" borderId="1" xfId="18" applyFont="1" applyBorder="1" applyAlignment="1" applyProtection="1">
      <alignment horizontal="center" vertical="center" wrapText="1"/>
      <protection hidden="1"/>
    </xf>
    <xf numFmtId="0" fontId="13" fillId="11" borderId="13" xfId="18" applyFont="1" applyFill="1" applyBorder="1" applyAlignment="1" applyProtection="1">
      <alignment horizontal="center" vertical="center" wrapText="1"/>
      <protection locked="0" hidden="1"/>
    </xf>
    <xf numFmtId="0" fontId="13" fillId="11" borderId="15" xfId="18" applyFont="1" applyFill="1" applyBorder="1" applyAlignment="1" applyProtection="1">
      <alignment horizontal="center" vertical="center" wrapText="1"/>
      <protection locked="0" hidden="1"/>
    </xf>
    <xf numFmtId="0" fontId="14" fillId="0" borderId="3" xfId="18" applyFont="1" applyBorder="1" applyAlignment="1" applyProtection="1">
      <alignment horizontal="center" vertical="center" wrapText="1"/>
      <protection hidden="1"/>
    </xf>
    <xf numFmtId="14" fontId="13" fillId="11" borderId="6" xfId="18" applyNumberFormat="1" applyFont="1" applyFill="1" applyBorder="1" applyAlignment="1" applyProtection="1">
      <alignment horizontal="center" vertical="center" wrapText="1"/>
      <protection locked="0" hidden="1"/>
    </xf>
    <xf numFmtId="0" fontId="13" fillId="11" borderId="7" xfId="18" applyFont="1" applyFill="1" applyBorder="1" applyAlignment="1" applyProtection="1">
      <alignment horizontal="center" vertical="center" wrapText="1"/>
      <protection locked="0" hidden="1"/>
    </xf>
    <xf numFmtId="0" fontId="14" fillId="0" borderId="13" xfId="18" applyFont="1" applyBorder="1" applyAlignment="1" applyProtection="1">
      <alignment horizontal="center" vertical="center" wrapText="1"/>
      <protection hidden="1"/>
    </xf>
    <xf numFmtId="0" fontId="14" fillId="0" borderId="15" xfId="18" applyFont="1" applyBorder="1" applyAlignment="1" applyProtection="1">
      <alignment horizontal="center" vertical="center" wrapText="1"/>
      <protection hidden="1"/>
    </xf>
    <xf numFmtId="0" fontId="16" fillId="2" borderId="13" xfId="18" applyFont="1" applyFill="1" applyBorder="1" applyAlignment="1" applyProtection="1">
      <alignment horizontal="center" vertical="center"/>
      <protection hidden="1"/>
    </xf>
    <xf numFmtId="0" fontId="16" fillId="2" borderId="15" xfId="18" applyFont="1" applyFill="1" applyBorder="1" applyAlignment="1" applyProtection="1">
      <alignment horizontal="center" vertical="center"/>
      <protection hidden="1"/>
    </xf>
    <xf numFmtId="0" fontId="16" fillId="2" borderId="4" xfId="18" applyFont="1" applyFill="1" applyBorder="1" applyAlignment="1" applyProtection="1">
      <alignment horizontal="center" vertical="center"/>
      <protection hidden="1"/>
    </xf>
    <xf numFmtId="0" fontId="16" fillId="2" borderId="5" xfId="18" applyFont="1" applyFill="1" applyBorder="1" applyAlignment="1" applyProtection="1">
      <alignment horizontal="center" vertical="center"/>
      <protection hidden="1"/>
    </xf>
    <xf numFmtId="0" fontId="16" fillId="2" borderId="6" xfId="18" applyFont="1" applyFill="1" applyBorder="1" applyAlignment="1" applyProtection="1">
      <alignment horizontal="center" vertical="center"/>
      <protection hidden="1"/>
    </xf>
    <xf numFmtId="0" fontId="16" fillId="2" borderId="8"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wrapText="1"/>
      <protection hidden="1"/>
    </xf>
    <xf numFmtId="14" fontId="17" fillId="2" borderId="1" xfId="18" applyNumberFormat="1" applyFont="1" applyFill="1" applyBorder="1" applyAlignment="1" applyProtection="1">
      <alignment horizontal="center" vertical="center" wrapText="1"/>
      <protection hidden="1"/>
    </xf>
    <xf numFmtId="0" fontId="9" fillId="2" borderId="1" xfId="18" applyFont="1" applyFill="1" applyBorder="1" applyAlignment="1" applyProtection="1">
      <alignment horizontal="center" vertical="center"/>
      <protection hidden="1"/>
    </xf>
    <xf numFmtId="0" fontId="17" fillId="2" borderId="1" xfId="18" applyFont="1" applyFill="1" applyBorder="1" applyAlignment="1" applyProtection="1">
      <alignment horizontal="center" vertical="center"/>
      <protection hidden="1"/>
    </xf>
    <xf numFmtId="0" fontId="17" fillId="2" borderId="2" xfId="18" applyFont="1" applyFill="1" applyBorder="1" applyAlignment="1" applyProtection="1">
      <alignment horizontal="center" vertical="center" wrapText="1"/>
      <protection hidden="1"/>
    </xf>
    <xf numFmtId="0" fontId="17" fillId="2" borderId="3" xfId="18" applyFont="1" applyFill="1" applyBorder="1" applyAlignment="1" applyProtection="1">
      <alignment horizontal="center" vertical="center" wrapText="1"/>
      <protection hidden="1"/>
    </xf>
    <xf numFmtId="0" fontId="17" fillId="2" borderId="12" xfId="18" applyFont="1" applyFill="1" applyBorder="1" applyAlignment="1" applyProtection="1">
      <alignment horizontal="center" vertical="center" wrapText="1"/>
      <protection hidden="1"/>
    </xf>
    <xf numFmtId="0" fontId="15" fillId="14" borderId="2" xfId="18" applyFont="1" applyFill="1" applyBorder="1" applyAlignment="1" applyProtection="1">
      <alignment horizontal="center" vertical="center" wrapText="1"/>
      <protection hidden="1"/>
    </xf>
    <xf numFmtId="0" fontId="15" fillId="14" borderId="3" xfId="18" applyFont="1" applyFill="1" applyBorder="1" applyAlignment="1" applyProtection="1">
      <alignment horizontal="center" vertical="center" wrapText="1"/>
      <protection hidden="1"/>
    </xf>
    <xf numFmtId="0" fontId="57" fillId="0" borderId="2" xfId="19" applyFont="1" applyBorder="1" applyAlignment="1" applyProtection="1">
      <alignment horizontal="center" vertical="center" wrapText="1" readingOrder="1"/>
      <protection hidden="1"/>
    </xf>
    <xf numFmtId="0" fontId="57" fillId="0" borderId="12" xfId="19" applyFont="1" applyBorder="1" applyAlignment="1" applyProtection="1">
      <alignment horizontal="center" vertical="center" wrapText="1" readingOrder="1"/>
      <protection hidden="1"/>
    </xf>
    <xf numFmtId="171" fontId="15" fillId="12" borderId="2" xfId="21" applyNumberFormat="1" applyFont="1" applyFill="1" applyBorder="1" applyAlignment="1" applyProtection="1">
      <alignment horizontal="center" vertical="center" wrapText="1"/>
      <protection hidden="1"/>
    </xf>
    <xf numFmtId="171" fontId="15" fillId="12" borderId="3" xfId="21" applyNumberFormat="1" applyFont="1" applyFill="1" applyBorder="1" applyAlignment="1" applyProtection="1">
      <alignment horizontal="center" vertical="center" wrapText="1"/>
      <protection hidden="1"/>
    </xf>
    <xf numFmtId="171" fontId="15" fillId="12" borderId="12" xfId="21" applyNumberFormat="1" applyFont="1" applyFill="1" applyBorder="1" applyAlignment="1" applyProtection="1">
      <alignment horizontal="center" vertical="center" wrapText="1"/>
      <protection hidden="1"/>
    </xf>
    <xf numFmtId="0" fontId="14" fillId="0" borderId="10" xfId="18" applyFont="1" applyBorder="1" applyAlignment="1" applyProtection="1">
      <alignment horizontal="center" vertical="center" wrapText="1"/>
      <protection hidden="1"/>
    </xf>
    <xf numFmtId="173" fontId="13" fillId="11" borderId="6" xfId="18" applyNumberFormat="1" applyFont="1" applyFill="1" applyBorder="1" applyAlignment="1" applyProtection="1">
      <alignment horizontal="center" vertical="center" wrapText="1"/>
      <protection locked="0" hidden="1"/>
    </xf>
    <xf numFmtId="0" fontId="15" fillId="2" borderId="2" xfId="18" applyFont="1" applyFill="1" applyBorder="1" applyAlignment="1" applyProtection="1">
      <alignment horizontal="center" vertical="center" wrapText="1"/>
      <protection hidden="1"/>
    </xf>
    <xf numFmtId="0" fontId="15" fillId="2" borderId="12" xfId="18" applyFont="1" applyFill="1" applyBorder="1" applyAlignment="1" applyProtection="1">
      <alignment horizontal="center" vertical="center" wrapText="1"/>
      <protection hidden="1"/>
    </xf>
    <xf numFmtId="0" fontId="68" fillId="12" borderId="2" xfId="9" applyNumberFormat="1" applyFont="1" applyFill="1" applyBorder="1" applyAlignment="1" applyProtection="1">
      <alignment horizontal="center" vertical="center" wrapText="1"/>
      <protection hidden="1"/>
    </xf>
    <xf numFmtId="0" fontId="68" fillId="12" borderId="12" xfId="9" applyNumberFormat="1" applyFont="1" applyFill="1" applyBorder="1" applyAlignment="1" applyProtection="1">
      <alignment horizontal="center" vertical="center" wrapText="1"/>
      <protection hidden="1"/>
    </xf>
    <xf numFmtId="0" fontId="14" fillId="19" borderId="77" xfId="0" applyFont="1" applyFill="1" applyBorder="1" applyAlignment="1">
      <alignment horizontal="center" vertical="center"/>
    </xf>
    <xf numFmtId="0" fontId="14" fillId="19" borderId="14" xfId="0" applyFont="1" applyFill="1" applyBorder="1" applyAlignment="1">
      <alignment horizontal="center" vertical="center"/>
    </xf>
    <xf numFmtId="0" fontId="14" fillId="19" borderId="81" xfId="0" applyFont="1" applyFill="1" applyBorder="1" applyAlignment="1">
      <alignment horizontal="center" vertical="center"/>
    </xf>
    <xf numFmtId="0" fontId="60" fillId="18" borderId="14" xfId="0" applyFont="1" applyFill="1" applyBorder="1" applyAlignment="1">
      <alignment horizontal="center"/>
    </xf>
    <xf numFmtId="0" fontId="62" fillId="18" borderId="44" xfId="0" applyFont="1" applyFill="1" applyBorder="1" applyAlignment="1">
      <alignment horizontal="center" vertical="center"/>
    </xf>
    <xf numFmtId="0" fontId="62" fillId="18" borderId="39" xfId="0" applyFont="1" applyFill="1" applyBorder="1" applyAlignment="1">
      <alignment horizontal="center" vertical="center"/>
    </xf>
    <xf numFmtId="0" fontId="62" fillId="18" borderId="25" xfId="0" applyFont="1" applyFill="1" applyBorder="1" applyAlignment="1">
      <alignment horizontal="center" vertical="center"/>
    </xf>
    <xf numFmtId="0" fontId="63" fillId="18" borderId="28" xfId="0" applyFont="1" applyFill="1" applyBorder="1" applyAlignment="1">
      <alignment horizontal="center" vertical="center"/>
    </xf>
    <xf numFmtId="0" fontId="63" fillId="18" borderId="0" xfId="0" applyFont="1" applyFill="1" applyAlignment="1">
      <alignment horizontal="center" vertical="center"/>
    </xf>
    <xf numFmtId="0" fontId="63" fillId="18" borderId="58" xfId="0" applyFont="1" applyFill="1" applyBorder="1" applyAlignment="1">
      <alignment horizontal="center" vertical="center"/>
    </xf>
    <xf numFmtId="0" fontId="63" fillId="18" borderId="48" xfId="0" applyFont="1" applyFill="1" applyBorder="1" applyAlignment="1">
      <alignment horizontal="center" vertical="center"/>
    </xf>
    <xf numFmtId="0" fontId="63" fillId="18" borderId="68" xfId="0" applyFont="1" applyFill="1" applyBorder="1" applyAlignment="1">
      <alignment horizontal="center" vertical="center"/>
    </xf>
    <xf numFmtId="0" fontId="63" fillId="18" borderId="75" xfId="0" applyFont="1" applyFill="1" applyBorder="1" applyAlignment="1">
      <alignment horizontal="center" vertical="center"/>
    </xf>
    <xf numFmtId="0" fontId="9" fillId="22" borderId="55" xfId="0" applyFont="1" applyFill="1" applyBorder="1" applyAlignment="1">
      <alignment horizontal="center" vertical="center"/>
    </xf>
    <xf numFmtId="0" fontId="9" fillId="22" borderId="33" xfId="0" applyFont="1" applyFill="1" applyBorder="1" applyAlignment="1">
      <alignment horizontal="center" vertical="center"/>
    </xf>
    <xf numFmtId="0" fontId="9" fillId="22" borderId="34" xfId="0" applyFont="1" applyFill="1" applyBorder="1" applyAlignment="1">
      <alignment horizontal="center" vertical="center"/>
    </xf>
    <xf numFmtId="0" fontId="14" fillId="19" borderId="56" xfId="0" applyFont="1" applyFill="1" applyBorder="1" applyAlignment="1">
      <alignment horizontal="center" vertical="center" wrapText="1"/>
    </xf>
    <xf numFmtId="0" fontId="14" fillId="19" borderId="52" xfId="0" applyFont="1" applyFill="1" applyBorder="1" applyAlignment="1">
      <alignment horizontal="center" vertical="center" wrapText="1"/>
    </xf>
    <xf numFmtId="0" fontId="14" fillId="19" borderId="57" xfId="0" applyFont="1" applyFill="1" applyBorder="1" applyAlignment="1">
      <alignment horizontal="center" vertical="center" wrapText="1"/>
    </xf>
    <xf numFmtId="0" fontId="59" fillId="0" borderId="44" xfId="0" applyFont="1" applyBorder="1" applyAlignment="1">
      <alignment horizontal="center" vertical="center"/>
    </xf>
    <xf numFmtId="0" fontId="59" fillId="0" borderId="39" xfId="0" applyFont="1" applyBorder="1" applyAlignment="1">
      <alignment horizontal="center" vertical="center"/>
    </xf>
    <xf numFmtId="0" fontId="59" fillId="0" borderId="28" xfId="0" applyFont="1" applyBorder="1" applyAlignment="1">
      <alignment horizontal="center" vertical="center"/>
    </xf>
    <xf numFmtId="0" fontId="59" fillId="0" borderId="0" xfId="0" applyFont="1" applyAlignment="1">
      <alignment horizontal="center" vertical="center"/>
    </xf>
    <xf numFmtId="0" fontId="59" fillId="0" borderId="48" xfId="0" applyFont="1" applyBorder="1" applyAlignment="1">
      <alignment horizontal="center" vertical="center"/>
    </xf>
    <xf numFmtId="0" fontId="59" fillId="0" borderId="68" xfId="0" applyFont="1" applyBorder="1" applyAlignment="1">
      <alignment horizontal="center" vertical="center"/>
    </xf>
    <xf numFmtId="0" fontId="60" fillId="18" borderId="39" xfId="0" applyFont="1" applyFill="1" applyBorder="1" applyAlignment="1">
      <alignment horizontal="center" vertical="center" wrapText="1"/>
    </xf>
    <xf numFmtId="0" fontId="60" fillId="18" borderId="37" xfId="0" applyFont="1" applyFill="1" applyBorder="1" applyAlignment="1">
      <alignment horizontal="center" vertical="center" wrapText="1"/>
    </xf>
    <xf numFmtId="0" fontId="60" fillId="18" borderId="0" xfId="0" applyFont="1" applyFill="1" applyAlignment="1">
      <alignment horizontal="center" vertical="center" wrapText="1"/>
    </xf>
    <xf numFmtId="0" fontId="60" fillId="18" borderId="5" xfId="0" applyFont="1" applyFill="1" applyBorder="1" applyAlignment="1">
      <alignment horizontal="center" vertical="center" wrapText="1"/>
    </xf>
    <xf numFmtId="0" fontId="0" fillId="18" borderId="0" xfId="0" applyFill="1" applyAlignment="1">
      <alignment horizontal="center" vertical="center" wrapText="1"/>
    </xf>
    <xf numFmtId="0" fontId="0" fillId="18" borderId="5" xfId="0" applyFill="1" applyBorder="1" applyAlignment="1">
      <alignment horizontal="center" vertical="center" wrapText="1"/>
    </xf>
    <xf numFmtId="0" fontId="60" fillId="18" borderId="68" xfId="0" applyFont="1" applyFill="1" applyBorder="1" applyAlignment="1">
      <alignment horizontal="center" vertical="center" wrapText="1"/>
    </xf>
    <xf numFmtId="0" fontId="60" fillId="18" borderId="59" xfId="0" applyFont="1" applyFill="1" applyBorder="1" applyAlignment="1">
      <alignment horizontal="center" vertical="center" wrapText="1"/>
    </xf>
    <xf numFmtId="14" fontId="60" fillId="18" borderId="38" xfId="0" applyNumberFormat="1" applyFont="1" applyFill="1" applyBorder="1" applyAlignment="1">
      <alignment horizontal="center" vertical="center" wrapText="1"/>
    </xf>
    <xf numFmtId="14" fontId="60" fillId="18" borderId="43" xfId="0" applyNumberFormat="1" applyFont="1" applyFill="1" applyBorder="1" applyAlignment="1">
      <alignment horizontal="center" vertical="center" wrapText="1"/>
    </xf>
    <xf numFmtId="0" fontId="60" fillId="18" borderId="13" xfId="0" applyFont="1" applyFill="1" applyBorder="1" applyAlignment="1">
      <alignment horizontal="center" vertical="center" wrapText="1"/>
    </xf>
    <xf numFmtId="0" fontId="60" fillId="18" borderId="14" xfId="0" applyFont="1" applyFill="1" applyBorder="1" applyAlignment="1">
      <alignment horizontal="center" vertical="center" wrapText="1"/>
    </xf>
    <xf numFmtId="0" fontId="60" fillId="18" borderId="81" xfId="0" applyFont="1" applyFill="1" applyBorder="1" applyAlignment="1">
      <alignment horizontal="center" vertical="center" wrapText="1"/>
    </xf>
    <xf numFmtId="0" fontId="60" fillId="18" borderId="63" xfId="0" applyFont="1" applyFill="1" applyBorder="1" applyAlignment="1">
      <alignment horizontal="center" vertical="center" wrapText="1"/>
    </xf>
    <xf numFmtId="0" fontId="60" fillId="18" borderId="75" xfId="0" applyFont="1" applyFill="1" applyBorder="1" applyAlignment="1">
      <alignment horizontal="center" vertical="center" wrapText="1"/>
    </xf>
    <xf numFmtId="0" fontId="60" fillId="18" borderId="24" xfId="0" applyFont="1" applyFill="1" applyBorder="1" applyAlignment="1">
      <alignment horizontal="center" vertical="center" wrapText="1"/>
    </xf>
    <xf numFmtId="0" fontId="60" fillId="18" borderId="6" xfId="0" applyFont="1" applyFill="1" applyBorder="1" applyAlignment="1">
      <alignment horizontal="center" vertical="center" wrapText="1"/>
    </xf>
    <xf numFmtId="0" fontId="60" fillId="18" borderId="8" xfId="0" applyFont="1" applyFill="1" applyBorder="1" applyAlignment="1">
      <alignment horizontal="center" vertical="center" wrapText="1"/>
    </xf>
    <xf numFmtId="0" fontId="9" fillId="18" borderId="2" xfId="0" applyFont="1" applyFill="1" applyBorder="1" applyAlignment="1">
      <alignment horizontal="center" vertical="center"/>
    </xf>
    <xf numFmtId="0" fontId="9" fillId="18" borderId="12" xfId="0" applyFont="1" applyFill="1" applyBorder="1" applyAlignment="1">
      <alignment horizontal="center" vertical="center"/>
    </xf>
    <xf numFmtId="0" fontId="17" fillId="2" borderId="16" xfId="2" applyFont="1" applyFill="1" applyBorder="1" applyAlignment="1" applyProtection="1">
      <alignment horizontal="left" vertical="center"/>
      <protection hidden="1"/>
    </xf>
    <xf numFmtId="0" fontId="17" fillId="2" borderId="0" xfId="2" applyFont="1" applyFill="1" applyAlignment="1" applyProtection="1">
      <alignment horizontal="left" vertical="center"/>
      <protection hidden="1"/>
    </xf>
    <xf numFmtId="0" fontId="17" fillId="2" borderId="22" xfId="2" applyFont="1" applyFill="1" applyBorder="1" applyAlignment="1" applyProtection="1">
      <alignment horizontal="left" vertical="center"/>
      <protection hidden="1"/>
    </xf>
    <xf numFmtId="0" fontId="17" fillId="2" borderId="0" xfId="2" applyFont="1" applyFill="1" applyAlignment="1" applyProtection="1">
      <alignment horizontal="center" vertical="center"/>
      <protection hidden="1"/>
    </xf>
    <xf numFmtId="0" fontId="24" fillId="0" borderId="0" xfId="2" applyFont="1" applyAlignment="1" applyProtection="1">
      <alignment horizontal="center" vertical="center" wrapText="1"/>
      <protection hidden="1"/>
    </xf>
    <xf numFmtId="0" fontId="17" fillId="2" borderId="16" xfId="2" applyFont="1" applyFill="1" applyBorder="1" applyAlignment="1" applyProtection="1">
      <alignment horizontal="center" vertical="center"/>
      <protection hidden="1"/>
    </xf>
    <xf numFmtId="0" fontId="17" fillId="2" borderId="2" xfId="2" applyFont="1" applyFill="1" applyBorder="1" applyAlignment="1" applyProtection="1">
      <alignment horizontal="center" vertical="center" wrapText="1"/>
      <protection hidden="1"/>
    </xf>
    <xf numFmtId="0" fontId="17" fillId="2" borderId="12" xfId="2" applyFont="1" applyFill="1" applyBorder="1" applyAlignment="1" applyProtection="1">
      <alignment horizontal="center" vertical="center" wrapText="1"/>
      <protection hidden="1"/>
    </xf>
    <xf numFmtId="0" fontId="19" fillId="0" borderId="2" xfId="2" applyFont="1" applyBorder="1" applyAlignment="1" applyProtection="1">
      <alignment horizontal="center" vertical="center" wrapText="1"/>
      <protection hidden="1"/>
    </xf>
    <xf numFmtId="0" fontId="19" fillId="0" borderId="3"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protection locked="0" hidden="1"/>
    </xf>
    <xf numFmtId="0" fontId="17" fillId="0" borderId="1" xfId="2" applyFont="1" applyBorder="1" applyAlignment="1" applyProtection="1">
      <alignment horizontal="center" vertical="center" wrapText="1"/>
      <protection hidden="1"/>
    </xf>
    <xf numFmtId="0" fontId="17" fillId="0" borderId="9" xfId="2" applyFont="1" applyBorder="1" applyAlignment="1" applyProtection="1">
      <alignment horizontal="center" vertical="center" wrapText="1"/>
      <protection hidden="1"/>
    </xf>
    <xf numFmtId="0" fontId="17" fillId="2" borderId="14" xfId="2" applyFont="1" applyFill="1" applyBorder="1" applyAlignment="1" applyProtection="1">
      <alignment horizontal="center" vertical="center" wrapText="1"/>
      <protection hidden="1"/>
    </xf>
    <xf numFmtId="0" fontId="17" fillId="2" borderId="15" xfId="2" applyFont="1" applyFill="1" applyBorder="1" applyAlignment="1" applyProtection="1">
      <alignment horizontal="center" vertical="center" wrapText="1"/>
      <protection hidden="1"/>
    </xf>
    <xf numFmtId="0" fontId="17" fillId="2" borderId="0" xfId="2" applyFont="1" applyFill="1" applyAlignment="1" applyProtection="1">
      <alignment horizontal="center" vertical="center" wrapText="1"/>
      <protection hidden="1"/>
    </xf>
    <xf numFmtId="0" fontId="17" fillId="2" borderId="5" xfId="2" applyFont="1" applyFill="1" applyBorder="1" applyAlignment="1" applyProtection="1">
      <alignment horizontal="center" vertical="center" wrapText="1"/>
      <protection hidden="1"/>
    </xf>
    <xf numFmtId="0" fontId="17" fillId="2" borderId="7" xfId="2" applyFont="1" applyFill="1" applyBorder="1" applyAlignment="1" applyProtection="1">
      <alignment horizontal="center" vertical="center" wrapText="1"/>
      <protection hidden="1"/>
    </xf>
    <xf numFmtId="0" fontId="17" fillId="2" borderId="8" xfId="2" applyFont="1" applyFill="1" applyBorder="1" applyAlignment="1" applyProtection="1">
      <alignment horizontal="center" vertical="center" wrapText="1"/>
      <protection hidden="1"/>
    </xf>
    <xf numFmtId="0" fontId="16" fillId="0" borderId="13" xfId="2" applyFont="1" applyBorder="1" applyAlignment="1" applyProtection="1">
      <alignment horizontal="center" vertical="center"/>
      <protection hidden="1"/>
    </xf>
    <xf numFmtId="0" fontId="16" fillId="0" borderId="15" xfId="2" applyFont="1" applyBorder="1" applyAlignment="1" applyProtection="1">
      <alignment horizontal="center" vertical="center"/>
      <protection hidden="1"/>
    </xf>
    <xf numFmtId="0" fontId="16" fillId="0" borderId="4" xfId="2" applyFont="1" applyBorder="1" applyAlignment="1" applyProtection="1">
      <alignment horizontal="center" vertical="center"/>
      <protection hidden="1"/>
    </xf>
    <xf numFmtId="0" fontId="16" fillId="0" borderId="5" xfId="2" applyFont="1" applyBorder="1" applyAlignment="1" applyProtection="1">
      <alignment horizontal="center" vertical="center"/>
      <protection hidden="1"/>
    </xf>
    <xf numFmtId="0" fontId="16" fillId="0" borderId="6" xfId="2" applyFont="1" applyBorder="1" applyAlignment="1" applyProtection="1">
      <alignment horizontal="center" vertical="center"/>
      <protection hidden="1"/>
    </xf>
    <xf numFmtId="0" fontId="16" fillId="0" borderId="8" xfId="2" applyFont="1" applyBorder="1" applyAlignment="1" applyProtection="1">
      <alignment horizontal="center" vertical="center"/>
      <protection hidden="1"/>
    </xf>
    <xf numFmtId="0" fontId="17" fillId="2" borderId="1" xfId="2" applyFont="1" applyFill="1" applyBorder="1" applyAlignment="1" applyProtection="1">
      <alignment horizontal="center" vertical="center" wrapText="1"/>
      <protection hidden="1"/>
    </xf>
    <xf numFmtId="0" fontId="16" fillId="2" borderId="13" xfId="2" applyFont="1" applyFill="1" applyBorder="1" applyAlignment="1" applyProtection="1">
      <alignment horizontal="center" vertical="center"/>
      <protection hidden="1"/>
    </xf>
    <xf numFmtId="0" fontId="16" fillId="2" borderId="15" xfId="2" applyFont="1" applyFill="1" applyBorder="1" applyAlignment="1" applyProtection="1">
      <alignment horizontal="center" vertical="center"/>
      <protection hidden="1"/>
    </xf>
    <xf numFmtId="0" fontId="16" fillId="2" borderId="4" xfId="2" applyFont="1" applyFill="1" applyBorder="1" applyAlignment="1" applyProtection="1">
      <alignment horizontal="center" vertical="center"/>
      <protection hidden="1"/>
    </xf>
    <xf numFmtId="0" fontId="16" fillId="2" borderId="5" xfId="2" applyFont="1" applyFill="1" applyBorder="1" applyAlignment="1" applyProtection="1">
      <alignment horizontal="center" vertical="center"/>
      <protection hidden="1"/>
    </xf>
    <xf numFmtId="0" fontId="16" fillId="2" borderId="6" xfId="2" applyFont="1" applyFill="1" applyBorder="1" applyAlignment="1" applyProtection="1">
      <alignment horizontal="center" vertical="center"/>
      <protection hidden="1"/>
    </xf>
    <xf numFmtId="0" fontId="16" fillId="2" borderId="8" xfId="2" applyFont="1" applyFill="1" applyBorder="1" applyAlignment="1" applyProtection="1">
      <alignment horizontal="center" vertical="center"/>
      <protection hidden="1"/>
    </xf>
    <xf numFmtId="0" fontId="75" fillId="2" borderId="0" xfId="0" applyFont="1" applyFill="1" applyAlignment="1" applyProtection="1">
      <alignment horizontal="center" vertical="center" wrapText="1"/>
      <protection hidden="1"/>
    </xf>
    <xf numFmtId="0" fontId="0" fillId="2" borderId="0" xfId="0" applyFill="1" applyAlignment="1" applyProtection="1">
      <alignment horizontal="center" vertical="center"/>
      <protection hidden="1"/>
    </xf>
    <xf numFmtId="0" fontId="17" fillId="2" borderId="29" xfId="8" applyFont="1" applyFill="1" applyBorder="1" applyAlignment="1">
      <alignment horizontal="center" vertical="center" wrapText="1"/>
    </xf>
    <xf numFmtId="0" fontId="17" fillId="2" borderId="27" xfId="8" applyFont="1" applyFill="1" applyBorder="1" applyAlignment="1">
      <alignment horizontal="center" vertical="center" wrapText="1"/>
    </xf>
    <xf numFmtId="0" fontId="16" fillId="2" borderId="88" xfId="8" applyFont="1" applyFill="1" applyBorder="1" applyAlignment="1">
      <alignment horizontal="center" vertical="center"/>
    </xf>
    <xf numFmtId="0" fontId="16" fillId="2" borderId="30" xfId="8" applyFont="1" applyFill="1" applyBorder="1" applyAlignment="1">
      <alignment horizontal="center" vertical="center"/>
    </xf>
    <xf numFmtId="0" fontId="16" fillId="2" borderId="31" xfId="8" applyFont="1" applyFill="1" applyBorder="1" applyAlignment="1">
      <alignment horizontal="center" vertical="center"/>
    </xf>
    <xf numFmtId="0" fontId="17" fillId="2" borderId="86" xfId="8" applyFont="1" applyFill="1" applyBorder="1" applyAlignment="1">
      <alignment horizontal="center" vertical="center" wrapText="1"/>
    </xf>
    <xf numFmtId="0" fontId="17" fillId="2" borderId="11" xfId="8" applyFont="1" applyFill="1" applyBorder="1" applyAlignment="1">
      <alignment horizontal="center" vertical="center" wrapText="1"/>
    </xf>
    <xf numFmtId="0" fontId="17" fillId="2" borderId="60" xfId="8" applyFont="1" applyFill="1" applyBorder="1" applyAlignment="1">
      <alignment horizontal="center" vertical="center" wrapText="1"/>
    </xf>
    <xf numFmtId="0" fontId="17" fillId="2" borderId="17" xfId="8" applyFont="1" applyFill="1" applyBorder="1" applyAlignment="1">
      <alignment horizontal="center" vertical="center"/>
    </xf>
    <xf numFmtId="0" fontId="17" fillId="2" borderId="23" xfId="8" applyFont="1" applyFill="1" applyBorder="1" applyAlignment="1">
      <alignment horizontal="center" vertical="center"/>
    </xf>
    <xf numFmtId="0" fontId="17" fillId="2" borderId="65" xfId="8" applyFont="1" applyFill="1" applyBorder="1" applyAlignment="1">
      <alignment horizontal="center" vertical="center"/>
    </xf>
    <xf numFmtId="0" fontId="15" fillId="23" borderId="18" xfId="0" applyFont="1" applyFill="1" applyBorder="1" applyAlignment="1">
      <alignment horizontal="center" vertical="center"/>
    </xf>
    <xf numFmtId="0" fontId="15" fillId="23" borderId="19" xfId="0" applyFont="1" applyFill="1" applyBorder="1" applyAlignment="1">
      <alignment horizontal="center" vertical="center"/>
    </xf>
    <xf numFmtId="0" fontId="15" fillId="23" borderId="32" xfId="0" applyFont="1" applyFill="1" applyBorder="1" applyAlignment="1">
      <alignment horizontal="center" vertical="center"/>
    </xf>
    <xf numFmtId="0" fontId="33" fillId="0" borderId="28" xfId="0" applyFont="1" applyBorder="1" applyAlignment="1">
      <alignment horizontal="left" wrapText="1"/>
    </xf>
    <xf numFmtId="0" fontId="33" fillId="0" borderId="0" xfId="0" applyFont="1" applyAlignment="1">
      <alignment horizontal="left" wrapText="1"/>
    </xf>
    <xf numFmtId="0" fontId="33" fillId="0" borderId="58" xfId="0" applyFont="1" applyBorder="1" applyAlignment="1">
      <alignment horizontal="left" wrapText="1"/>
    </xf>
    <xf numFmtId="0" fontId="34" fillId="0" borderId="28" xfId="0" applyFont="1" applyBorder="1" applyAlignment="1">
      <alignment horizontal="left" wrapText="1"/>
    </xf>
    <xf numFmtId="0" fontId="34" fillId="0" borderId="0" xfId="0" applyFont="1" applyAlignment="1">
      <alignment horizontal="left" wrapText="1"/>
    </xf>
    <xf numFmtId="0" fontId="34" fillId="0" borderId="58" xfId="0" applyFont="1" applyBorder="1" applyAlignment="1">
      <alignment horizontal="left" wrapText="1"/>
    </xf>
    <xf numFmtId="0" fontId="8" fillId="0" borderId="28" xfId="0" applyFont="1" applyBorder="1" applyAlignment="1">
      <alignment horizontal="left"/>
    </xf>
    <xf numFmtId="0" fontId="8" fillId="0" borderId="0" xfId="0" applyFont="1" applyAlignment="1">
      <alignment horizontal="left"/>
    </xf>
    <xf numFmtId="0" fontId="8" fillId="0" borderId="58" xfId="0" applyFont="1" applyBorder="1" applyAlignment="1">
      <alignment horizontal="left"/>
    </xf>
    <xf numFmtId="0" fontId="15" fillId="23" borderId="44" xfId="0" applyFont="1" applyFill="1" applyBorder="1" applyAlignment="1">
      <alignment horizontal="center" vertical="center"/>
    </xf>
    <xf numFmtId="0" fontId="15" fillId="23" borderId="39" xfId="0" applyFont="1" applyFill="1" applyBorder="1" applyAlignment="1">
      <alignment horizontal="center" vertical="center"/>
    </xf>
    <xf numFmtId="0" fontId="15" fillId="23" borderId="25" xfId="0" applyFont="1" applyFill="1" applyBorder="1" applyAlignment="1">
      <alignment horizontal="center" vertical="center"/>
    </xf>
    <xf numFmtId="0" fontId="8" fillId="0" borderId="28" xfId="0" applyFont="1" applyBorder="1" applyAlignment="1">
      <alignment horizontal="left" wrapText="1"/>
    </xf>
    <xf numFmtId="0" fontId="8" fillId="0" borderId="0" xfId="0" applyFont="1" applyAlignment="1">
      <alignment horizontal="left" wrapText="1"/>
    </xf>
    <xf numFmtId="0" fontId="8" fillId="0" borderId="58" xfId="0" applyFont="1" applyBorder="1" applyAlignment="1">
      <alignment horizontal="left" wrapText="1"/>
    </xf>
    <xf numFmtId="0" fontId="9" fillId="11" borderId="28" xfId="0" applyFont="1" applyFill="1" applyBorder="1" applyAlignment="1">
      <alignment horizontal="left" vertical="center" wrapText="1"/>
    </xf>
    <xf numFmtId="0" fontId="9" fillId="11" borderId="0" xfId="0" applyFont="1" applyFill="1" applyAlignment="1">
      <alignment horizontal="left" vertical="center" wrapText="1"/>
    </xf>
    <xf numFmtId="0" fontId="9" fillId="11" borderId="58" xfId="0" applyFont="1" applyFill="1" applyBorder="1" applyAlignment="1">
      <alignment horizontal="left" vertical="center" wrapText="1"/>
    </xf>
    <xf numFmtId="0" fontId="9" fillId="0" borderId="28" xfId="0" applyFont="1" applyBorder="1" applyAlignment="1">
      <alignment horizontal="left" vertical="center" wrapText="1"/>
    </xf>
    <xf numFmtId="0" fontId="9" fillId="0" borderId="0" xfId="0" applyFont="1" applyAlignment="1">
      <alignment horizontal="left" vertical="center" wrapText="1"/>
    </xf>
    <xf numFmtId="0" fontId="9" fillId="0" borderId="58" xfId="0" applyFont="1" applyBorder="1" applyAlignment="1">
      <alignment horizontal="left" vertical="center" wrapText="1"/>
    </xf>
    <xf numFmtId="0" fontId="24" fillId="2" borderId="44" xfId="7" applyFont="1" applyFill="1" applyBorder="1" applyAlignment="1" applyProtection="1">
      <alignment horizontal="center" vertical="center" wrapText="1"/>
      <protection hidden="1"/>
    </xf>
    <xf numFmtId="0" fontId="24" fillId="2" borderId="39" xfId="7" applyFont="1" applyFill="1" applyBorder="1" applyAlignment="1" applyProtection="1">
      <alignment horizontal="center" vertical="center" wrapText="1"/>
      <protection hidden="1"/>
    </xf>
    <xf numFmtId="0" fontId="24" fillId="2" borderId="25" xfId="7" applyFont="1" applyFill="1" applyBorder="1" applyAlignment="1" applyProtection="1">
      <alignment horizontal="center" vertical="center" wrapText="1"/>
      <protection hidden="1"/>
    </xf>
    <xf numFmtId="0" fontId="74" fillId="0" borderId="28" xfId="26" applyFont="1" applyBorder="1" applyAlignment="1">
      <alignment horizontal="left"/>
    </xf>
    <xf numFmtId="0" fontId="74" fillId="0" borderId="0" xfId="26" applyFont="1" applyBorder="1" applyAlignment="1">
      <alignment horizontal="left"/>
    </xf>
    <xf numFmtId="0" fontId="74" fillId="0" borderId="58" xfId="26" applyFont="1" applyBorder="1" applyAlignment="1">
      <alignment horizontal="left"/>
    </xf>
    <xf numFmtId="0" fontId="9" fillId="0" borderId="28" xfId="0" applyFont="1" applyBorder="1" applyAlignment="1">
      <alignment horizontal="left" wrapText="1"/>
    </xf>
    <xf numFmtId="0" fontId="9" fillId="0" borderId="0" xfId="0" applyFont="1" applyAlignment="1">
      <alignment horizontal="left" wrapText="1"/>
    </xf>
    <xf numFmtId="0" fontId="9" fillId="0" borderId="58" xfId="0" applyFont="1" applyBorder="1" applyAlignment="1">
      <alignment horizontal="left" wrapText="1"/>
    </xf>
    <xf numFmtId="0" fontId="9" fillId="0" borderId="28" xfId="0" applyFont="1" applyBorder="1" applyAlignment="1">
      <alignment horizontal="left"/>
    </xf>
    <xf numFmtId="0" fontId="9" fillId="0" borderId="0" xfId="0" applyFont="1" applyAlignment="1">
      <alignment horizontal="left"/>
    </xf>
    <xf numFmtId="0" fontId="9" fillId="0" borderId="58" xfId="0" applyFont="1" applyBorder="1" applyAlignment="1">
      <alignment horizontal="left"/>
    </xf>
    <xf numFmtId="0" fontId="51" fillId="0" borderId="48" xfId="0" applyFont="1" applyBorder="1" applyAlignment="1">
      <alignment horizontal="left" vertical="top" wrapText="1"/>
    </xf>
    <xf numFmtId="0" fontId="51" fillId="0" borderId="68" xfId="0" applyFont="1" applyBorder="1" applyAlignment="1">
      <alignment horizontal="left" vertical="top" wrapText="1"/>
    </xf>
    <xf numFmtId="0" fontId="51" fillId="0" borderId="75" xfId="0" applyFont="1" applyBorder="1" applyAlignment="1">
      <alignment horizontal="left" vertical="top" wrapText="1"/>
    </xf>
  </cellXfs>
  <cellStyles count="27">
    <cellStyle name="Hipervínculo" xfId="26" builtinId="8"/>
    <cellStyle name="Millares" xfId="9" builtinId="3"/>
    <cellStyle name="Millares 2" xfId="3" xr:uid="{00000000-0005-0000-0000-000001000000}"/>
    <cellStyle name="Millares 3" xfId="12" xr:uid="{00000000-0005-0000-0000-000002000000}"/>
    <cellStyle name="Millares 4" xfId="21" xr:uid="{00000000-0005-0000-0000-000003000000}"/>
    <cellStyle name="Moneda" xfId="1" builtinId="4"/>
    <cellStyle name="Moneda [0]" xfId="17" builtinId="7"/>
    <cellStyle name="Moneda [0] 2" xfId="4" xr:uid="{00000000-0005-0000-0000-000006000000}"/>
    <cellStyle name="Moneda [0] 2 2" xfId="22" xr:uid="{00000000-0005-0000-0000-000007000000}"/>
    <cellStyle name="Moneda [0] 3" xfId="16" xr:uid="{00000000-0005-0000-0000-000008000000}"/>
    <cellStyle name="Moneda 2" xfId="5" xr:uid="{00000000-0005-0000-0000-000009000000}"/>
    <cellStyle name="Moneda 2 2" xfId="23" xr:uid="{00000000-0005-0000-0000-00000A000000}"/>
    <cellStyle name="Moneda 2 3 2" xfId="15" xr:uid="{00000000-0005-0000-0000-00000B000000}"/>
    <cellStyle name="Moneda 3" xfId="13" xr:uid="{00000000-0005-0000-0000-00000C000000}"/>
    <cellStyle name="Normal" xfId="0" builtinId="0"/>
    <cellStyle name="Normal 2" xfId="2" xr:uid="{00000000-0005-0000-0000-00000E000000}"/>
    <cellStyle name="Normal 2 2" xfId="18" xr:uid="{00000000-0005-0000-0000-00000F000000}"/>
    <cellStyle name="Normal 3" xfId="7" xr:uid="{00000000-0005-0000-0000-000010000000}"/>
    <cellStyle name="Normal 3 2" xfId="25" xr:uid="{00000000-0005-0000-0000-000011000000}"/>
    <cellStyle name="Normal 4" xfId="8" xr:uid="{00000000-0005-0000-0000-000012000000}"/>
    <cellStyle name="Normal 5" xfId="11" xr:uid="{00000000-0005-0000-0000-000013000000}"/>
    <cellStyle name="Normal 6" xfId="19" xr:uid="{00000000-0005-0000-0000-000014000000}"/>
    <cellStyle name="Porcentaje" xfId="10" builtinId="5"/>
    <cellStyle name="Porcentaje 2" xfId="6" xr:uid="{00000000-0005-0000-0000-000016000000}"/>
    <cellStyle name="Porcentaje 2 2" xfId="20" xr:uid="{00000000-0005-0000-0000-000017000000}"/>
    <cellStyle name="Porcentaje 3" xfId="14" xr:uid="{00000000-0005-0000-0000-000018000000}"/>
    <cellStyle name="Porcentaje 4" xfId="24" xr:uid="{00000000-0005-0000-0000-000019000000}"/>
  </cellStyles>
  <dxfs count="9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protection locked="1" hidden="1"/>
    </dxf>
    <dxf>
      <numFmt numFmtId="171" formatCode="_-* #,##0_-;\-* #,##0_-;_-* &quot;-&quot;??_-;_-@_-"/>
    </dxf>
    <dxf>
      <numFmt numFmtId="171" formatCode="_-* #,##0_-;\-* #,##0_-;_-* &quot;-&quot;??_-;_-@_-"/>
    </dxf>
    <dxf>
      <fill>
        <patternFill>
          <bgColor theme="0" tint="-4.9989318521683403E-2"/>
        </patternFill>
      </fill>
    </dxf>
    <dxf>
      <fill>
        <patternFill>
          <bgColor theme="0" tint="-4.9989318521683403E-2"/>
        </patternFill>
      </fill>
    </dxf>
    <dxf>
      <font>
        <color theme="6" tint="0.79998168889431442"/>
      </font>
    </dxf>
    <dxf>
      <font>
        <color theme="6" tint="0.79998168889431442"/>
      </font>
    </dxf>
    <dxf>
      <font>
        <color theme="6" tint="0.79998168889431442"/>
      </font>
    </dxf>
    <dxf>
      <font>
        <color theme="6" tint="0.79998168889431442"/>
      </font>
    </dxf>
    <dxf>
      <font>
        <color theme="6" tint="0.39994506668294322"/>
      </font>
    </dxf>
    <dxf>
      <font>
        <color theme="6" tint="0.79998168889431442"/>
      </font>
    </dxf>
    <dxf>
      <font>
        <color theme="0"/>
      </font>
      <fill>
        <patternFill>
          <bgColor theme="0" tint="-4.9989318521683403E-2"/>
        </patternFill>
      </fill>
    </dxf>
    <dxf>
      <font>
        <color theme="6" tint="0.79998168889431442"/>
      </font>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ont>
        <color rgb="FFF2F2F2"/>
      </font>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rgb="FFF2F2F2"/>
      </font>
      <fill>
        <patternFill>
          <bgColor rgb="FFF2F2F2"/>
        </patternFill>
      </fill>
    </dxf>
    <dxf>
      <fill>
        <patternFill>
          <bgColor rgb="FFF2F2F2"/>
        </patternFill>
      </fill>
    </dxf>
    <dxf>
      <font>
        <color theme="6" tint="0.39994506668294322"/>
      </font>
    </dxf>
    <dxf>
      <font>
        <color theme="6" tint="0.39994506668294322"/>
      </font>
    </dxf>
    <dxf>
      <font>
        <color theme="6" tint="0.79998168889431442"/>
      </font>
    </dxf>
    <dxf>
      <font>
        <color theme="6" tint="0.39994506668294322"/>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b val="0"/>
        <i/>
        <color theme="0"/>
      </font>
      <fill>
        <patternFill>
          <bgColor rgb="FFFF0000"/>
        </patternFill>
      </fill>
    </dxf>
    <dxf>
      <font>
        <color theme="0" tint="-4.9989318521683403E-2"/>
      </font>
      <fill>
        <patternFill>
          <bgColor theme="0" tint="-4.9989318521683403E-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4.9989318521683403E-2"/>
        </patternFill>
      </fill>
    </dxf>
    <dxf>
      <font>
        <b val="0"/>
        <i/>
        <color theme="0"/>
      </font>
      <fill>
        <patternFill>
          <bgColor rgb="FFFF0000"/>
        </patternFill>
      </fill>
    </dxf>
    <dxf>
      <font>
        <b val="0"/>
        <i/>
        <color theme="0"/>
      </font>
      <fill>
        <patternFill>
          <bgColor rgb="FFFF0000"/>
        </patternFill>
      </fill>
    </dxf>
    <dxf>
      <fill>
        <patternFill>
          <bgColor theme="0" tint="-4.9989318521683403E-2"/>
        </patternFill>
      </fill>
    </dxf>
    <dxf>
      <fill>
        <patternFill>
          <bgColor theme="0" tint="-4.9989318521683403E-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70398</xdr:rowOff>
    </xdr:from>
    <xdr:ext cx="695325" cy="732776"/>
    <xdr:pic>
      <xdr:nvPicPr>
        <xdr:cNvPr id="2" name="3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0525" y="232323"/>
          <a:ext cx="695325" cy="732776"/>
        </a:xfrm>
        <a:prstGeom prst="rect">
          <a:avLst/>
        </a:prstGeom>
      </xdr:spPr>
    </xdr:pic>
    <xdr:clientData/>
  </xdr:oneCellAnchor>
  <xdr:twoCellAnchor editAs="oneCell">
    <xdr:from>
      <xdr:col>2</xdr:col>
      <xdr:colOff>1866900</xdr:colOff>
      <xdr:row>132</xdr:row>
      <xdr:rowOff>88900</xdr:rowOff>
    </xdr:from>
    <xdr:to>
      <xdr:col>4</xdr:col>
      <xdr:colOff>1358900</xdr:colOff>
      <xdr:row>136</xdr:row>
      <xdr:rowOff>118351</xdr:rowOff>
    </xdr:to>
    <xdr:pic>
      <xdr:nvPicPr>
        <xdr:cNvPr id="4" name="Imagen 3">
          <a:extLst>
            <a:ext uri="{FF2B5EF4-FFF2-40B4-BE49-F238E27FC236}">
              <a16:creationId xmlns:a16="http://schemas.microsoft.com/office/drawing/2014/main" id="{F4EA31EF-C1D0-D743-8246-BBB4E291CC10}"/>
            </a:ext>
          </a:extLst>
        </xdr:cNvPr>
        <xdr:cNvPicPr>
          <a:picLocks noChangeAspect="1"/>
        </xdr:cNvPicPr>
      </xdr:nvPicPr>
      <xdr:blipFill>
        <a:blip xmlns:r="http://schemas.openxmlformats.org/officeDocument/2006/relationships" r:embed="rId2"/>
        <a:stretch>
          <a:fillRect/>
        </a:stretch>
      </xdr:blipFill>
      <xdr:spPr>
        <a:xfrm>
          <a:off x="5613400" y="31889700"/>
          <a:ext cx="3276600" cy="689851"/>
        </a:xfrm>
        <a:prstGeom prst="rect">
          <a:avLst/>
        </a:prstGeom>
      </xdr:spPr>
    </xdr:pic>
    <xdr:clientData/>
  </xdr:twoCellAnchor>
  <xdr:twoCellAnchor editAs="oneCell">
    <xdr:from>
      <xdr:col>0</xdr:col>
      <xdr:colOff>0</xdr:colOff>
      <xdr:row>134</xdr:row>
      <xdr:rowOff>0</xdr:rowOff>
    </xdr:from>
    <xdr:to>
      <xdr:col>1</xdr:col>
      <xdr:colOff>1127477</xdr:colOff>
      <xdr:row>136</xdr:row>
      <xdr:rowOff>121355</xdr:rowOff>
    </xdr:to>
    <xdr:pic>
      <xdr:nvPicPr>
        <xdr:cNvPr id="5" name="Imagen 4">
          <a:extLst>
            <a:ext uri="{FF2B5EF4-FFF2-40B4-BE49-F238E27FC236}">
              <a16:creationId xmlns:a16="http://schemas.microsoft.com/office/drawing/2014/main" id="{C517DA5C-512C-5C42-AF2F-8FE0A3DACCBF}"/>
            </a:ext>
          </a:extLst>
        </xdr:cNvPr>
        <xdr:cNvPicPr>
          <a:picLocks noChangeAspect="1"/>
        </xdr:cNvPicPr>
      </xdr:nvPicPr>
      <xdr:blipFill>
        <a:blip xmlns:r="http://schemas.openxmlformats.org/officeDocument/2006/relationships" r:embed="rId3"/>
        <a:stretch>
          <a:fillRect/>
        </a:stretch>
      </xdr:blipFill>
      <xdr:spPr>
        <a:xfrm>
          <a:off x="0" y="32131000"/>
          <a:ext cx="2892777" cy="4515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1225760</xdr:colOff>
      <xdr:row>1</xdr:row>
      <xdr:rowOff>70985</xdr:rowOff>
    </xdr:from>
    <xdr:ext cx="1060240" cy="1181836"/>
    <xdr:pic>
      <xdr:nvPicPr>
        <xdr:cNvPr id="2" name="3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97285" y="261485"/>
          <a:ext cx="1060240" cy="1181836"/>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6</xdr:col>
          <xdr:colOff>939800</xdr:colOff>
          <xdr:row>87</xdr:row>
          <xdr:rowOff>76200</xdr:rowOff>
        </xdr:from>
        <xdr:to>
          <xdr:col>6</xdr:col>
          <xdr:colOff>1295400</xdr:colOff>
          <xdr:row>88</xdr:row>
          <xdr:rowOff>101600</xdr:rowOff>
        </xdr:to>
        <xdr:sp macro="" textlink="">
          <xdr:nvSpPr>
            <xdr:cNvPr id="15361" name="Check Box 38"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825500</xdr:colOff>
          <xdr:row>87</xdr:row>
          <xdr:rowOff>88900</xdr:rowOff>
        </xdr:from>
        <xdr:to>
          <xdr:col>7</xdr:col>
          <xdr:colOff>1168400</xdr:colOff>
          <xdr:row>88</xdr:row>
          <xdr:rowOff>101600</xdr:rowOff>
        </xdr:to>
        <xdr:sp macro="" textlink="">
          <xdr:nvSpPr>
            <xdr:cNvPr id="15362" name="Check Box 39"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0300-000004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939800</xdr:colOff>
          <xdr:row>87</xdr:row>
          <xdr:rowOff>76200</xdr:rowOff>
        </xdr:from>
        <xdr:to>
          <xdr:col>11</xdr:col>
          <xdr:colOff>1295400</xdr:colOff>
          <xdr:row>88</xdr:row>
          <xdr:rowOff>101600</xdr:rowOff>
        </xdr:to>
        <xdr:sp macro="" textlink="">
          <xdr:nvSpPr>
            <xdr:cNvPr id="15365" name="Check Box 38" hidden="1">
              <a:extLst>
                <a:ext uri="{63B3BB69-23CF-44E3-9099-C40C66FF867C}">
                  <a14:compatExt spid="_x0000_s15365"/>
                </a:ext>
                <a:ext uri="{FF2B5EF4-FFF2-40B4-BE49-F238E27FC236}">
                  <a16:creationId xmlns:a16="http://schemas.microsoft.com/office/drawing/2014/main" id="{00000000-0008-0000-0300-000005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825500</xdr:colOff>
          <xdr:row>87</xdr:row>
          <xdr:rowOff>88900</xdr:rowOff>
        </xdr:from>
        <xdr:to>
          <xdr:col>12</xdr:col>
          <xdr:colOff>1168400</xdr:colOff>
          <xdr:row>88</xdr:row>
          <xdr:rowOff>101600</xdr:rowOff>
        </xdr:to>
        <xdr:sp macro="" textlink="">
          <xdr:nvSpPr>
            <xdr:cNvPr id="15366" name="Check Box 39" hidden="1">
              <a:extLst>
                <a:ext uri="{63B3BB69-23CF-44E3-9099-C40C66FF867C}">
                  <a14:compatExt spid="_x0000_s15366"/>
                </a:ext>
                <a:ext uri="{FF2B5EF4-FFF2-40B4-BE49-F238E27FC236}">
                  <a16:creationId xmlns:a16="http://schemas.microsoft.com/office/drawing/2014/main" id="{00000000-0008-0000-0300-000006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7</xdr:col>
      <xdr:colOff>0</xdr:colOff>
      <xdr:row>105</xdr:row>
      <xdr:rowOff>0</xdr:rowOff>
    </xdr:from>
    <xdr:to>
      <xdr:col>8</xdr:col>
      <xdr:colOff>860777</xdr:colOff>
      <xdr:row>105</xdr:row>
      <xdr:rowOff>451555</xdr:rowOff>
    </xdr:to>
    <xdr:pic>
      <xdr:nvPicPr>
        <xdr:cNvPr id="3" name="Imagen 2">
          <a:extLst>
            <a:ext uri="{FF2B5EF4-FFF2-40B4-BE49-F238E27FC236}">
              <a16:creationId xmlns:a16="http://schemas.microsoft.com/office/drawing/2014/main" id="{5E19B709-46B3-5549-B718-A477CE949142}"/>
            </a:ext>
          </a:extLst>
        </xdr:cNvPr>
        <xdr:cNvPicPr>
          <a:picLocks noChangeAspect="1"/>
        </xdr:cNvPicPr>
      </xdr:nvPicPr>
      <xdr:blipFill>
        <a:blip xmlns:r="http://schemas.openxmlformats.org/officeDocument/2006/relationships" r:embed="rId2"/>
        <a:stretch>
          <a:fillRect/>
        </a:stretch>
      </xdr:blipFill>
      <xdr:spPr>
        <a:xfrm>
          <a:off x="14176375" y="49609375"/>
          <a:ext cx="2892777" cy="451555"/>
        </a:xfrm>
        <a:prstGeom prst="rect">
          <a:avLst/>
        </a:prstGeom>
      </xdr:spPr>
    </xdr:pic>
    <xdr:clientData/>
  </xdr:twoCellAnchor>
  <xdr:twoCellAnchor editAs="oneCell">
    <xdr:from>
      <xdr:col>17</xdr:col>
      <xdr:colOff>1889125</xdr:colOff>
      <xdr:row>103</xdr:row>
      <xdr:rowOff>111125</xdr:rowOff>
    </xdr:from>
    <xdr:to>
      <xdr:col>19</xdr:col>
      <xdr:colOff>1101725</xdr:colOff>
      <xdr:row>105</xdr:row>
      <xdr:rowOff>419976</xdr:rowOff>
    </xdr:to>
    <xdr:pic>
      <xdr:nvPicPr>
        <xdr:cNvPr id="4" name="Imagen 3">
          <a:extLst>
            <a:ext uri="{FF2B5EF4-FFF2-40B4-BE49-F238E27FC236}">
              <a16:creationId xmlns:a16="http://schemas.microsoft.com/office/drawing/2014/main" id="{87BE9FDE-F1F1-1343-94EE-4629AF67F931}"/>
            </a:ext>
          </a:extLst>
        </xdr:cNvPr>
        <xdr:cNvPicPr>
          <a:picLocks noChangeAspect="1"/>
        </xdr:cNvPicPr>
      </xdr:nvPicPr>
      <xdr:blipFill>
        <a:blip xmlns:r="http://schemas.openxmlformats.org/officeDocument/2006/relationships" r:embed="rId3"/>
        <a:stretch>
          <a:fillRect/>
        </a:stretch>
      </xdr:blipFill>
      <xdr:spPr>
        <a:xfrm>
          <a:off x="36385500" y="49339500"/>
          <a:ext cx="3276600" cy="6898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723900</xdr:colOff>
      <xdr:row>0</xdr:row>
      <xdr:rowOff>0</xdr:rowOff>
    </xdr:from>
    <xdr:to>
      <xdr:col>2</xdr:col>
      <xdr:colOff>1562100</xdr:colOff>
      <xdr:row>5</xdr:row>
      <xdr:rowOff>0</xdr:rowOff>
    </xdr:to>
    <xdr:pic>
      <xdr:nvPicPr>
        <xdr:cNvPr id="2" name="Imagen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0"/>
          <a:ext cx="83820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1371600</xdr:colOff>
      <xdr:row>14</xdr:row>
      <xdr:rowOff>101599</xdr:rowOff>
    </xdr:from>
    <xdr:to>
      <xdr:col>8</xdr:col>
      <xdr:colOff>914400</xdr:colOff>
      <xdr:row>16</xdr:row>
      <xdr:rowOff>127000</xdr:rowOff>
    </xdr:to>
    <xdr:pic>
      <xdr:nvPicPr>
        <xdr:cNvPr id="3" name="Imagen 2">
          <a:extLst>
            <a:ext uri="{FF2B5EF4-FFF2-40B4-BE49-F238E27FC236}">
              <a16:creationId xmlns:a16="http://schemas.microsoft.com/office/drawing/2014/main" id="{A95655A1-2E55-B049-8189-CB963F63622F}"/>
            </a:ext>
          </a:extLst>
        </xdr:cNvPr>
        <xdr:cNvPicPr>
          <a:picLocks noChangeAspect="1"/>
        </xdr:cNvPicPr>
      </xdr:nvPicPr>
      <xdr:blipFill>
        <a:blip xmlns:r="http://schemas.openxmlformats.org/officeDocument/2006/relationships" r:embed="rId2"/>
        <a:stretch>
          <a:fillRect/>
        </a:stretch>
      </xdr:blipFill>
      <xdr:spPr>
        <a:xfrm>
          <a:off x="14033500" y="3962399"/>
          <a:ext cx="3276600" cy="4064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713976</xdr:colOff>
      <xdr:row>1</xdr:row>
      <xdr:rowOff>96371</xdr:rowOff>
    </xdr:from>
    <xdr:to>
      <xdr:col>2</xdr:col>
      <xdr:colOff>404286</xdr:colOff>
      <xdr:row>3</xdr:row>
      <xdr:rowOff>340179</xdr:rowOff>
    </xdr:to>
    <xdr:pic>
      <xdr:nvPicPr>
        <xdr:cNvPr id="2" name="3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226" y="314085"/>
          <a:ext cx="874131" cy="9785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568299</xdr:colOff>
      <xdr:row>1</xdr:row>
      <xdr:rowOff>118782</xdr:rowOff>
    </xdr:from>
    <xdr:to>
      <xdr:col>1</xdr:col>
      <xdr:colOff>1432089</xdr:colOff>
      <xdr:row>3</xdr:row>
      <xdr:rowOff>322361</xdr:rowOff>
    </xdr:to>
    <xdr:pic>
      <xdr:nvPicPr>
        <xdr:cNvPr id="2" name="3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06064" y="275664"/>
          <a:ext cx="871410" cy="94697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427308</xdr:colOff>
      <xdr:row>1</xdr:row>
      <xdr:rowOff>6900</xdr:rowOff>
    </xdr:from>
    <xdr:to>
      <xdr:col>0</xdr:col>
      <xdr:colOff>1322364</xdr:colOff>
      <xdr:row>3</xdr:row>
      <xdr:rowOff>446521</xdr:rowOff>
    </xdr:to>
    <xdr:pic>
      <xdr:nvPicPr>
        <xdr:cNvPr id="7" name="3 Imagen">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308" y="168092"/>
          <a:ext cx="898866" cy="1080874"/>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gela Yaneth Sedano Quiroga" refreshedDate="45503.459184722225" createdVersion="7" refreshedVersion="8" minRefreshableVersion="3" recordCount="1291" xr:uid="{EFEBB89F-D169-460F-B2A1-92CE564D3284}">
  <cacheSource type="worksheet">
    <worksheetSource ref="B9:N1300" sheet="4. DETALLADA-RECURSOS ICBF"/>
  </cacheSource>
  <cacheFields count="13">
    <cacheField name="Etapa" numFmtId="14">
      <sharedItems containsNonDate="0" containsBlank="1" count="14">
        <m/>
        <s v="Alistamiento" u="1"/>
        <s v="Atención Mes 1" u="1"/>
        <s v="Atención Mes 2" u="1"/>
        <s v="Atención Mes 3" u="1"/>
        <s v="Atención Mes 4" u="1"/>
        <s v="Atención Mes 10" u="1"/>
        <s v="Atención Mes 11" u="1"/>
        <s v="Atención Mes 12" u="1"/>
        <s v="Cierre" u="1"/>
        <s v="Atención Mes 5" u="1"/>
        <s v="Atención Mes 8" u="1"/>
        <s v="Atención Mes 7" u="1"/>
        <s v="Atención Mes 6" u="1"/>
      </sharedItems>
    </cacheField>
    <cacheField name="Fecha del soporte" numFmtId="14">
      <sharedItems containsNonDate="0" containsString="0" containsBlank="1"/>
    </cacheField>
    <cacheField name="Proveedor" numFmtId="0">
      <sharedItems containsNonDate="0" containsString="0" containsBlank="1"/>
    </cacheField>
    <cacheField name="Tipo de identificación" numFmtId="3">
      <sharedItems containsNonDate="0" containsString="0" containsBlank="1"/>
    </cacheField>
    <cacheField name="Número de identificación proveedor" numFmtId="3">
      <sharedItems containsNonDate="0" containsString="0" containsBlank="1"/>
    </cacheField>
    <cacheField name="Soporte " numFmtId="0">
      <sharedItems containsNonDate="0" containsString="0" containsBlank="1"/>
    </cacheField>
    <cacheField name="N° de registro contable" numFmtId="0">
      <sharedItems containsNonDate="0" containsString="0" containsBlank="1"/>
    </cacheField>
    <cacheField name="N° de registro Egreso (Tesorería)" numFmtId="0">
      <sharedItems containsNonDate="0" containsString="0" containsBlank="1"/>
    </cacheField>
    <cacheField name="Descripción soporte " numFmtId="0">
      <sharedItems containsNonDate="0" containsString="0" containsBlank="1"/>
    </cacheField>
    <cacheField name="Componente de Egreso (Costo-Gasto)" numFmtId="0">
      <sharedItems containsNonDate="0" containsBlank="1" count="17">
        <m/>
        <s v="TALENTO HUMANO" u="1"/>
        <s v="TRANSPORTE Y VIAJES DEL TH" u="1"/>
        <s v="DOTACIÓN" u="1"/>
        <s v="SERVICIO DE COMUNICACIÓN MÓBIL E NTERNET" u="1"/>
        <s v="MATERIAL IDENTIFICACIÓN" u="1"/>
        <s v="GASTOS OPERATIVOS" u="1"/>
        <s v="GRAVAMEN MOVIMIENTOS FINANCIEROS GMF" u="1"/>
        <s v="APOYOS NUTRICIONALES" u="1"/>
        <s v="MATERIAL DE CONSUMO" u="1"/>
        <s v="SEGURO" u="1"/>
        <s v="APOYO A INICIATIVAS" u="1"/>
        <s v="COMPLEMENTACIÓN ALIMENTARIA Y NUTRICIONAL" u="1"/>
        <s v="TRANSPORTE NNA" u="1"/>
        <s v="PÓLIZA" u="1"/>
        <s v="UTILIZACIÓN DE INSTALACIONES EN AMBIENTES SANOS" u="1"/>
        <s v="MATERIALES E INSUMOS" u="1"/>
      </sharedItems>
    </cacheField>
    <cacheField name="Subcomponente de Egreso (Costo-Gasto)" numFmtId="0">
      <sharedItems containsNonDate="0" containsString="0" containsBlank="1"/>
    </cacheField>
    <cacheField name="Valor total pagado " numFmtId="42">
      <sharedItems containsNonDate="0" containsString="0" containsBlank="1"/>
    </cacheField>
    <cacheField name="Pago SÍ / NO" numFmtId="0">
      <sharedItems containsNonDate="0" containsString="0" containsBlank="1" count="1">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91">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r>
    <x v="0"/>
    <m/>
    <m/>
    <m/>
    <m/>
    <m/>
    <m/>
    <m/>
    <m/>
    <x v="0"/>
    <m/>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DC3A9B6-1561-4B32-B053-1D9639869156}" name="TablaDinámica5" cacheId="19" applyNumberFormats="0" applyBorderFormats="0" applyFontFormats="0" applyPatternFormats="0" applyAlignmentFormats="0" applyWidthHeightFormats="1" dataCaption="Valores" updatedVersion="8" minRefreshableVersion="3" useAutoFormatting="1" itemPrintTitles="1" createdVersion="7" indent="0" outline="1" outlineData="1" multipleFieldFilters="0">
  <location ref="B11:D14" firstHeaderRow="1" firstDataRow="2" firstDataCol="1" rowPageCount="1" colPageCount="1"/>
  <pivotFields count="13">
    <pivotField axis="axisCol" showAll="0" sortType="ascending">
      <items count="15">
        <item m="1" x="1"/>
        <item m="1" x="2"/>
        <item m="1" x="6"/>
        <item m="1" x="7"/>
        <item m="1" x="8"/>
        <item m="1" x="3"/>
        <item m="1" x="4"/>
        <item m="1" x="5"/>
        <item m="1" x="10"/>
        <item m="1" x="13"/>
        <item m="1" x="12"/>
        <item m="1" x="11"/>
        <item m="1" x="9"/>
        <item x="0"/>
        <item t="default"/>
      </items>
    </pivotField>
    <pivotField showAll="0"/>
    <pivotField showAll="0"/>
    <pivotField showAll="0"/>
    <pivotField showAll="0"/>
    <pivotField showAll="0"/>
    <pivotField showAll="0"/>
    <pivotField showAll="0"/>
    <pivotField showAll="0"/>
    <pivotField axis="axisRow" showAll="0">
      <items count="18">
        <item m="1" x="1"/>
        <item m="1" x="3"/>
        <item m="1" x="5"/>
        <item m="1" x="6"/>
        <item m="1" x="15"/>
        <item m="1" x="7"/>
        <item m="1" x="12"/>
        <item m="1" x="13"/>
        <item m="1" x="14"/>
        <item m="1" x="11"/>
        <item m="1" x="16"/>
        <item m="1" x="2"/>
        <item m="1" x="4"/>
        <item m="1" x="8"/>
        <item m="1" x="9"/>
        <item m="1" x="10"/>
        <item x="0"/>
        <item t="default"/>
      </items>
    </pivotField>
    <pivotField showAll="0"/>
    <pivotField dataField="1" showAll="0"/>
    <pivotField axis="axisPage" showAll="0">
      <items count="2">
        <item x="0"/>
        <item t="default"/>
      </items>
    </pivotField>
  </pivotFields>
  <rowFields count="1">
    <field x="9"/>
  </rowFields>
  <rowItems count="2">
    <i>
      <x v="16"/>
    </i>
    <i t="grand">
      <x/>
    </i>
  </rowItems>
  <colFields count="1">
    <field x="0"/>
  </colFields>
  <colItems count="2">
    <i>
      <x v="13"/>
    </i>
    <i t="grand">
      <x/>
    </i>
  </colItems>
  <pageFields count="1">
    <pageField fld="12" hier="-1"/>
  </pageFields>
  <dataFields count="1">
    <dataField name="Suma de Valor total pagado " fld="11" baseField="9" baseItem="0"/>
  </dataFields>
  <formats count="22">
    <format dxfId="21">
      <pivotArea outline="0" collapsedLevelsAreSubtotals="1" fieldPosition="0">
        <references count="1">
          <reference field="0" count="9" selected="0">
            <x v="0"/>
            <x v="1"/>
            <x v="2"/>
            <x v="3"/>
            <x v="4"/>
            <x v="5"/>
            <x v="6"/>
            <x v="7"/>
            <x v="12"/>
          </reference>
        </references>
      </pivotArea>
    </format>
    <format dxfId="20">
      <pivotArea grandCol="1" outline="0" collapsedLevelsAreSubtotals="1" fieldPosition="0"/>
    </format>
    <format dxfId="19">
      <pivotArea type="all" dataOnly="0" outline="0" fieldPosition="0"/>
    </format>
    <format dxfId="18">
      <pivotArea outline="0" collapsedLevelsAreSubtotals="1" fieldPosition="0"/>
    </format>
    <format dxfId="17">
      <pivotArea type="origin" dataOnly="0" labelOnly="1" outline="0" fieldPosition="0"/>
    </format>
    <format dxfId="16">
      <pivotArea field="0" type="button" dataOnly="0" labelOnly="1" outline="0" axis="axisCol" fieldPosition="0"/>
    </format>
    <format dxfId="15">
      <pivotArea type="topRight" dataOnly="0" labelOnly="1" outline="0" fieldPosition="0"/>
    </format>
    <format dxfId="14">
      <pivotArea field="9" type="button" dataOnly="0" labelOnly="1" outline="0" axis="axisRow" fieldPosition="0"/>
    </format>
    <format dxfId="13">
      <pivotArea dataOnly="0" labelOnly="1" fieldPosition="0">
        <references count="1">
          <reference field="9" count="0"/>
        </references>
      </pivotArea>
    </format>
    <format dxfId="12">
      <pivotArea dataOnly="0" labelOnly="1" grandRow="1" outline="0" fieldPosition="0"/>
    </format>
    <format dxfId="11">
      <pivotArea dataOnly="0" labelOnly="1" fieldPosition="0">
        <references count="1">
          <reference field="0" count="0"/>
        </references>
      </pivotArea>
    </format>
    <format dxfId="10">
      <pivotArea dataOnly="0" labelOnly="1" grandCol="1" outline="0" fieldPosition="0"/>
    </format>
    <format dxfId="9">
      <pivotArea type="all" dataOnly="0" outline="0" fieldPosition="0"/>
    </format>
    <format dxfId="8">
      <pivotArea outline="0" collapsedLevelsAreSubtotals="1" fieldPosition="0"/>
    </format>
    <format dxfId="7">
      <pivotArea type="origin" dataOnly="0" labelOnly="1" outline="0" fieldPosition="0"/>
    </format>
    <format dxfId="6">
      <pivotArea field="0" type="button" dataOnly="0" labelOnly="1" outline="0" axis="axisCol" fieldPosition="0"/>
    </format>
    <format dxfId="5">
      <pivotArea type="topRight" dataOnly="0" labelOnly="1" outline="0" fieldPosition="0"/>
    </format>
    <format dxfId="4">
      <pivotArea field="9" type="button" dataOnly="0" labelOnly="1" outline="0" axis="axisRow" fieldPosition="0"/>
    </format>
    <format dxfId="3">
      <pivotArea dataOnly="0" labelOnly="1" fieldPosition="0">
        <references count="1">
          <reference field="9" count="0"/>
        </references>
      </pivotArea>
    </format>
    <format dxfId="2">
      <pivotArea dataOnly="0" labelOnly="1" grandRow="1" outline="0" fieldPosition="0"/>
    </format>
    <format dxfId="1">
      <pivotArea dataOnly="0" labelOnly="1" fieldPosition="0">
        <references count="1">
          <reference field="0" count="0"/>
        </references>
      </pivotArea>
    </format>
    <format dxfId="0">
      <pivotArea dataOnly="0" labelOnly="1" grandCol="1" outline="0" fieldPosition="0"/>
    </format>
  </formats>
  <pivotTableStyleInfo name="PivotStyleLight1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openxmlformats.org/officeDocument/2006/relationships/hyperlink" Target="https://www.youtube.com/watch?v=iniQjS3MQa0&amp;t=3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82"/>
  <sheetViews>
    <sheetView zoomScaleNormal="100" workbookViewId="0">
      <pane ySplit="9" topLeftCell="A10" activePane="bottomLeft" state="frozen"/>
      <selection activeCell="A66" sqref="A66:F68"/>
      <selection pane="bottomLeft" activeCell="A10" sqref="A10"/>
    </sheetView>
  </sheetViews>
  <sheetFormatPr baseColWidth="10" defaultColWidth="11.5" defaultRowHeight="13"/>
  <cols>
    <col min="1" max="1" width="9.83203125" style="200" customWidth="1"/>
    <col min="2" max="2" width="49.83203125" style="205" bestFit="1" customWidth="1"/>
    <col min="3" max="3" width="13.83203125" style="205" customWidth="1"/>
    <col min="4" max="6" width="11.5" style="205"/>
    <col min="7" max="7" width="9.83203125" style="205" customWidth="1"/>
    <col min="8" max="8" width="63.33203125" style="205" bestFit="1" customWidth="1"/>
    <col min="9" max="9" width="13.1640625" style="205" bestFit="1" customWidth="1"/>
    <col min="10" max="12" width="11.5" style="205"/>
    <col min="13" max="13" width="9.83203125" style="205" customWidth="1"/>
    <col min="14" max="14" width="49.83203125" style="205" bestFit="1" customWidth="1"/>
    <col min="15" max="15" width="13.1640625" style="205" bestFit="1" customWidth="1"/>
    <col min="16" max="16" width="10" style="205" customWidth="1"/>
    <col min="17" max="17" width="11.5" style="205"/>
    <col min="18" max="18" width="19.5" style="205" customWidth="1"/>
    <col min="19" max="19" width="9.83203125" style="205" hidden="1" customWidth="1"/>
    <col min="20" max="20" width="49.1640625" style="205" hidden="1" customWidth="1"/>
    <col min="21" max="23" width="0" style="205" hidden="1" customWidth="1"/>
    <col min="24" max="24" width="17.1640625" style="205" hidden="1" customWidth="1"/>
    <col min="25" max="16384" width="11.5" style="205"/>
  </cols>
  <sheetData>
    <row r="1" spans="1:24" ht="6.75" customHeight="1">
      <c r="B1" s="201"/>
      <c r="C1" s="201"/>
      <c r="D1" s="201"/>
      <c r="E1" s="202"/>
      <c r="F1" s="201"/>
      <c r="G1" s="201"/>
      <c r="H1" s="203"/>
      <c r="I1" s="203"/>
      <c r="J1" s="203"/>
      <c r="K1" s="203"/>
      <c r="L1" s="203"/>
      <c r="M1" s="203"/>
      <c r="N1" s="203"/>
      <c r="O1" s="203"/>
      <c r="P1" s="204"/>
      <c r="Q1" s="201"/>
      <c r="R1" s="204"/>
      <c r="S1" s="204"/>
      <c r="T1" s="201"/>
      <c r="U1" s="201"/>
      <c r="V1" s="201"/>
      <c r="W1" s="201"/>
    </row>
    <row r="2" spans="1:24" ht="12" customHeight="1">
      <c r="B2" s="201"/>
      <c r="C2" s="201"/>
      <c r="D2" s="201"/>
      <c r="E2" s="202"/>
      <c r="F2" s="201"/>
      <c r="G2" s="201"/>
      <c r="H2" s="201"/>
      <c r="I2" s="203"/>
      <c r="J2" s="203"/>
      <c r="K2" s="203"/>
      <c r="L2" s="203"/>
      <c r="M2" s="201"/>
      <c r="N2" s="201"/>
      <c r="O2" s="204"/>
      <c r="P2" s="204"/>
      <c r="Q2" s="201"/>
      <c r="R2" s="204"/>
      <c r="S2" s="204"/>
      <c r="T2" s="201"/>
      <c r="U2" s="201"/>
      <c r="V2" s="201"/>
      <c r="W2" s="201"/>
    </row>
    <row r="3" spans="1:24" ht="6.75" customHeight="1" thickBot="1">
      <c r="B3" s="201"/>
      <c r="C3" s="203"/>
      <c r="D3" s="203"/>
      <c r="E3" s="203"/>
      <c r="F3" s="203"/>
      <c r="G3" s="203"/>
      <c r="H3" s="201"/>
      <c r="I3" s="203"/>
      <c r="J3" s="203"/>
      <c r="K3" s="203"/>
      <c r="L3" s="203"/>
      <c r="M3" s="203"/>
      <c r="N3" s="201"/>
      <c r="O3" s="204"/>
      <c r="P3" s="204"/>
      <c r="Q3" s="201"/>
      <c r="R3" s="204"/>
      <c r="S3" s="204"/>
      <c r="T3" s="201"/>
      <c r="U3" s="201"/>
      <c r="V3" s="201"/>
      <c r="W3" s="201"/>
    </row>
    <row r="4" spans="1:24" ht="32.25" customHeight="1" thickBot="1">
      <c r="B4" s="201"/>
      <c r="C4" s="206" t="s">
        <v>0</v>
      </c>
      <c r="D4" s="207" t="s">
        <v>1</v>
      </c>
      <c r="E4" s="207" t="s">
        <v>2</v>
      </c>
      <c r="F4" s="208" t="s">
        <v>3</v>
      </c>
      <c r="G4" s="209"/>
      <c r="H4" s="203"/>
      <c r="I4" s="206" t="s">
        <v>0</v>
      </c>
      <c r="J4" s="207" t="s">
        <v>1</v>
      </c>
      <c r="K4" s="207" t="s">
        <v>2</v>
      </c>
      <c r="L4" s="208" t="s">
        <v>3</v>
      </c>
      <c r="M4" s="209"/>
      <c r="N4" s="203"/>
      <c r="O4" s="210" t="s">
        <v>0</v>
      </c>
      <c r="P4" s="211" t="s">
        <v>4</v>
      </c>
      <c r="Q4" s="672" t="s">
        <v>2</v>
      </c>
      <c r="R4" s="212" t="s">
        <v>5</v>
      </c>
      <c r="S4" s="204"/>
      <c r="T4" s="213" t="s">
        <v>6</v>
      </c>
      <c r="U4" s="214">
        <v>350000</v>
      </c>
      <c r="V4" s="201"/>
      <c r="W4" s="201"/>
    </row>
    <row r="5" spans="1:24" ht="15" customHeight="1">
      <c r="B5" s="215"/>
      <c r="C5" s="216">
        <f>+C10+C22+C40+C48+C50+C66+C79+C28+C38+C36+C57+C60</f>
        <v>1</v>
      </c>
      <c r="D5" s="216">
        <f>+D10+D22+D40+D48+D50+D66+D79+D28+D38+D36+D57+D60</f>
        <v>1</v>
      </c>
      <c r="E5" s="216">
        <f>+E10+E22+E40+E48+E50+E66+E79+E28+E38+E36+E57+E60</f>
        <v>1.0000000000000002</v>
      </c>
      <c r="F5" s="216">
        <f>+F10+F22+F40+F48+F50+F66+F79+F28+F38+F36+F57+F60</f>
        <v>0.99999999999999956</v>
      </c>
      <c r="G5" s="216"/>
      <c r="H5" s="215"/>
      <c r="I5" s="216">
        <f>+I10+I36+I28+I38+I50+I57+I40+I60+I77+I66+I79+I22</f>
        <v>1</v>
      </c>
      <c r="J5" s="216">
        <f>+J10+J36+J28+J38+J50+J57+J40+J60+J77+J66+J79+J22</f>
        <v>1.0000000000000002</v>
      </c>
      <c r="K5" s="216">
        <f>+K10+K36+K28+K38+K50+K57+K40+K60+K77+K66+K79+K22</f>
        <v>1.0000000000000002</v>
      </c>
      <c r="L5" s="216">
        <f>+L10+L36+L28+L38+L50+L57+L40+L60+L77+L66+L79+L22</f>
        <v>0.99999999999999989</v>
      </c>
      <c r="M5" s="216"/>
      <c r="N5" s="215"/>
      <c r="O5" s="217">
        <f>+O10+O22+O28+O38+O40+O50+O48+O57+O59+O66+O79</f>
        <v>0</v>
      </c>
      <c r="P5" s="217">
        <f>+P10+P22+P28+P38+P40+P50+P48+P57+P59+P66+P79</f>
        <v>0</v>
      </c>
      <c r="Q5" s="217">
        <f>+Q10+Q22+Q28+Q38+Q40+Q50+Q48+Q57+Q59+Q66+Q79</f>
        <v>0</v>
      </c>
      <c r="R5" s="217">
        <f>+R10+R22+R28+R38+R40+R50+R48+R57+R59+R66+R79</f>
        <v>0.93186767961329919</v>
      </c>
      <c r="S5" s="217"/>
      <c r="T5" s="215"/>
      <c r="U5" s="215"/>
      <c r="V5" s="215"/>
      <c r="W5" s="215"/>
    </row>
    <row r="6" spans="1:24" ht="6.75" customHeight="1">
      <c r="B6" s="215"/>
      <c r="C6" s="215"/>
      <c r="D6" s="215"/>
      <c r="E6" s="218"/>
      <c r="F6" s="215"/>
      <c r="G6" s="215"/>
      <c r="H6" s="215"/>
      <c r="I6" s="215"/>
      <c r="J6" s="215"/>
      <c r="K6" s="215"/>
      <c r="L6" s="215"/>
      <c r="M6" s="215"/>
      <c r="N6" s="215"/>
      <c r="O6" s="219"/>
      <c r="P6" s="219"/>
      <c r="Q6" s="215"/>
      <c r="R6" s="219"/>
      <c r="S6" s="219"/>
      <c r="T6" s="215"/>
      <c r="U6" s="215"/>
      <c r="V6" s="215"/>
      <c r="W6" s="215"/>
    </row>
    <row r="7" spans="1:24" ht="14" thickBot="1">
      <c r="B7" s="203"/>
      <c r="C7" s="203"/>
      <c r="D7" s="203"/>
      <c r="E7" s="203"/>
      <c r="F7" s="203"/>
      <c r="G7" s="203"/>
      <c r="H7" s="203"/>
      <c r="I7" s="203"/>
      <c r="J7" s="203"/>
      <c r="K7" s="203"/>
      <c r="L7" s="203"/>
      <c r="M7" s="203"/>
      <c r="N7" s="203"/>
      <c r="O7" s="203"/>
      <c r="P7" s="203"/>
      <c r="Q7" s="203"/>
      <c r="R7" s="203"/>
      <c r="S7" s="203"/>
      <c r="T7" s="203"/>
      <c r="U7" s="203"/>
      <c r="V7" s="203"/>
      <c r="W7" s="203"/>
    </row>
    <row r="8" spans="1:24" ht="14" thickBot="1">
      <c r="B8" s="825" t="s">
        <v>7</v>
      </c>
      <c r="C8" s="826"/>
      <c r="D8" s="826"/>
      <c r="E8" s="826"/>
      <c r="F8" s="827"/>
      <c r="G8" s="220"/>
      <c r="H8" s="819" t="s">
        <v>8</v>
      </c>
      <c r="I8" s="820"/>
      <c r="J8" s="820"/>
      <c r="K8" s="820"/>
      <c r="L8" s="821"/>
      <c r="M8" s="221"/>
      <c r="N8" s="822" t="s">
        <v>9</v>
      </c>
      <c r="O8" s="823"/>
      <c r="P8" s="823"/>
      <c r="Q8" s="823"/>
      <c r="R8" s="824"/>
      <c r="S8" s="222"/>
      <c r="T8" s="828" t="s">
        <v>10</v>
      </c>
      <c r="U8" s="829"/>
      <c r="V8" s="829"/>
      <c r="W8" s="829"/>
      <c r="X8" s="830"/>
    </row>
    <row r="9" spans="1:24" ht="40" thickBot="1">
      <c r="A9" s="223" t="s">
        <v>11</v>
      </c>
      <c r="B9" s="224"/>
      <c r="C9" s="225" t="s">
        <v>0</v>
      </c>
      <c r="D9" s="225" t="s">
        <v>1</v>
      </c>
      <c r="E9" s="226" t="s">
        <v>2</v>
      </c>
      <c r="F9" s="227" t="s">
        <v>12</v>
      </c>
      <c r="G9" s="223" t="s">
        <v>11</v>
      </c>
      <c r="H9" s="228"/>
      <c r="I9" s="229" t="s">
        <v>0</v>
      </c>
      <c r="J9" s="229" t="s">
        <v>1</v>
      </c>
      <c r="K9" s="229" t="s">
        <v>2</v>
      </c>
      <c r="L9" s="230" t="s">
        <v>3</v>
      </c>
      <c r="M9" s="223" t="s">
        <v>11</v>
      </c>
      <c r="N9" s="231"/>
      <c r="O9" s="232" t="s">
        <v>0</v>
      </c>
      <c r="P9" s="233" t="s">
        <v>4</v>
      </c>
      <c r="Q9" s="234" t="s">
        <v>2</v>
      </c>
      <c r="R9" s="235" t="s">
        <v>5</v>
      </c>
      <c r="S9" s="223" t="s">
        <v>11</v>
      </c>
      <c r="T9" s="236"/>
      <c r="U9" s="237" t="s">
        <v>13</v>
      </c>
      <c r="V9" s="237" t="s">
        <v>14</v>
      </c>
      <c r="W9" s="238" t="s">
        <v>2</v>
      </c>
      <c r="X9" s="239" t="s">
        <v>5</v>
      </c>
    </row>
    <row r="10" spans="1:24" ht="15.75" customHeight="1" thickBot="1">
      <c r="A10" s="223">
        <v>2100</v>
      </c>
      <c r="B10" s="240" t="s">
        <v>15</v>
      </c>
      <c r="C10" s="241">
        <f>+SUM(C11:C19)</f>
        <v>0.73674042294080011</v>
      </c>
      <c r="D10" s="242">
        <f>SUM(D11:D19)</f>
        <v>0.41007075057814274</v>
      </c>
      <c r="E10" s="243">
        <f>SUM(E11:E19)</f>
        <v>0.78153370157871904</v>
      </c>
      <c r="F10" s="244">
        <v>0.44443389659012</v>
      </c>
      <c r="G10" s="223">
        <v>2100</v>
      </c>
      <c r="H10" s="245" t="s">
        <v>15</v>
      </c>
      <c r="I10" s="246">
        <f>+SUM(I11:I20)</f>
        <v>0.73118004097666889</v>
      </c>
      <c r="J10" s="246">
        <f>+SUM(J11:J20)</f>
        <v>0.58585249303865383</v>
      </c>
      <c r="K10" s="246">
        <f>+SUM(K11:K20)</f>
        <v>0.6243352665240629</v>
      </c>
      <c r="L10" s="247">
        <v>0.60556323869887474</v>
      </c>
      <c r="M10" s="223">
        <v>2100</v>
      </c>
      <c r="N10" s="248" t="s">
        <v>15</v>
      </c>
      <c r="O10" s="249">
        <f>SUM(O11:O17)</f>
        <v>0</v>
      </c>
      <c r="P10" s="249">
        <f>SUM(P11:P17)</f>
        <v>0</v>
      </c>
      <c r="Q10" s="249">
        <v>0</v>
      </c>
      <c r="R10" s="250">
        <v>0.32956767961329925</v>
      </c>
      <c r="S10" s="223">
        <v>2100</v>
      </c>
      <c r="T10" s="251" t="s">
        <v>15</v>
      </c>
      <c r="U10" s="252"/>
      <c r="V10" s="252"/>
      <c r="W10" s="253"/>
      <c r="X10" s="254"/>
    </row>
    <row r="11" spans="1:24" ht="15.75" customHeight="1">
      <c r="A11" s="255">
        <v>2101</v>
      </c>
      <c r="B11" s="256" t="s">
        <v>16</v>
      </c>
      <c r="C11" s="257">
        <v>3.7092803487317499E-2</v>
      </c>
      <c r="D11" s="258">
        <v>2.1352863481662699E-2</v>
      </c>
      <c r="E11" s="259">
        <v>4.1046754445957886E-2</v>
      </c>
      <c r="F11" s="260"/>
      <c r="G11" s="255">
        <v>2101</v>
      </c>
      <c r="H11" s="261" t="s">
        <v>17</v>
      </c>
      <c r="I11" s="262">
        <v>5.2258887803758682E-2</v>
      </c>
      <c r="J11" s="262">
        <v>4.187204031974829E-2</v>
      </c>
      <c r="K11" s="262">
        <v>4.462247985000984E-2</v>
      </c>
      <c r="L11" s="263"/>
      <c r="M11" s="255">
        <v>2101</v>
      </c>
      <c r="N11" s="264" t="s">
        <v>16</v>
      </c>
      <c r="O11" s="265">
        <v>0</v>
      </c>
      <c r="P11" s="265">
        <v>0</v>
      </c>
      <c r="Q11" s="265">
        <v>0</v>
      </c>
      <c r="R11" s="266"/>
      <c r="S11" s="255">
        <v>2101</v>
      </c>
      <c r="T11" s="267" t="s">
        <v>18</v>
      </c>
      <c r="U11" s="268">
        <v>0</v>
      </c>
      <c r="V11" s="268">
        <v>0</v>
      </c>
      <c r="W11" s="268">
        <v>0</v>
      </c>
    </row>
    <row r="12" spans="1:24" ht="15.75" customHeight="1">
      <c r="A12" s="255">
        <v>2102</v>
      </c>
      <c r="B12" s="269" t="s">
        <v>19</v>
      </c>
      <c r="C12" s="257">
        <v>6.2150089677955662E-2</v>
      </c>
      <c r="D12" s="258">
        <v>3.5777354513530486E-2</v>
      </c>
      <c r="E12" s="270">
        <v>6.8775051491525754E-2</v>
      </c>
      <c r="F12" s="271"/>
      <c r="G12" s="255">
        <v>2102</v>
      </c>
      <c r="H12" s="272" t="s">
        <v>20</v>
      </c>
      <c r="I12" s="273">
        <v>5.2258887803758682E-2</v>
      </c>
      <c r="J12" s="273">
        <v>4.187204031974829E-2</v>
      </c>
      <c r="K12" s="273">
        <v>4.462247985000984E-2</v>
      </c>
      <c r="L12" s="274"/>
      <c r="M12" s="255">
        <v>2102</v>
      </c>
      <c r="N12" s="275" t="s">
        <v>21</v>
      </c>
      <c r="O12" s="276">
        <v>0</v>
      </c>
      <c r="P12" s="276">
        <v>0</v>
      </c>
      <c r="Q12" s="276">
        <v>0</v>
      </c>
      <c r="R12" s="277"/>
      <c r="S12" s="255">
        <v>2102</v>
      </c>
      <c r="T12" s="278" t="s">
        <v>22</v>
      </c>
      <c r="U12" s="268">
        <v>0</v>
      </c>
      <c r="V12" s="268">
        <v>0</v>
      </c>
      <c r="W12" s="268">
        <v>0</v>
      </c>
    </row>
    <row r="13" spans="1:24" ht="15.75" customHeight="1">
      <c r="A13" s="255">
        <v>2103</v>
      </c>
      <c r="B13" s="269" t="s">
        <v>23</v>
      </c>
      <c r="C13" s="257">
        <v>3.0490284466574993E-2</v>
      </c>
      <c r="D13" s="258">
        <v>3.51041075638534E-3</v>
      </c>
      <c r="E13" s="270">
        <v>0</v>
      </c>
      <c r="F13" s="271"/>
      <c r="G13" s="255">
        <v>2103</v>
      </c>
      <c r="H13" s="272" t="s">
        <v>24</v>
      </c>
      <c r="I13" s="273">
        <v>0.1758712570318802</v>
      </c>
      <c r="J13" s="273">
        <v>0.1409155203068452</v>
      </c>
      <c r="K13" s="273">
        <v>0.15017180718753312</v>
      </c>
      <c r="L13" s="274"/>
      <c r="M13" s="255">
        <v>2103</v>
      </c>
      <c r="N13" s="275" t="s">
        <v>25</v>
      </c>
      <c r="O13" s="276">
        <v>0</v>
      </c>
      <c r="P13" s="276">
        <v>0</v>
      </c>
      <c r="Q13" s="276">
        <v>0</v>
      </c>
      <c r="R13" s="277"/>
      <c r="S13" s="255">
        <v>2103</v>
      </c>
      <c r="T13" s="278"/>
      <c r="U13" s="279"/>
      <c r="V13" s="279"/>
      <c r="W13" s="280"/>
    </row>
    <row r="14" spans="1:24" ht="15.75" customHeight="1">
      <c r="A14" s="255">
        <v>2104</v>
      </c>
      <c r="B14" s="269" t="s">
        <v>25</v>
      </c>
      <c r="C14" s="257">
        <v>0.27050982427203979</v>
      </c>
      <c r="D14" s="258">
        <v>0.15572183294542188</v>
      </c>
      <c r="E14" s="270">
        <v>0.29934513674357549</v>
      </c>
      <c r="F14" s="271"/>
      <c r="G14" s="255">
        <v>2104</v>
      </c>
      <c r="H14" s="272" t="s">
        <v>26</v>
      </c>
      <c r="I14" s="273">
        <v>6.0298716696644633E-2</v>
      </c>
      <c r="J14" s="273">
        <v>4.8313892676632643E-2</v>
      </c>
      <c r="K14" s="273">
        <v>5.1487476750011356E-2</v>
      </c>
      <c r="L14" s="274"/>
      <c r="M14" s="255">
        <v>2104</v>
      </c>
      <c r="N14" s="275" t="s">
        <v>27</v>
      </c>
      <c r="O14" s="276">
        <v>0</v>
      </c>
      <c r="P14" s="276">
        <v>0</v>
      </c>
      <c r="Q14" s="276">
        <v>0</v>
      </c>
      <c r="R14" s="277"/>
      <c r="S14" s="255">
        <v>2104</v>
      </c>
      <c r="T14" s="278"/>
      <c r="U14" s="279"/>
      <c r="V14" s="279"/>
      <c r="W14" s="280"/>
    </row>
    <row r="15" spans="1:24" ht="15.75" customHeight="1">
      <c r="A15" s="255">
        <v>2105</v>
      </c>
      <c r="B15" s="269" t="s">
        <v>28</v>
      </c>
      <c r="C15" s="257">
        <v>0</v>
      </c>
      <c r="D15" s="258">
        <v>0</v>
      </c>
      <c r="E15" s="270">
        <v>0</v>
      </c>
      <c r="F15" s="271"/>
      <c r="G15" s="255">
        <v>2105</v>
      </c>
      <c r="H15" s="272" t="s">
        <v>29</v>
      </c>
      <c r="I15" s="273">
        <v>6.0298716696644633E-2</v>
      </c>
      <c r="J15" s="273">
        <v>4.8313892676632643E-2</v>
      </c>
      <c r="K15" s="273">
        <v>5.1487476750011356E-2</v>
      </c>
      <c r="L15" s="274"/>
      <c r="M15" s="255">
        <v>2105</v>
      </c>
      <c r="N15" s="281" t="s">
        <v>30</v>
      </c>
      <c r="O15" s="276">
        <v>0</v>
      </c>
      <c r="P15" s="276">
        <v>0</v>
      </c>
      <c r="Q15" s="276">
        <v>0</v>
      </c>
      <c r="R15" s="277"/>
      <c r="S15" s="255">
        <v>2105</v>
      </c>
      <c r="T15" s="278"/>
      <c r="U15" s="279"/>
      <c r="V15" s="279"/>
      <c r="W15" s="280"/>
    </row>
    <row r="16" spans="1:24" ht="15.75" customHeight="1">
      <c r="A16" s="255">
        <v>2106</v>
      </c>
      <c r="B16" s="269" t="s">
        <v>31</v>
      </c>
      <c r="C16" s="257">
        <v>0.27050982427203979</v>
      </c>
      <c r="D16" s="258">
        <v>0.15572183294542188</v>
      </c>
      <c r="E16" s="270">
        <v>0.29934513674357549</v>
      </c>
      <c r="F16" s="271"/>
      <c r="G16" s="255">
        <v>2106</v>
      </c>
      <c r="H16" s="282" t="s">
        <v>32</v>
      </c>
      <c r="I16" s="273">
        <v>4.5723509876142383E-2</v>
      </c>
      <c r="J16" s="273">
        <v>3.6635615490117263E-2</v>
      </c>
      <c r="K16" s="273">
        <v>3.9042093773246023E-2</v>
      </c>
      <c r="L16" s="274"/>
      <c r="M16" s="255">
        <v>2106</v>
      </c>
      <c r="N16" s="281" t="s">
        <v>33</v>
      </c>
      <c r="O16" s="276">
        <v>0</v>
      </c>
      <c r="P16" s="276">
        <v>0</v>
      </c>
      <c r="Q16" s="276">
        <v>0</v>
      </c>
      <c r="R16" s="277"/>
      <c r="S16" s="255">
        <v>2106</v>
      </c>
      <c r="T16" s="278"/>
      <c r="U16" s="279"/>
      <c r="V16" s="279"/>
      <c r="W16" s="280"/>
    </row>
    <row r="17" spans="1:24" ht="15.75" customHeight="1">
      <c r="A17" s="255">
        <v>2107</v>
      </c>
      <c r="B17" s="269" t="s">
        <v>34</v>
      </c>
      <c r="C17" s="257">
        <v>0</v>
      </c>
      <c r="D17" s="258">
        <v>0</v>
      </c>
      <c r="E17" s="270">
        <v>0</v>
      </c>
      <c r="F17" s="271"/>
      <c r="G17" s="255">
        <v>2107</v>
      </c>
      <c r="H17" s="282" t="s">
        <v>35</v>
      </c>
      <c r="I17" s="273">
        <v>0.1538771882735952</v>
      </c>
      <c r="J17" s="273">
        <v>0.12329293674558695</v>
      </c>
      <c r="K17" s="273">
        <v>0.13139165454303472</v>
      </c>
      <c r="L17" s="274"/>
      <c r="M17" s="255">
        <v>2107</v>
      </c>
      <c r="N17" s="281" t="s">
        <v>36</v>
      </c>
      <c r="O17" s="276">
        <v>0</v>
      </c>
      <c r="P17" s="276">
        <v>0</v>
      </c>
      <c r="Q17" s="276">
        <v>0</v>
      </c>
      <c r="R17" s="277"/>
      <c r="S17" s="255">
        <v>2107</v>
      </c>
      <c r="T17" s="278"/>
      <c r="U17" s="279"/>
      <c r="V17" s="279"/>
      <c r="W17" s="280"/>
    </row>
    <row r="18" spans="1:24" ht="15.75" customHeight="1">
      <c r="A18" s="255">
        <v>2108</v>
      </c>
      <c r="B18" s="269" t="s">
        <v>37</v>
      </c>
      <c r="C18" s="257">
        <v>1.4480256766529391E-2</v>
      </c>
      <c r="D18" s="258">
        <v>8.3357125060887233E-3</v>
      </c>
      <c r="E18" s="270">
        <v>1.6023796745731921E-2</v>
      </c>
      <c r="F18" s="271"/>
      <c r="G18" s="255">
        <v>2108</v>
      </c>
      <c r="H18" s="282" t="s">
        <v>33</v>
      </c>
      <c r="I18" s="273">
        <v>4.5723509876142383E-2</v>
      </c>
      <c r="J18" s="273">
        <v>3.6635615490117263E-2</v>
      </c>
      <c r="K18" s="273">
        <v>3.9042093773246023E-2</v>
      </c>
      <c r="L18" s="274"/>
      <c r="M18" s="255">
        <v>2108</v>
      </c>
      <c r="N18" s="281"/>
      <c r="O18" s="276"/>
      <c r="P18" s="276"/>
      <c r="Q18" s="276"/>
      <c r="R18" s="277"/>
      <c r="S18" s="255">
        <v>2108</v>
      </c>
      <c r="T18" s="278"/>
      <c r="U18" s="279"/>
      <c r="V18" s="279"/>
      <c r="W18" s="280"/>
    </row>
    <row r="19" spans="1:24" ht="15.75" customHeight="1">
      <c r="A19" s="255">
        <v>2109</v>
      </c>
      <c r="B19" s="269" t="s">
        <v>33</v>
      </c>
      <c r="C19" s="257">
        <v>5.1507339998342998E-2</v>
      </c>
      <c r="D19" s="258">
        <v>2.9650743429631719E-2</v>
      </c>
      <c r="E19" s="270">
        <v>5.6997825408352423E-2</v>
      </c>
      <c r="F19" s="271"/>
      <c r="G19" s="255">
        <v>2109</v>
      </c>
      <c r="H19" s="282" t="s">
        <v>38</v>
      </c>
      <c r="I19" s="273">
        <v>5.7283783514272345E-2</v>
      </c>
      <c r="J19" s="273">
        <v>4.5898198042801014E-2</v>
      </c>
      <c r="K19" s="273">
        <v>4.8913105177376064E-2</v>
      </c>
      <c r="L19" s="274"/>
      <c r="M19" s="255">
        <v>2109</v>
      </c>
      <c r="N19" s="281"/>
      <c r="O19" s="276"/>
      <c r="P19" s="276"/>
      <c r="Q19" s="276"/>
      <c r="R19" s="277"/>
      <c r="S19" s="255">
        <v>2109</v>
      </c>
      <c r="T19" s="278"/>
      <c r="U19" s="279"/>
      <c r="V19" s="279"/>
      <c r="W19" s="280"/>
    </row>
    <row r="20" spans="1:24" ht="15.75" customHeight="1">
      <c r="A20" s="255">
        <v>2110</v>
      </c>
      <c r="B20" s="269"/>
      <c r="C20" s="283"/>
      <c r="D20" s="283"/>
      <c r="E20" s="284"/>
      <c r="F20" s="271"/>
      <c r="G20" s="255">
        <v>2110</v>
      </c>
      <c r="H20" s="282" t="s">
        <v>39</v>
      </c>
      <c r="I20" s="273">
        <v>2.7585583403829751E-2</v>
      </c>
      <c r="J20" s="273">
        <v>2.2102740970424199E-2</v>
      </c>
      <c r="K20" s="273">
        <v>2.3554598869584525E-2</v>
      </c>
      <c r="L20" s="274"/>
      <c r="M20" s="255">
        <v>2110</v>
      </c>
      <c r="N20" s="281"/>
      <c r="O20" s="276"/>
      <c r="P20" s="276"/>
      <c r="Q20" s="276"/>
      <c r="R20" s="277"/>
      <c r="S20" s="255">
        <v>2110</v>
      </c>
      <c r="T20" s="278"/>
      <c r="U20" s="279"/>
      <c r="V20" s="279"/>
      <c r="W20" s="280"/>
    </row>
    <row r="21" spans="1:24" ht="15.75" customHeight="1" thickBot="1">
      <c r="A21" s="285"/>
      <c r="B21" s="286"/>
      <c r="C21" s="287"/>
      <c r="D21" s="287"/>
      <c r="E21" s="288"/>
      <c r="F21" s="289"/>
      <c r="G21" s="285"/>
      <c r="H21" s="290"/>
      <c r="I21" s="291"/>
      <c r="J21" s="291"/>
      <c r="K21" s="291"/>
      <c r="L21" s="292"/>
      <c r="M21" s="285"/>
      <c r="N21" s="293"/>
      <c r="O21" s="294"/>
      <c r="P21" s="294"/>
      <c r="Q21" s="294"/>
      <c r="R21" s="295"/>
      <c r="S21" s="285"/>
      <c r="T21" s="296"/>
      <c r="U21" s="297"/>
      <c r="V21" s="297"/>
      <c r="W21" s="298"/>
    </row>
    <row r="22" spans="1:24" ht="15.75" customHeight="1" thickBot="1">
      <c r="A22" s="223">
        <v>2110</v>
      </c>
      <c r="B22" s="240" t="s">
        <v>40</v>
      </c>
      <c r="C22" s="299">
        <f>SUM(C23:C26)</f>
        <v>7.0807890772107154E-2</v>
      </c>
      <c r="D22" s="242">
        <f>SUM(D23:D26)</f>
        <v>3.9041653087530659E-2</v>
      </c>
      <c r="E22" s="299">
        <f>SUM(E23:E26)</f>
        <v>4.6077818716661278E-2</v>
      </c>
      <c r="F22" s="300">
        <v>4.1019582163024849E-2</v>
      </c>
      <c r="G22" s="223">
        <v>2110</v>
      </c>
      <c r="H22" s="301" t="s">
        <v>41</v>
      </c>
      <c r="I22" s="302"/>
      <c r="J22" s="302"/>
      <c r="K22" s="302"/>
      <c r="L22" s="303"/>
      <c r="M22" s="223">
        <v>2110</v>
      </c>
      <c r="N22" s="248" t="s">
        <v>40</v>
      </c>
      <c r="O22" s="304">
        <f>SUM(O23:O26)</f>
        <v>0</v>
      </c>
      <c r="P22" s="304">
        <f>SUM(P23:P26)</f>
        <v>0</v>
      </c>
      <c r="Q22" s="304">
        <v>0</v>
      </c>
      <c r="R22" s="304">
        <v>5.3199999999999997E-2</v>
      </c>
      <c r="S22" s="223">
        <v>2110</v>
      </c>
      <c r="T22" s="305" t="s">
        <v>41</v>
      </c>
      <c r="U22" s="306"/>
      <c r="V22" s="306"/>
      <c r="W22" s="307"/>
      <c r="X22" s="308"/>
    </row>
    <row r="23" spans="1:24" ht="15.75" customHeight="1">
      <c r="A23" s="285">
        <v>2111</v>
      </c>
      <c r="B23" s="309" t="s">
        <v>42</v>
      </c>
      <c r="C23" s="310">
        <v>1.0828246954622331E-2</v>
      </c>
      <c r="D23" s="311">
        <v>6.2333945463797311E-3</v>
      </c>
      <c r="E23" s="311">
        <v>1.1982496658106254E-2</v>
      </c>
      <c r="F23" s="312"/>
      <c r="G23" s="285">
        <v>2111</v>
      </c>
      <c r="H23" s="313" t="s">
        <v>41</v>
      </c>
      <c r="I23" s="262"/>
      <c r="J23" s="262"/>
      <c r="K23" s="262"/>
      <c r="L23" s="263"/>
      <c r="M23" s="285">
        <v>2111</v>
      </c>
      <c r="N23" s="264" t="s">
        <v>43</v>
      </c>
      <c r="O23" s="265">
        <v>0</v>
      </c>
      <c r="P23" s="265">
        <v>0</v>
      </c>
      <c r="Q23" s="265">
        <v>0</v>
      </c>
      <c r="R23" s="266"/>
      <c r="S23" s="285">
        <v>2111</v>
      </c>
      <c r="T23" s="313" t="s">
        <v>41</v>
      </c>
      <c r="U23" s="314">
        <v>0</v>
      </c>
      <c r="V23" s="314">
        <v>0</v>
      </c>
      <c r="W23" s="314">
        <v>0</v>
      </c>
    </row>
    <row r="24" spans="1:24" ht="15.75" customHeight="1">
      <c r="A24" s="285">
        <v>2112</v>
      </c>
      <c r="B24" s="315" t="s">
        <v>44</v>
      </c>
      <c r="C24" s="316">
        <v>3.9725715821252477E-2</v>
      </c>
      <c r="D24" s="317">
        <v>2.858565903937944E-2</v>
      </c>
      <c r="E24" s="317">
        <v>2.1980162581434169E-2</v>
      </c>
      <c r="F24" s="318"/>
      <c r="G24" s="285">
        <v>2112</v>
      </c>
      <c r="H24" s="313" t="s">
        <v>41</v>
      </c>
      <c r="I24" s="273"/>
      <c r="J24" s="273"/>
      <c r="K24" s="273"/>
      <c r="L24" s="274"/>
      <c r="M24" s="285">
        <v>2112</v>
      </c>
      <c r="N24" s="275" t="s">
        <v>45</v>
      </c>
      <c r="O24" s="276">
        <v>0</v>
      </c>
      <c r="P24" s="276">
        <v>0</v>
      </c>
      <c r="Q24" s="276">
        <v>0</v>
      </c>
      <c r="R24" s="277"/>
      <c r="S24" s="285">
        <v>2112</v>
      </c>
      <c r="T24" s="313" t="s">
        <v>41</v>
      </c>
      <c r="U24" s="268">
        <v>0</v>
      </c>
      <c r="V24" s="268">
        <v>0</v>
      </c>
      <c r="W24" s="268">
        <v>0</v>
      </c>
    </row>
    <row r="25" spans="1:24" ht="15.75" customHeight="1">
      <c r="A25" s="285">
        <v>2113</v>
      </c>
      <c r="B25" s="315" t="s">
        <v>46</v>
      </c>
      <c r="C25" s="316">
        <v>9.3057973640281264E-3</v>
      </c>
      <c r="D25" s="317">
        <v>1.0713960769778356E-3</v>
      </c>
      <c r="E25" s="317">
        <v>0</v>
      </c>
      <c r="F25" s="318"/>
      <c r="G25" s="285">
        <v>2113</v>
      </c>
      <c r="H25" s="313" t="s">
        <v>41</v>
      </c>
      <c r="I25" s="273"/>
      <c r="J25" s="273"/>
      <c r="K25" s="273"/>
      <c r="L25" s="274"/>
      <c r="M25" s="285">
        <v>2113</v>
      </c>
      <c r="N25" s="275" t="s">
        <v>27</v>
      </c>
      <c r="O25" s="276">
        <v>0</v>
      </c>
      <c r="P25" s="276">
        <v>0</v>
      </c>
      <c r="Q25" s="276">
        <v>0</v>
      </c>
      <c r="R25" s="277"/>
      <c r="S25" s="285">
        <v>2113</v>
      </c>
      <c r="T25" s="313" t="s">
        <v>41</v>
      </c>
      <c r="U25" s="268">
        <v>0</v>
      </c>
      <c r="V25" s="268">
        <v>0</v>
      </c>
      <c r="W25" s="268">
        <v>0</v>
      </c>
    </row>
    <row r="26" spans="1:24" ht="15.75" customHeight="1">
      <c r="A26" s="285">
        <v>2114</v>
      </c>
      <c r="B26" s="315" t="s">
        <v>47</v>
      </c>
      <c r="C26" s="319">
        <v>1.0948130632204222E-2</v>
      </c>
      <c r="D26" s="317">
        <v>3.1512034247936529E-3</v>
      </c>
      <c r="E26" s="317">
        <v>1.2115159477120855E-2</v>
      </c>
      <c r="F26" s="320"/>
      <c r="G26" s="285">
        <v>2114</v>
      </c>
      <c r="H26" s="313" t="s">
        <v>41</v>
      </c>
      <c r="I26" s="273"/>
      <c r="J26" s="273"/>
      <c r="K26" s="273"/>
      <c r="L26" s="274"/>
      <c r="M26" s="285">
        <v>2114</v>
      </c>
      <c r="N26" s="275" t="s">
        <v>30</v>
      </c>
      <c r="O26" s="276">
        <v>0</v>
      </c>
      <c r="P26" s="276">
        <v>0</v>
      </c>
      <c r="Q26" s="276">
        <v>0</v>
      </c>
      <c r="R26" s="277"/>
      <c r="S26" s="285">
        <v>2114</v>
      </c>
      <c r="T26" s="313" t="s">
        <v>41</v>
      </c>
      <c r="U26" s="268">
        <v>0</v>
      </c>
      <c r="V26" s="268">
        <v>0</v>
      </c>
      <c r="W26" s="268">
        <v>0</v>
      </c>
    </row>
    <row r="27" spans="1:24" ht="15.75" customHeight="1" thickBot="1">
      <c r="A27" s="285"/>
      <c r="B27" s="321"/>
      <c r="C27" s="322"/>
      <c r="D27" s="323"/>
      <c r="E27" s="323"/>
      <c r="F27" s="324"/>
      <c r="G27" s="285"/>
      <c r="H27" s="325"/>
      <c r="I27" s="326"/>
      <c r="J27" s="326"/>
      <c r="K27" s="326"/>
      <c r="L27" s="327"/>
      <c r="M27" s="285"/>
      <c r="N27" s="328"/>
      <c r="O27" s="329"/>
      <c r="P27" s="329"/>
      <c r="Q27" s="329"/>
      <c r="R27" s="330"/>
      <c r="S27" s="285"/>
      <c r="T27" s="296"/>
      <c r="U27" s="297"/>
      <c r="V27" s="297"/>
      <c r="W27" s="298"/>
    </row>
    <row r="28" spans="1:24" ht="15.75" customHeight="1" thickBot="1">
      <c r="A28" s="223">
        <v>2200</v>
      </c>
      <c r="B28" s="331" t="s">
        <v>48</v>
      </c>
      <c r="C28" s="332">
        <v>0</v>
      </c>
      <c r="D28" s="332">
        <f>SUM(D29:D32)</f>
        <v>0.32233124135880892</v>
      </c>
      <c r="E28" s="332">
        <v>9.2900707008292796E-2</v>
      </c>
      <c r="F28" s="333">
        <v>0.29485209067483048</v>
      </c>
      <c r="G28" s="223">
        <v>2200</v>
      </c>
      <c r="H28" s="334" t="s">
        <v>49</v>
      </c>
      <c r="I28" s="335">
        <f>+SUM(I29:I32)</f>
        <v>0</v>
      </c>
      <c r="J28" s="335">
        <f>+J29+J30+J31</f>
        <v>0.16479877024561987</v>
      </c>
      <c r="K28" s="335">
        <f>+K29+K30+K31</f>
        <v>0.13440630195863998</v>
      </c>
      <c r="L28" s="336">
        <v>0.14405314790748175</v>
      </c>
      <c r="M28" s="223">
        <v>2200</v>
      </c>
      <c r="N28" s="337" t="s">
        <v>48</v>
      </c>
      <c r="O28" s="338">
        <f>SUM(O29:O34)</f>
        <v>0</v>
      </c>
      <c r="P28" s="338">
        <f>SUM(P29:P34)</f>
        <v>0</v>
      </c>
      <c r="Q28" s="338">
        <v>0</v>
      </c>
      <c r="R28" s="339">
        <v>0.28910000000000002</v>
      </c>
      <c r="S28" s="223">
        <v>2200</v>
      </c>
      <c r="T28" s="251" t="s">
        <v>49</v>
      </c>
      <c r="U28" s="340"/>
      <c r="V28" s="340"/>
      <c r="W28" s="341"/>
      <c r="X28" s="308"/>
    </row>
    <row r="29" spans="1:24" ht="15.75" customHeight="1">
      <c r="A29" s="285">
        <v>2201</v>
      </c>
      <c r="B29" s="269" t="s">
        <v>50</v>
      </c>
      <c r="C29" s="317">
        <v>0</v>
      </c>
      <c r="D29" s="317">
        <v>0.23853390451867082</v>
      </c>
      <c r="E29" s="342"/>
      <c r="F29" s="318"/>
      <c r="G29" s="285">
        <v>2201</v>
      </c>
      <c r="H29" s="272" t="s">
        <v>51</v>
      </c>
      <c r="I29" s="273">
        <v>0</v>
      </c>
      <c r="J29" s="273">
        <v>0.14886410163883851</v>
      </c>
      <c r="K29" s="273">
        <v>0.11107698395336572</v>
      </c>
      <c r="L29" s="274"/>
      <c r="M29" s="285">
        <v>2201</v>
      </c>
      <c r="N29" s="275" t="s">
        <v>52</v>
      </c>
      <c r="O29" s="343">
        <v>0</v>
      </c>
      <c r="P29" s="276">
        <v>0</v>
      </c>
      <c r="Q29" s="276">
        <v>0</v>
      </c>
      <c r="R29" s="277"/>
      <c r="S29" s="285">
        <v>2201</v>
      </c>
      <c r="T29" s="344" t="s">
        <v>50</v>
      </c>
      <c r="U29" s="314">
        <v>0</v>
      </c>
      <c r="V29" s="314">
        <v>0</v>
      </c>
      <c r="W29" s="314">
        <v>0</v>
      </c>
    </row>
    <row r="30" spans="1:24" ht="15.75" customHeight="1">
      <c r="A30" s="285">
        <v>2202</v>
      </c>
      <c r="B30" s="269" t="s">
        <v>53</v>
      </c>
      <c r="C30" s="317">
        <v>0</v>
      </c>
      <c r="D30" s="317">
        <v>5.9633476129667705E-2</v>
      </c>
      <c r="E30" s="342"/>
      <c r="F30" s="318"/>
      <c r="G30" s="285">
        <v>2202</v>
      </c>
      <c r="H30" s="272" t="s">
        <v>54</v>
      </c>
      <c r="I30" s="273">
        <v>0</v>
      </c>
      <c r="J30" s="273">
        <v>9.9779912499909917E-3</v>
      </c>
      <c r="K30" s="273">
        <v>1.0633413373131133E-2</v>
      </c>
      <c r="L30" s="274"/>
      <c r="M30" s="285">
        <v>2202</v>
      </c>
      <c r="N30" s="275" t="s">
        <v>55</v>
      </c>
      <c r="O30" s="276">
        <v>0</v>
      </c>
      <c r="P30" s="276">
        <v>0</v>
      </c>
      <c r="Q30" s="276">
        <v>0</v>
      </c>
      <c r="R30" s="277"/>
      <c r="S30" s="285">
        <v>2202</v>
      </c>
      <c r="T30" s="345" t="s">
        <v>56</v>
      </c>
      <c r="U30" s="268">
        <v>0</v>
      </c>
      <c r="V30" s="268">
        <v>0</v>
      </c>
      <c r="W30" s="268">
        <v>0</v>
      </c>
    </row>
    <row r="31" spans="1:24" ht="15.75" customHeight="1">
      <c r="A31" s="285">
        <v>2203</v>
      </c>
      <c r="B31" s="269" t="s">
        <v>57</v>
      </c>
      <c r="C31" s="317">
        <v>0</v>
      </c>
      <c r="D31" s="317">
        <v>2.41638607104704E-2</v>
      </c>
      <c r="E31" s="317">
        <v>9.2899999999999996E-2</v>
      </c>
      <c r="F31" s="346"/>
      <c r="G31" s="285">
        <v>2203</v>
      </c>
      <c r="H31" s="272" t="s">
        <v>58</v>
      </c>
      <c r="I31" s="273">
        <v>0</v>
      </c>
      <c r="J31" s="273">
        <v>5.9566773567903625E-3</v>
      </c>
      <c r="K31" s="273">
        <v>1.2695904632143117E-2</v>
      </c>
      <c r="L31" s="274"/>
      <c r="M31" s="285">
        <v>2203</v>
      </c>
      <c r="N31" s="275" t="s">
        <v>59</v>
      </c>
      <c r="O31" s="276">
        <v>0</v>
      </c>
      <c r="P31" s="276">
        <v>0</v>
      </c>
      <c r="Q31" s="276">
        <v>0</v>
      </c>
      <c r="R31" s="277"/>
      <c r="S31" s="285">
        <v>2203</v>
      </c>
      <c r="T31" s="345" t="s">
        <v>57</v>
      </c>
      <c r="U31" s="268">
        <v>0</v>
      </c>
      <c r="V31" s="268">
        <v>0</v>
      </c>
      <c r="W31" s="268">
        <v>0</v>
      </c>
    </row>
    <row r="32" spans="1:24" ht="15.75" customHeight="1">
      <c r="A32" s="285"/>
      <c r="B32" s="347"/>
      <c r="C32" s="323"/>
      <c r="D32" s="323"/>
      <c r="E32" s="348"/>
      <c r="F32" s="349"/>
      <c r="G32" s="285"/>
      <c r="H32" s="350"/>
      <c r="I32" s="351"/>
      <c r="J32" s="351"/>
      <c r="K32" s="351"/>
      <c r="L32" s="352"/>
      <c r="M32" s="285">
        <v>2204</v>
      </c>
      <c r="N32" s="275" t="s">
        <v>60</v>
      </c>
      <c r="O32" s="276">
        <v>0</v>
      </c>
      <c r="P32" s="276">
        <v>0</v>
      </c>
      <c r="Q32" s="276">
        <v>0</v>
      </c>
      <c r="R32" s="277"/>
      <c r="S32" s="285">
        <v>2204</v>
      </c>
      <c r="T32" s="353"/>
      <c r="U32" s="354"/>
      <c r="V32" s="354"/>
      <c r="W32" s="355"/>
    </row>
    <row r="33" spans="1:24" ht="15.75" customHeight="1">
      <c r="A33" s="285"/>
      <c r="B33" s="347"/>
      <c r="C33" s="323"/>
      <c r="D33" s="323"/>
      <c r="E33" s="348"/>
      <c r="F33" s="349"/>
      <c r="G33" s="285"/>
      <c r="H33" s="350"/>
      <c r="I33" s="351"/>
      <c r="J33" s="351"/>
      <c r="K33" s="351"/>
      <c r="L33" s="352"/>
      <c r="M33" s="285"/>
      <c r="N33" s="275"/>
      <c r="O33" s="276"/>
      <c r="P33" s="276"/>
      <c r="Q33" s="276"/>
      <c r="R33" s="277"/>
      <c r="S33" s="285"/>
      <c r="T33" s="353"/>
      <c r="U33" s="354"/>
      <c r="V33" s="354"/>
      <c r="W33" s="355"/>
    </row>
    <row r="34" spans="1:24" ht="15.75" customHeight="1" thickBot="1">
      <c r="A34" s="285"/>
      <c r="B34" s="356"/>
      <c r="C34" s="287"/>
      <c r="D34" s="357"/>
      <c r="E34" s="358"/>
      <c r="F34" s="359"/>
      <c r="G34" s="285"/>
      <c r="H34" s="360"/>
      <c r="I34" s="291"/>
      <c r="J34" s="291"/>
      <c r="K34" s="291"/>
      <c r="L34" s="292"/>
      <c r="M34" s="285"/>
      <c r="N34" s="361"/>
      <c r="O34" s="362"/>
      <c r="P34" s="362"/>
      <c r="Q34" s="362"/>
      <c r="R34" s="363"/>
      <c r="S34" s="285"/>
      <c r="T34" s="364"/>
      <c r="U34" s="365"/>
      <c r="V34" s="365"/>
      <c r="W34" s="366"/>
    </row>
    <row r="35" spans="1:24" ht="15.75" customHeight="1" thickBot="1">
      <c r="A35" s="285"/>
      <c r="B35" s="367"/>
      <c r="C35" s="368"/>
      <c r="D35" s="369"/>
      <c r="E35" s="370"/>
      <c r="F35" s="371"/>
      <c r="G35" s="285"/>
      <c r="H35" s="372"/>
      <c r="I35" s="373"/>
      <c r="J35" s="373"/>
      <c r="K35" s="373"/>
      <c r="L35" s="374"/>
      <c r="M35" s="285"/>
      <c r="N35" s="375"/>
      <c r="O35" s="376"/>
      <c r="P35" s="376"/>
      <c r="Q35" s="376"/>
      <c r="R35" s="377"/>
      <c r="S35" s="285"/>
      <c r="T35" s="378"/>
      <c r="U35" s="379"/>
      <c r="V35" s="379"/>
      <c r="W35" s="380"/>
    </row>
    <row r="36" spans="1:24" ht="15.75" customHeight="1" thickBot="1">
      <c r="A36" s="223">
        <v>2202</v>
      </c>
      <c r="B36" s="381" t="s">
        <v>41</v>
      </c>
      <c r="C36" s="258">
        <v>0</v>
      </c>
      <c r="D36" s="258">
        <v>0</v>
      </c>
      <c r="E36" s="258">
        <v>0</v>
      </c>
      <c r="F36" s="258">
        <v>0</v>
      </c>
      <c r="G36" s="223">
        <v>2202</v>
      </c>
      <c r="H36" s="245" t="s">
        <v>61</v>
      </c>
      <c r="I36" s="382">
        <v>0</v>
      </c>
      <c r="J36" s="382">
        <v>8.8827515538447102E-2</v>
      </c>
      <c r="K36" s="382">
        <v>9.4662309072418738E-2</v>
      </c>
      <c r="L36" s="383">
        <v>8.0339067650349399E-2</v>
      </c>
      <c r="M36" s="223">
        <v>2202</v>
      </c>
      <c r="N36" s="384" t="s">
        <v>41</v>
      </c>
      <c r="O36" s="258">
        <v>0</v>
      </c>
      <c r="P36" s="258">
        <v>0</v>
      </c>
      <c r="Q36" s="258">
        <v>0</v>
      </c>
      <c r="R36" s="258">
        <v>0</v>
      </c>
      <c r="S36" s="223">
        <v>2202</v>
      </c>
      <c r="T36" s="305" t="s">
        <v>41</v>
      </c>
      <c r="U36" s="385">
        <v>0</v>
      </c>
      <c r="V36" s="385">
        <v>0</v>
      </c>
      <c r="W36" s="385">
        <v>0</v>
      </c>
      <c r="X36" s="308"/>
    </row>
    <row r="37" spans="1:24" ht="15.75" customHeight="1" thickBot="1">
      <c r="A37" s="223"/>
      <c r="B37" s="381"/>
      <c r="C37" s="386"/>
      <c r="D37" s="387"/>
      <c r="E37" s="388"/>
      <c r="F37" s="389"/>
      <c r="G37" s="223"/>
      <c r="H37" s="245"/>
      <c r="I37" s="382"/>
      <c r="J37" s="382"/>
      <c r="K37" s="382"/>
      <c r="L37" s="383"/>
      <c r="M37" s="223"/>
      <c r="N37" s="384"/>
      <c r="O37" s="390"/>
      <c r="P37" s="390"/>
      <c r="Q37" s="390"/>
      <c r="R37" s="391"/>
      <c r="S37" s="223"/>
      <c r="T37" s="392"/>
      <c r="U37" s="379"/>
      <c r="V37" s="379"/>
      <c r="W37" s="380"/>
    </row>
    <row r="38" spans="1:24" ht="15.75" customHeight="1" thickBot="1">
      <c r="A38" s="223">
        <v>2203</v>
      </c>
      <c r="B38" s="240" t="s">
        <v>62</v>
      </c>
      <c r="C38" s="393">
        <v>0</v>
      </c>
      <c r="D38" s="393">
        <v>0.12225207791244609</v>
      </c>
      <c r="E38" s="393">
        <v>0</v>
      </c>
      <c r="F38" s="300">
        <v>0.11017801247791424</v>
      </c>
      <c r="G38" s="223">
        <v>2203</v>
      </c>
      <c r="H38" s="245" t="s">
        <v>63</v>
      </c>
      <c r="I38" s="382">
        <v>0</v>
      </c>
      <c r="J38" s="382">
        <v>8.8303567230058454E-3</v>
      </c>
      <c r="K38" s="382">
        <v>9.4103944286394875E-3</v>
      </c>
      <c r="L38" s="383">
        <v>7.9865188376142954E-3</v>
      </c>
      <c r="M38" s="223">
        <v>2203</v>
      </c>
      <c r="N38" s="248" t="s">
        <v>63</v>
      </c>
      <c r="O38" s="249">
        <v>0</v>
      </c>
      <c r="P38" s="249">
        <v>0</v>
      </c>
      <c r="Q38" s="249">
        <v>0</v>
      </c>
      <c r="R38" s="304">
        <v>9.7600000000000006E-2</v>
      </c>
      <c r="S38" s="223">
        <v>2203</v>
      </c>
      <c r="T38" s="251" t="s">
        <v>63</v>
      </c>
      <c r="U38" s="385">
        <v>0</v>
      </c>
      <c r="V38" s="385">
        <v>0</v>
      </c>
      <c r="W38" s="385">
        <v>0</v>
      </c>
      <c r="X38" s="308"/>
    </row>
    <row r="39" spans="1:24" ht="15.75" customHeight="1" thickBot="1">
      <c r="A39" s="285"/>
      <c r="B39" s="240"/>
      <c r="C39" s="393"/>
      <c r="D39" s="393"/>
      <c r="E39" s="393"/>
      <c r="F39" s="300"/>
      <c r="G39" s="285"/>
      <c r="H39" s="245"/>
      <c r="I39" s="382"/>
      <c r="J39" s="382"/>
      <c r="K39" s="382"/>
      <c r="L39" s="383"/>
      <c r="M39" s="285"/>
      <c r="N39" s="248"/>
      <c r="O39" s="249"/>
      <c r="P39" s="249"/>
      <c r="Q39" s="249"/>
      <c r="R39" s="304"/>
      <c r="S39" s="285"/>
      <c r="T39" s="394"/>
      <c r="U39" s="379"/>
      <c r="V39" s="379"/>
      <c r="W39" s="380"/>
    </row>
    <row r="40" spans="1:24" ht="15.75" customHeight="1" thickBot="1">
      <c r="A40" s="223">
        <v>2204</v>
      </c>
      <c r="B40" s="240" t="s">
        <v>64</v>
      </c>
      <c r="C40" s="393">
        <f>+C41+C42</f>
        <v>2.0720952489372588E-2</v>
      </c>
      <c r="D40" s="393">
        <f>+D41+D42</f>
        <v>4.1854472219285798E-3</v>
      </c>
      <c r="E40" s="393">
        <f>+E41+E42</f>
        <v>1.6091427223571774E-2</v>
      </c>
      <c r="F40" s="300">
        <f>+F41+F42</f>
        <v>5.6015082896455071E-3</v>
      </c>
      <c r="G40" s="223">
        <v>2204</v>
      </c>
      <c r="H40" s="245" t="s">
        <v>64</v>
      </c>
      <c r="I40" s="382">
        <f>+I41+I43+I44+I42</f>
        <v>2.9453094686596397E-2</v>
      </c>
      <c r="J40" s="382">
        <f>+J41+J43+J44+J42</f>
        <v>2.5679655288164356E-2</v>
      </c>
      <c r="K40" s="382">
        <f>+K41+K43+K44+K42</f>
        <v>2.7366470557808165E-2</v>
      </c>
      <c r="L40" s="383">
        <f>+L41+L43+L44+L42</f>
        <v>2.6274812735142022E-2</v>
      </c>
      <c r="M40" s="223">
        <v>2204</v>
      </c>
      <c r="N40" s="248" t="s">
        <v>64</v>
      </c>
      <c r="O40" s="249">
        <f>SUM(O41:O46)</f>
        <v>0</v>
      </c>
      <c r="P40" s="249">
        <f>SUM(P41:P46)</f>
        <v>0</v>
      </c>
      <c r="Q40" s="249">
        <f>SUM(Q41:Q46)</f>
        <v>0</v>
      </c>
      <c r="R40" s="249">
        <f>SUM(R41:R46)</f>
        <v>8.0000000000000004E-4</v>
      </c>
      <c r="S40" s="223">
        <v>2204</v>
      </c>
      <c r="T40" s="251" t="s">
        <v>65</v>
      </c>
      <c r="U40" s="385">
        <v>0</v>
      </c>
      <c r="V40" s="385">
        <v>0</v>
      </c>
      <c r="W40" s="385">
        <v>0</v>
      </c>
      <c r="X40" s="308"/>
    </row>
    <row r="41" spans="1:24" ht="15.75" customHeight="1" thickBot="1">
      <c r="A41" s="285">
        <v>220401</v>
      </c>
      <c r="B41" s="395" t="s">
        <v>66</v>
      </c>
      <c r="C41" s="258">
        <v>2.0720952489372588E-2</v>
      </c>
      <c r="D41" s="258">
        <v>0</v>
      </c>
      <c r="E41" s="258">
        <v>0</v>
      </c>
      <c r="F41" s="396">
        <v>1.075015841081398E-3</v>
      </c>
      <c r="G41" s="285">
        <v>220401</v>
      </c>
      <c r="H41" s="397" t="s">
        <v>67</v>
      </c>
      <c r="I41" s="262">
        <v>2.3569835529880061E-2</v>
      </c>
      <c r="J41" s="262">
        <v>1.8885153344886295E-2</v>
      </c>
      <c r="K41" s="262">
        <v>2.0125658145454698E-2</v>
      </c>
      <c r="L41" s="398">
        <v>2.1779653362569429E-2</v>
      </c>
      <c r="M41" s="285">
        <v>220401</v>
      </c>
      <c r="N41" s="264" t="s">
        <v>68</v>
      </c>
      <c r="O41" s="265">
        <v>0</v>
      </c>
      <c r="P41" s="265">
        <v>0</v>
      </c>
      <c r="Q41" s="265">
        <v>0</v>
      </c>
      <c r="R41" s="266"/>
      <c r="S41" s="285">
        <v>220401</v>
      </c>
      <c r="T41" s="344" t="s">
        <v>66</v>
      </c>
      <c r="U41" s="385">
        <v>0</v>
      </c>
      <c r="V41" s="385">
        <v>0</v>
      </c>
      <c r="W41" s="385">
        <v>0</v>
      </c>
    </row>
    <row r="42" spans="1:24" ht="15.75" customHeight="1">
      <c r="A42" s="285">
        <v>220402</v>
      </c>
      <c r="B42" s="395" t="s">
        <v>69</v>
      </c>
      <c r="C42" s="258">
        <v>0</v>
      </c>
      <c r="D42" s="258">
        <v>4.1854472219285798E-3</v>
      </c>
      <c r="E42" s="258">
        <v>1.6091427223571774E-2</v>
      </c>
      <c r="F42" s="396">
        <v>4.5264924485641086E-3</v>
      </c>
      <c r="G42" s="285">
        <v>220402</v>
      </c>
      <c r="H42" s="399" t="s">
        <v>70</v>
      </c>
      <c r="I42" s="273">
        <v>2.7277442711522515E-3</v>
      </c>
      <c r="J42" s="273">
        <v>2.1855845561151526E-3</v>
      </c>
      <c r="K42" s="273">
        <v>2.3291485695705254E-3</v>
      </c>
      <c r="L42" s="274">
        <v>0</v>
      </c>
      <c r="M42" s="285">
        <v>220402</v>
      </c>
      <c r="N42" s="281" t="s">
        <v>71</v>
      </c>
      <c r="O42" s="343">
        <v>0</v>
      </c>
      <c r="P42" s="276">
        <v>0</v>
      </c>
      <c r="Q42" s="276">
        <v>0</v>
      </c>
      <c r="R42" s="339">
        <v>8.0000000000000004E-4</v>
      </c>
      <c r="S42" s="285">
        <v>220402</v>
      </c>
      <c r="T42" s="345"/>
      <c r="U42" s="279"/>
      <c r="V42" s="279"/>
      <c r="W42" s="280"/>
    </row>
    <row r="43" spans="1:24" ht="15.75" customHeight="1">
      <c r="A43" s="285">
        <v>220403</v>
      </c>
      <c r="B43" s="395"/>
      <c r="C43" s="258"/>
      <c r="D43" s="258"/>
      <c r="E43" s="258"/>
      <c r="F43" s="396"/>
      <c r="G43" s="285">
        <v>220403</v>
      </c>
      <c r="H43" s="272" t="s">
        <v>72</v>
      </c>
      <c r="I43" s="273">
        <v>0</v>
      </c>
      <c r="J43" s="273">
        <v>4.6089173871629108E-3</v>
      </c>
      <c r="K43" s="273">
        <v>4.9116638427829391E-3</v>
      </c>
      <c r="L43" s="274">
        <v>4.1684847288450851E-3</v>
      </c>
      <c r="M43" s="285">
        <v>220403</v>
      </c>
      <c r="N43" s="275" t="s">
        <v>73</v>
      </c>
      <c r="O43" s="276">
        <v>0</v>
      </c>
      <c r="P43" s="276">
        <v>0</v>
      </c>
      <c r="Q43" s="276">
        <v>0</v>
      </c>
      <c r="R43" s="277"/>
      <c r="S43" s="285">
        <v>220403</v>
      </c>
      <c r="T43" s="345"/>
      <c r="U43" s="279"/>
      <c r="V43" s="279"/>
      <c r="W43" s="280"/>
    </row>
    <row r="44" spans="1:24" ht="15.75" customHeight="1">
      <c r="A44" s="285">
        <v>220404</v>
      </c>
      <c r="B44" s="395"/>
      <c r="C44" s="258"/>
      <c r="D44" s="258"/>
      <c r="E44" s="258"/>
      <c r="F44" s="396"/>
      <c r="G44" s="285">
        <v>220404</v>
      </c>
      <c r="H44" s="272" t="s">
        <v>66</v>
      </c>
      <c r="I44" s="273">
        <v>3.1555148855640851E-3</v>
      </c>
      <c r="J44" s="273">
        <v>0</v>
      </c>
      <c r="K44" s="273">
        <v>0</v>
      </c>
      <c r="L44" s="274">
        <v>3.2667464372750663E-4</v>
      </c>
      <c r="M44" s="285">
        <v>220404</v>
      </c>
      <c r="N44" s="275" t="s">
        <v>74</v>
      </c>
      <c r="O44" s="276">
        <v>0</v>
      </c>
      <c r="P44" s="276">
        <v>0</v>
      </c>
      <c r="Q44" s="276">
        <v>0</v>
      </c>
      <c r="R44" s="277"/>
      <c r="S44" s="285">
        <v>220404</v>
      </c>
      <c r="T44" s="345"/>
      <c r="U44" s="279"/>
      <c r="V44" s="279"/>
      <c r="W44" s="280"/>
    </row>
    <row r="45" spans="1:24" ht="15.75" customHeight="1">
      <c r="A45" s="285">
        <v>220405</v>
      </c>
      <c r="B45" s="395"/>
      <c r="C45" s="258"/>
      <c r="D45" s="258"/>
      <c r="E45" s="258"/>
      <c r="F45" s="396"/>
      <c r="G45" s="285">
        <v>220405</v>
      </c>
      <c r="H45" s="400"/>
      <c r="I45" s="273"/>
      <c r="J45" s="273"/>
      <c r="K45" s="273"/>
      <c r="L45" s="274"/>
      <c r="M45" s="285">
        <v>220405</v>
      </c>
      <c r="N45" s="275" t="s">
        <v>75</v>
      </c>
      <c r="O45" s="276">
        <v>0</v>
      </c>
      <c r="P45" s="276">
        <v>0</v>
      </c>
      <c r="Q45" s="276">
        <v>0</v>
      </c>
      <c r="R45" s="277"/>
      <c r="S45" s="285">
        <v>220405</v>
      </c>
      <c r="T45" s="345"/>
      <c r="U45" s="279"/>
      <c r="V45" s="279"/>
      <c r="W45" s="280"/>
    </row>
    <row r="46" spans="1:24" ht="15.75" customHeight="1">
      <c r="A46" s="285"/>
      <c r="B46" s="395"/>
      <c r="C46" s="258"/>
      <c r="D46" s="258"/>
      <c r="E46" s="258"/>
      <c r="F46" s="396"/>
      <c r="G46" s="285"/>
      <c r="H46" s="400"/>
      <c r="I46" s="273"/>
      <c r="J46" s="273"/>
      <c r="K46" s="273"/>
      <c r="L46" s="274"/>
      <c r="M46" s="285"/>
      <c r="N46" s="337"/>
      <c r="O46" s="338"/>
      <c r="P46" s="338"/>
      <c r="Q46" s="338"/>
      <c r="R46" s="339"/>
      <c r="S46" s="285"/>
      <c r="T46" s="345"/>
      <c r="U46" s="279"/>
      <c r="V46" s="279"/>
      <c r="W46" s="280"/>
    </row>
    <row r="47" spans="1:24" ht="15.75" customHeight="1" thickBot="1">
      <c r="A47" s="285"/>
      <c r="B47" s="401"/>
      <c r="C47" s="402"/>
      <c r="D47" s="402"/>
      <c r="E47" s="402"/>
      <c r="F47" s="403"/>
      <c r="G47" s="404"/>
      <c r="H47" s="405"/>
      <c r="I47" s="406"/>
      <c r="J47" s="406"/>
      <c r="K47" s="406"/>
      <c r="L47" s="407"/>
      <c r="M47" s="404"/>
      <c r="S47" s="404"/>
      <c r="T47" s="378"/>
      <c r="U47" s="379"/>
      <c r="V47" s="379"/>
      <c r="W47" s="380"/>
    </row>
    <row r="48" spans="1:24" ht="15.75" customHeight="1" thickBot="1">
      <c r="A48" s="223">
        <v>2205</v>
      </c>
      <c r="B48" s="240" t="s">
        <v>76</v>
      </c>
      <c r="C48" s="299">
        <v>6.6641652235451291E-3</v>
      </c>
      <c r="D48" s="299">
        <v>3.7103203742591701E-3</v>
      </c>
      <c r="E48" s="387">
        <v>7.0718326224037502E-3</v>
      </c>
      <c r="F48" s="300">
        <v>4.0211656663945074E-3</v>
      </c>
      <c r="G48" s="408">
        <v>2205</v>
      </c>
      <c r="H48" s="301" t="s">
        <v>41</v>
      </c>
      <c r="I48" s="302">
        <v>0</v>
      </c>
      <c r="J48" s="302">
        <v>0</v>
      </c>
      <c r="K48" s="302">
        <v>0</v>
      </c>
      <c r="L48" s="302">
        <v>0</v>
      </c>
      <c r="M48" s="409">
        <v>2205</v>
      </c>
      <c r="N48" s="248" t="s">
        <v>77</v>
      </c>
      <c r="O48" s="249">
        <v>0</v>
      </c>
      <c r="P48" s="249">
        <v>0</v>
      </c>
      <c r="Q48" s="249">
        <v>0</v>
      </c>
      <c r="R48" s="304">
        <v>2E-3</v>
      </c>
      <c r="S48" s="409">
        <v>2205</v>
      </c>
      <c r="T48" s="305" t="s">
        <v>41</v>
      </c>
      <c r="U48" s="385">
        <v>0</v>
      </c>
      <c r="V48" s="385">
        <v>0</v>
      </c>
      <c r="W48" s="385">
        <v>0</v>
      </c>
      <c r="X48" s="308"/>
    </row>
    <row r="49" spans="1:24" ht="15.75" customHeight="1" thickBot="1">
      <c r="A49" s="285"/>
      <c r="B49" s="240"/>
      <c r="C49" s="299"/>
      <c r="D49" s="299"/>
      <c r="E49" s="387"/>
      <c r="F49" s="300"/>
      <c r="G49" s="410"/>
      <c r="H49" s="411"/>
      <c r="I49" s="373"/>
      <c r="J49" s="373"/>
      <c r="K49" s="373"/>
      <c r="L49" s="374"/>
      <c r="M49" s="410"/>
      <c r="N49" s="412"/>
      <c r="O49" s="413"/>
      <c r="P49" s="413"/>
      <c r="Q49" s="413"/>
      <c r="R49" s="414"/>
      <c r="S49" s="410"/>
      <c r="T49" s="392"/>
      <c r="U49" s="379"/>
      <c r="V49" s="379"/>
      <c r="W49" s="380"/>
    </row>
    <row r="50" spans="1:24" ht="15.75" customHeight="1" thickBot="1">
      <c r="A50" s="223">
        <v>2206</v>
      </c>
      <c r="B50" s="240" t="s">
        <v>78</v>
      </c>
      <c r="C50" s="299">
        <f>SUM(C51:C55)</f>
        <v>0.11534342559098422</v>
      </c>
      <c r="D50" s="388">
        <v>0</v>
      </c>
      <c r="E50" s="388">
        <v>0</v>
      </c>
      <c r="F50" s="300">
        <v>5.9840883153656635E-3</v>
      </c>
      <c r="G50" s="223">
        <v>2206</v>
      </c>
      <c r="H50" s="245" t="s">
        <v>78</v>
      </c>
      <c r="I50" s="382">
        <f>+SUM(I51:I55)</f>
        <v>0.12513219738783216</v>
      </c>
      <c r="J50" s="382">
        <f>+SUM(J51:J55)</f>
        <v>0</v>
      </c>
      <c r="K50" s="382">
        <f>+SUM(K51:K55)</f>
        <v>0</v>
      </c>
      <c r="L50" s="383">
        <v>1.2954309354558083E-2</v>
      </c>
      <c r="M50" s="223">
        <v>2206</v>
      </c>
      <c r="N50" s="248" t="s">
        <v>78</v>
      </c>
      <c r="O50" s="249">
        <f>SUM(O51:O55)</f>
        <v>0</v>
      </c>
      <c r="P50" s="249">
        <f>SUM(P51:P55)</f>
        <v>0</v>
      </c>
      <c r="Q50" s="249">
        <v>0</v>
      </c>
      <c r="R50" s="304">
        <v>2.5000000000000001E-3</v>
      </c>
      <c r="S50" s="223">
        <v>2206</v>
      </c>
      <c r="T50" s="251" t="s">
        <v>78</v>
      </c>
      <c r="U50" s="385">
        <v>0</v>
      </c>
      <c r="V50" s="385">
        <v>0</v>
      </c>
      <c r="W50" s="385">
        <v>0</v>
      </c>
      <c r="X50" s="308"/>
    </row>
    <row r="51" spans="1:24" ht="15.75" customHeight="1">
      <c r="A51" s="285">
        <v>220601</v>
      </c>
      <c r="B51" s="256" t="s">
        <v>79</v>
      </c>
      <c r="C51" s="415">
        <v>4.9471031760108669E-2</v>
      </c>
      <c r="D51" s="311"/>
      <c r="E51" s="416"/>
      <c r="F51" s="312"/>
      <c r="G51" s="285">
        <v>220601</v>
      </c>
      <c r="H51" s="261" t="s">
        <v>80</v>
      </c>
      <c r="I51" s="262">
        <v>5.6467986303153077E-2</v>
      </c>
      <c r="J51" s="262">
        <v>0</v>
      </c>
      <c r="K51" s="262">
        <v>0</v>
      </c>
      <c r="L51" s="263"/>
      <c r="M51" s="285">
        <v>220601</v>
      </c>
      <c r="N51" s="264" t="s">
        <v>79</v>
      </c>
      <c r="O51" s="265">
        <v>0</v>
      </c>
      <c r="P51" s="265">
        <v>0</v>
      </c>
      <c r="Q51" s="265">
        <v>0</v>
      </c>
      <c r="R51" s="266"/>
      <c r="S51" s="285">
        <v>220601</v>
      </c>
      <c r="T51" s="344" t="s">
        <v>81</v>
      </c>
      <c r="U51" s="314">
        <v>0</v>
      </c>
      <c r="V51" s="314">
        <v>0</v>
      </c>
      <c r="W51" s="314">
        <v>0</v>
      </c>
    </row>
    <row r="52" spans="1:24" ht="15.75" customHeight="1">
      <c r="A52" s="285">
        <v>220602</v>
      </c>
      <c r="B52" s="269" t="s">
        <v>82</v>
      </c>
      <c r="C52" s="417">
        <v>1.3233064215634305E-2</v>
      </c>
      <c r="D52" s="418"/>
      <c r="E52" s="342"/>
      <c r="F52" s="318"/>
      <c r="G52" s="285">
        <v>220602</v>
      </c>
      <c r="H52" s="272" t="s">
        <v>83</v>
      </c>
      <c r="I52" s="273">
        <v>1.5104687779722624E-2</v>
      </c>
      <c r="J52" s="273">
        <v>0</v>
      </c>
      <c r="K52" s="273">
        <v>0</v>
      </c>
      <c r="L52" s="274"/>
      <c r="M52" s="285">
        <v>220602</v>
      </c>
      <c r="N52" s="275" t="s">
        <v>82</v>
      </c>
      <c r="O52" s="276">
        <v>0</v>
      </c>
      <c r="P52" s="276">
        <v>0</v>
      </c>
      <c r="Q52" s="276">
        <v>0</v>
      </c>
      <c r="R52" s="277"/>
      <c r="S52" s="285">
        <v>220602</v>
      </c>
      <c r="T52" s="345" t="s">
        <v>84</v>
      </c>
      <c r="U52" s="268">
        <v>0</v>
      </c>
      <c r="V52" s="268">
        <v>0</v>
      </c>
      <c r="W52" s="268">
        <v>0</v>
      </c>
    </row>
    <row r="53" spans="1:24" ht="15.75" customHeight="1">
      <c r="A53" s="285">
        <v>220603</v>
      </c>
      <c r="B53" s="269" t="s">
        <v>85</v>
      </c>
      <c r="C53" s="417">
        <v>3.9950599199950934E-2</v>
      </c>
      <c r="D53" s="317"/>
      <c r="E53" s="342"/>
      <c r="F53" s="318"/>
      <c r="G53" s="285">
        <v>220603</v>
      </c>
      <c r="H53" s="272" t="s">
        <v>85</v>
      </c>
      <c r="I53" s="273">
        <v>4.5601027675446097E-2</v>
      </c>
      <c r="J53" s="273">
        <v>0</v>
      </c>
      <c r="K53" s="273">
        <v>0</v>
      </c>
      <c r="L53" s="274"/>
      <c r="M53" s="285">
        <v>220603</v>
      </c>
      <c r="N53" s="419" t="s">
        <v>86</v>
      </c>
      <c r="O53" s="276">
        <v>0</v>
      </c>
      <c r="P53" s="276">
        <v>0</v>
      </c>
      <c r="Q53" s="276">
        <v>0</v>
      </c>
      <c r="R53" s="277"/>
      <c r="S53" s="285">
        <v>220603</v>
      </c>
      <c r="T53" s="345"/>
      <c r="U53" s="279"/>
      <c r="V53" s="279"/>
      <c r="W53" s="280"/>
    </row>
    <row r="54" spans="1:24" ht="15.75" customHeight="1">
      <c r="A54" s="285">
        <v>220604</v>
      </c>
      <c r="B54" s="269" t="s">
        <v>87</v>
      </c>
      <c r="C54" s="417">
        <v>6.0705568643647147E-3</v>
      </c>
      <c r="D54" s="317"/>
      <c r="E54" s="342"/>
      <c r="F54" s="318"/>
      <c r="G54" s="285">
        <v>220604</v>
      </c>
      <c r="H54" s="272" t="s">
        <v>87</v>
      </c>
      <c r="I54" s="273">
        <v>6.9291484263295997E-3</v>
      </c>
      <c r="J54" s="273">
        <v>0</v>
      </c>
      <c r="K54" s="273">
        <v>0</v>
      </c>
      <c r="L54" s="274"/>
      <c r="M54" s="285">
        <v>220604</v>
      </c>
      <c r="N54" s="419" t="s">
        <v>88</v>
      </c>
      <c r="O54" s="276">
        <v>0</v>
      </c>
      <c r="P54" s="276">
        <v>0</v>
      </c>
      <c r="Q54" s="276">
        <v>0</v>
      </c>
      <c r="R54" s="277"/>
      <c r="S54" s="285">
        <v>220604</v>
      </c>
      <c r="T54" s="345"/>
      <c r="U54" s="279"/>
      <c r="V54" s="279"/>
      <c r="W54" s="280"/>
    </row>
    <row r="55" spans="1:24" ht="15.75" customHeight="1">
      <c r="A55" s="285">
        <v>220605</v>
      </c>
      <c r="B55" s="283" t="s">
        <v>84</v>
      </c>
      <c r="C55" s="417">
        <v>6.6181735509256E-3</v>
      </c>
      <c r="D55" s="418"/>
      <c r="E55" s="342"/>
      <c r="F55" s="318"/>
      <c r="G55" s="285">
        <v>220605</v>
      </c>
      <c r="H55" s="272" t="s">
        <v>84</v>
      </c>
      <c r="I55" s="273">
        <v>1.0293472031807649E-3</v>
      </c>
      <c r="J55" s="273">
        <v>0</v>
      </c>
      <c r="K55" s="273">
        <v>0</v>
      </c>
      <c r="L55" s="274"/>
      <c r="M55" s="285">
        <v>220605</v>
      </c>
      <c r="N55" s="419" t="s">
        <v>87</v>
      </c>
      <c r="O55" s="276">
        <v>0</v>
      </c>
      <c r="P55" s="276">
        <v>0</v>
      </c>
      <c r="Q55" s="276">
        <v>0</v>
      </c>
      <c r="R55" s="277"/>
      <c r="S55" s="285">
        <v>220605</v>
      </c>
      <c r="T55" s="279"/>
      <c r="U55" s="279"/>
      <c r="V55" s="279"/>
      <c r="W55" s="279"/>
    </row>
    <row r="56" spans="1:24" ht="15.75" customHeight="1" thickBot="1">
      <c r="A56" s="285"/>
      <c r="B56" s="420"/>
      <c r="C56" s="421"/>
      <c r="D56" s="422"/>
      <c r="E56" s="423"/>
      <c r="F56" s="424"/>
      <c r="G56" s="285"/>
      <c r="H56" s="425"/>
      <c r="I56" s="273"/>
      <c r="J56" s="273"/>
      <c r="K56" s="273"/>
      <c r="L56" s="273"/>
      <c r="M56" s="285"/>
      <c r="N56" s="426"/>
      <c r="O56" s="276"/>
      <c r="P56" s="276"/>
      <c r="Q56" s="276"/>
      <c r="R56" s="277"/>
      <c r="S56" s="285"/>
      <c r="T56" s="354"/>
      <c r="U56" s="354"/>
      <c r="V56" s="354"/>
      <c r="W56" s="354"/>
    </row>
    <row r="57" spans="1:24" ht="15.75" customHeight="1" thickBot="1">
      <c r="A57" s="223">
        <v>2207</v>
      </c>
      <c r="B57" s="240" t="s">
        <v>89</v>
      </c>
      <c r="C57" s="299">
        <v>0</v>
      </c>
      <c r="D57" s="299">
        <v>3.4340875781306629E-3</v>
      </c>
      <c r="E57" s="387">
        <v>6.6013698671606794E-3</v>
      </c>
      <c r="F57" s="300">
        <v>3.4044168863530799E-3</v>
      </c>
      <c r="G57" s="223">
        <v>2207</v>
      </c>
      <c r="H57" s="427" t="s">
        <v>90</v>
      </c>
      <c r="I57" s="428">
        <v>0</v>
      </c>
      <c r="J57" s="428">
        <v>5.8121707697996253E-4</v>
      </c>
      <c r="K57" s="428">
        <v>6.193953556590362E-4</v>
      </c>
      <c r="L57" s="429">
        <v>5.2567538092203932E-4</v>
      </c>
      <c r="M57" s="223">
        <v>2207</v>
      </c>
      <c r="N57" s="412" t="s">
        <v>89</v>
      </c>
      <c r="O57" s="413">
        <v>0</v>
      </c>
      <c r="P57" s="413">
        <v>0</v>
      </c>
      <c r="Q57" s="413">
        <v>0</v>
      </c>
      <c r="R57" s="414">
        <v>2.3E-3</v>
      </c>
      <c r="S57" s="223">
        <v>2207</v>
      </c>
      <c r="T57" s="430" t="s">
        <v>89</v>
      </c>
      <c r="U57" s="385">
        <v>0</v>
      </c>
      <c r="V57" s="385">
        <v>0</v>
      </c>
      <c r="W57" s="385">
        <v>0</v>
      </c>
      <c r="X57" s="308"/>
    </row>
    <row r="58" spans="1:24" ht="15.75" customHeight="1" thickBot="1">
      <c r="A58" s="285"/>
      <c r="B58" s="240"/>
      <c r="C58" s="386"/>
      <c r="D58" s="299"/>
      <c r="E58" s="387"/>
      <c r="F58" s="300"/>
      <c r="G58" s="285"/>
      <c r="H58" s="245"/>
      <c r="I58" s="382"/>
      <c r="J58" s="382"/>
      <c r="K58" s="382"/>
      <c r="L58" s="383"/>
      <c r="M58" s="285"/>
      <c r="N58" s="248"/>
      <c r="O58" s="249"/>
      <c r="P58" s="249"/>
      <c r="Q58" s="249"/>
      <c r="R58" s="304"/>
      <c r="S58" s="285"/>
      <c r="T58" s="431"/>
      <c r="U58" s="379"/>
      <c r="V58" s="379"/>
      <c r="W58" s="380"/>
    </row>
    <row r="59" spans="1:24" ht="15.75" customHeight="1" thickBot="1">
      <c r="A59" s="223">
        <v>2208</v>
      </c>
      <c r="B59" s="381" t="s">
        <v>91</v>
      </c>
      <c r="C59" s="299">
        <v>0</v>
      </c>
      <c r="D59" s="299">
        <v>4.7429330297856197E-2</v>
      </c>
      <c r="E59" s="432">
        <v>0</v>
      </c>
      <c r="F59" s="300">
        <v>4.2745034968802824E-2</v>
      </c>
      <c r="G59" s="223">
        <v>2208</v>
      </c>
      <c r="H59" s="301" t="s">
        <v>91</v>
      </c>
      <c r="I59" s="382">
        <v>0</v>
      </c>
      <c r="J59" s="382">
        <v>1.9529724410366094E-2</v>
      </c>
      <c r="K59" s="382">
        <v>0</v>
      </c>
      <c r="L59" s="383">
        <v>1.5140094897908137E-2</v>
      </c>
      <c r="M59" s="223">
        <v>2208</v>
      </c>
      <c r="N59" s="248" t="s">
        <v>92</v>
      </c>
      <c r="O59" s="249">
        <f>SUM(O60:O64)</f>
        <v>0</v>
      </c>
      <c r="P59" s="249">
        <f>SUM(P60:P64)</f>
        <v>0</v>
      </c>
      <c r="Q59" s="249">
        <v>0</v>
      </c>
      <c r="R59" s="304">
        <v>0.1051</v>
      </c>
      <c r="S59" s="223">
        <v>2208</v>
      </c>
      <c r="T59" s="430" t="s">
        <v>92</v>
      </c>
      <c r="U59" s="385">
        <v>0</v>
      </c>
      <c r="V59" s="385">
        <v>0</v>
      </c>
      <c r="W59" s="385">
        <v>0</v>
      </c>
      <c r="X59" s="308"/>
    </row>
    <row r="60" spans="1:24" ht="15.75" customHeight="1" thickBot="1">
      <c r="A60" s="285">
        <v>220801</v>
      </c>
      <c r="B60" s="395" t="s">
        <v>93</v>
      </c>
      <c r="C60" s="299">
        <v>0</v>
      </c>
      <c r="D60" s="299">
        <v>4.7429330297856197E-2</v>
      </c>
      <c r="E60" s="432">
        <v>0</v>
      </c>
      <c r="F60" s="300">
        <v>4.2745034968802824E-2</v>
      </c>
      <c r="G60" s="285">
        <v>220801</v>
      </c>
      <c r="H60" s="400" t="s">
        <v>93</v>
      </c>
      <c r="I60" s="382">
        <v>0</v>
      </c>
      <c r="J60" s="382">
        <v>1.9529724410366094E-2</v>
      </c>
      <c r="K60" s="382">
        <v>0</v>
      </c>
      <c r="L60" s="383">
        <v>1.5140094897908137E-2</v>
      </c>
      <c r="M60" s="285">
        <v>220801</v>
      </c>
      <c r="N60" s="264" t="s">
        <v>94</v>
      </c>
      <c r="O60" s="265">
        <v>0</v>
      </c>
      <c r="P60" s="265">
        <v>0</v>
      </c>
      <c r="Q60" s="265">
        <v>0</v>
      </c>
      <c r="R60" s="266"/>
      <c r="S60" s="285">
        <v>220801</v>
      </c>
      <c r="T60" s="267"/>
      <c r="U60" s="437"/>
      <c r="V60" s="437"/>
      <c r="W60" s="438"/>
    </row>
    <row r="61" spans="1:24" ht="15.75" customHeight="1">
      <c r="A61" s="285">
        <v>220802</v>
      </c>
      <c r="B61" s="395"/>
      <c r="C61" s="433"/>
      <c r="D61" s="433"/>
      <c r="E61" s="434"/>
      <c r="F61" s="320"/>
      <c r="G61" s="285">
        <v>220802</v>
      </c>
      <c r="H61" s="400" t="s">
        <v>95</v>
      </c>
      <c r="I61" s="435"/>
      <c r="J61" s="435"/>
      <c r="K61" s="435"/>
      <c r="L61" s="436"/>
      <c r="M61" s="285">
        <v>220802</v>
      </c>
      <c r="N61" s="275" t="s">
        <v>96</v>
      </c>
      <c r="O61" s="276">
        <v>0</v>
      </c>
      <c r="P61" s="276">
        <v>0</v>
      </c>
      <c r="Q61" s="276">
        <v>0</v>
      </c>
      <c r="R61" s="277"/>
      <c r="S61" s="285">
        <v>220802</v>
      </c>
      <c r="T61" s="278"/>
      <c r="U61" s="279"/>
      <c r="V61" s="279"/>
      <c r="W61" s="280"/>
    </row>
    <row r="62" spans="1:24" ht="15.75" customHeight="1">
      <c r="A62" s="285">
        <v>220803</v>
      </c>
      <c r="B62" s="395"/>
      <c r="C62" s="433"/>
      <c r="D62" s="433"/>
      <c r="E62" s="434"/>
      <c r="F62" s="320"/>
      <c r="G62" s="285">
        <v>220803</v>
      </c>
      <c r="H62" s="400" t="s">
        <v>95</v>
      </c>
      <c r="I62" s="435"/>
      <c r="J62" s="435"/>
      <c r="K62" s="435"/>
      <c r="L62" s="436"/>
      <c r="M62" s="285">
        <v>220803</v>
      </c>
      <c r="N62" s="275" t="s">
        <v>97</v>
      </c>
      <c r="O62" s="276">
        <v>0</v>
      </c>
      <c r="P62" s="276">
        <v>0</v>
      </c>
      <c r="Q62" s="276">
        <v>0</v>
      </c>
      <c r="R62" s="277"/>
      <c r="S62" s="285">
        <v>220803</v>
      </c>
      <c r="T62" s="278"/>
      <c r="U62" s="279"/>
      <c r="V62" s="279"/>
      <c r="W62" s="280"/>
    </row>
    <row r="63" spans="1:24" ht="15.75" customHeight="1">
      <c r="A63" s="285">
        <v>220804</v>
      </c>
      <c r="B63" s="395"/>
      <c r="C63" s="433"/>
      <c r="D63" s="433"/>
      <c r="E63" s="434"/>
      <c r="F63" s="320"/>
      <c r="G63" s="285">
        <v>220804</v>
      </c>
      <c r="H63" s="400" t="s">
        <v>95</v>
      </c>
      <c r="I63" s="435"/>
      <c r="J63" s="435"/>
      <c r="K63" s="435"/>
      <c r="L63" s="436"/>
      <c r="M63" s="285">
        <v>220804</v>
      </c>
      <c r="N63" s="275" t="s">
        <v>98</v>
      </c>
      <c r="O63" s="276">
        <v>0</v>
      </c>
      <c r="P63" s="276">
        <v>0</v>
      </c>
      <c r="Q63" s="276">
        <v>0</v>
      </c>
      <c r="R63" s="277"/>
      <c r="S63" s="285">
        <v>220804</v>
      </c>
      <c r="T63" s="278"/>
      <c r="U63" s="279"/>
      <c r="V63" s="279"/>
      <c r="W63" s="280"/>
    </row>
    <row r="64" spans="1:24" ht="15.75" customHeight="1" thickBot="1">
      <c r="A64" s="285">
        <v>220805</v>
      </c>
      <c r="B64" s="439"/>
      <c r="C64" s="440"/>
      <c r="D64" s="440"/>
      <c r="E64" s="441"/>
      <c r="F64" s="442"/>
      <c r="G64" s="285">
        <v>220805</v>
      </c>
      <c r="H64" s="443" t="s">
        <v>95</v>
      </c>
      <c r="I64" s="444"/>
      <c r="J64" s="444"/>
      <c r="K64" s="444"/>
      <c r="L64" s="445"/>
      <c r="M64" s="285">
        <v>220805</v>
      </c>
      <c r="N64" s="361" t="s">
        <v>99</v>
      </c>
      <c r="O64" s="362">
        <v>0</v>
      </c>
      <c r="P64" s="362">
        <v>0</v>
      </c>
      <c r="Q64" s="362">
        <v>0</v>
      </c>
      <c r="R64" s="363"/>
      <c r="S64" s="285">
        <v>220805</v>
      </c>
      <c r="T64" s="446"/>
      <c r="U64" s="365"/>
      <c r="V64" s="365"/>
      <c r="W64" s="366"/>
    </row>
    <row r="65" spans="1:24" ht="15.75" customHeight="1" thickBot="1">
      <c r="A65" s="285"/>
      <c r="B65" s="401"/>
      <c r="C65" s="447"/>
      <c r="D65" s="447"/>
      <c r="E65" s="448"/>
      <c r="F65" s="449"/>
      <c r="G65" s="285"/>
      <c r="H65" s="405"/>
      <c r="I65" s="450"/>
      <c r="J65" s="450"/>
      <c r="K65" s="450"/>
      <c r="L65" s="451"/>
      <c r="M65" s="285"/>
      <c r="N65" s="452"/>
      <c r="O65" s="453"/>
      <c r="P65" s="453"/>
      <c r="Q65" s="453"/>
      <c r="R65" s="454"/>
      <c r="S65" s="285"/>
      <c r="T65" s="455"/>
      <c r="U65" s="379"/>
      <c r="V65" s="379"/>
      <c r="W65" s="380"/>
    </row>
    <row r="66" spans="1:24" ht="15.75" customHeight="1" thickBot="1">
      <c r="A66" s="285">
        <v>2300</v>
      </c>
      <c r="B66" s="240" t="s">
        <v>100</v>
      </c>
      <c r="C66" s="387">
        <v>4.5739079238170929E-2</v>
      </c>
      <c r="D66" s="387">
        <v>4.3561027845877065E-2</v>
      </c>
      <c r="E66" s="387">
        <v>4.5739079238170929E-2</v>
      </c>
      <c r="F66" s="300">
        <v>4.3776140222528563E-2</v>
      </c>
      <c r="G66" s="285">
        <v>2300</v>
      </c>
      <c r="H66" s="245" t="s">
        <v>100</v>
      </c>
      <c r="I66" s="382">
        <v>7.2957538007476494E-2</v>
      </c>
      <c r="J66" s="382">
        <v>7.2035416316603776E-2</v>
      </c>
      <c r="K66" s="382">
        <v>7.3372238013829694E-2</v>
      </c>
      <c r="L66" s="383">
        <v>7.2292957477998868E-2</v>
      </c>
      <c r="M66" s="285">
        <v>2300</v>
      </c>
      <c r="N66" s="248" t="s">
        <v>101</v>
      </c>
      <c r="O66" s="249">
        <v>0</v>
      </c>
      <c r="P66" s="249">
        <v>0</v>
      </c>
      <c r="Q66" s="249">
        <v>0</v>
      </c>
      <c r="R66" s="304">
        <v>4.5699999999999998E-2</v>
      </c>
      <c r="S66" s="285">
        <v>2300</v>
      </c>
      <c r="T66" s="251" t="s">
        <v>100</v>
      </c>
      <c r="U66" s="385">
        <v>0</v>
      </c>
      <c r="V66" s="385">
        <v>0</v>
      </c>
      <c r="W66" s="385">
        <v>0</v>
      </c>
      <c r="X66" s="308"/>
    </row>
    <row r="67" spans="1:24" ht="15.75" customHeight="1">
      <c r="A67" s="285">
        <v>230001</v>
      </c>
      <c r="B67" s="456" t="s">
        <v>102</v>
      </c>
      <c r="C67" s="457"/>
      <c r="D67" s="457"/>
      <c r="E67" s="458"/>
      <c r="F67" s="459"/>
      <c r="G67" s="285">
        <v>230001</v>
      </c>
      <c r="H67" s="460" t="s">
        <v>103</v>
      </c>
      <c r="I67" s="461"/>
      <c r="J67" s="461"/>
      <c r="K67" s="461"/>
      <c r="L67" s="462"/>
      <c r="M67" s="285">
        <v>230001</v>
      </c>
      <c r="N67" s="264" t="s">
        <v>104</v>
      </c>
      <c r="O67" s="463"/>
      <c r="P67" s="265"/>
      <c r="Q67" s="265">
        <v>0</v>
      </c>
      <c r="R67" s="464"/>
      <c r="S67" s="285">
        <v>230001</v>
      </c>
      <c r="T67" s="465"/>
      <c r="U67" s="466"/>
      <c r="V67" s="466"/>
      <c r="W67" s="467"/>
    </row>
    <row r="68" spans="1:24" ht="15.75" customHeight="1">
      <c r="A68" s="285">
        <v>230002</v>
      </c>
      <c r="B68" s="456" t="s">
        <v>105</v>
      </c>
      <c r="C68" s="433"/>
      <c r="D68" s="433"/>
      <c r="E68" s="434"/>
      <c r="F68" s="320"/>
      <c r="G68" s="285">
        <v>230002</v>
      </c>
      <c r="H68" s="468" t="s">
        <v>106</v>
      </c>
      <c r="I68" s="469"/>
      <c r="J68" s="469"/>
      <c r="K68" s="469"/>
      <c r="L68" s="470"/>
      <c r="M68" s="285">
        <v>230002</v>
      </c>
      <c r="N68" s="275" t="s">
        <v>107</v>
      </c>
      <c r="O68" s="471"/>
      <c r="P68" s="471"/>
      <c r="Q68" s="276">
        <v>0</v>
      </c>
      <c r="R68" s="472"/>
      <c r="S68" s="285">
        <v>230002</v>
      </c>
      <c r="T68" s="278"/>
      <c r="U68" s="279"/>
      <c r="V68" s="279"/>
      <c r="W68" s="280"/>
    </row>
    <row r="69" spans="1:24" ht="15.75" customHeight="1">
      <c r="A69" s="285">
        <v>230003</v>
      </c>
      <c r="B69" s="456"/>
      <c r="C69" s="473"/>
      <c r="D69" s="473"/>
      <c r="E69" s="473"/>
      <c r="F69" s="474"/>
      <c r="G69" s="285">
        <v>230003</v>
      </c>
      <c r="H69" s="460" t="s">
        <v>108</v>
      </c>
      <c r="I69" s="435"/>
      <c r="J69" s="435"/>
      <c r="K69" s="435"/>
      <c r="L69" s="436"/>
      <c r="M69" s="285">
        <v>230003</v>
      </c>
      <c r="N69" s="275" t="s">
        <v>109</v>
      </c>
      <c r="O69" s="471"/>
      <c r="P69" s="471"/>
      <c r="Q69" s="276">
        <v>0</v>
      </c>
      <c r="R69" s="472"/>
      <c r="S69" s="285">
        <v>230003</v>
      </c>
      <c r="T69" s="278"/>
      <c r="U69" s="279"/>
      <c r="V69" s="279"/>
      <c r="W69" s="280"/>
    </row>
    <row r="70" spans="1:24" ht="15.75" customHeight="1">
      <c r="A70" s="285">
        <v>230004</v>
      </c>
      <c r="B70" s="475"/>
      <c r="C70" s="418"/>
      <c r="D70" s="418"/>
      <c r="E70" s="342"/>
      <c r="F70" s="318"/>
      <c r="G70" s="285">
        <v>230004</v>
      </c>
      <c r="H70" s="460" t="s">
        <v>110</v>
      </c>
      <c r="I70" s="435"/>
      <c r="J70" s="435"/>
      <c r="K70" s="435"/>
      <c r="L70" s="436"/>
      <c r="M70" s="285">
        <v>230004</v>
      </c>
      <c r="N70" s="275" t="s">
        <v>105</v>
      </c>
      <c r="O70" s="276"/>
      <c r="P70" s="276"/>
      <c r="Q70" s="276">
        <v>0</v>
      </c>
      <c r="R70" s="277"/>
      <c r="S70" s="285">
        <v>230004</v>
      </c>
      <c r="T70" s="278"/>
      <c r="U70" s="279"/>
      <c r="V70" s="279"/>
      <c r="W70" s="280"/>
    </row>
    <row r="71" spans="1:24" ht="15.75" customHeight="1">
      <c r="A71" s="285">
        <v>230005</v>
      </c>
      <c r="B71" s="475"/>
      <c r="C71" s="433"/>
      <c r="D71" s="433"/>
      <c r="E71" s="434"/>
      <c r="F71" s="320"/>
      <c r="G71" s="285">
        <v>230005</v>
      </c>
      <c r="H71" s="460" t="s">
        <v>111</v>
      </c>
      <c r="I71" s="435"/>
      <c r="J71" s="435"/>
      <c r="K71" s="435"/>
      <c r="L71" s="436"/>
      <c r="M71" s="285">
        <v>230005</v>
      </c>
      <c r="N71" s="275" t="s">
        <v>112</v>
      </c>
      <c r="O71" s="276"/>
      <c r="P71" s="276"/>
      <c r="Q71" s="276">
        <v>0</v>
      </c>
      <c r="R71" s="277"/>
      <c r="S71" s="285">
        <v>230005</v>
      </c>
      <c r="T71" s="278"/>
      <c r="U71" s="279"/>
      <c r="V71" s="279"/>
      <c r="W71" s="280"/>
    </row>
    <row r="72" spans="1:24" ht="15.75" customHeight="1">
      <c r="A72" s="285">
        <v>230006</v>
      </c>
      <c r="B72" s="395"/>
      <c r="C72" s="433"/>
      <c r="D72" s="433"/>
      <c r="E72" s="434"/>
      <c r="F72" s="320"/>
      <c r="G72" s="285">
        <v>230006</v>
      </c>
      <c r="H72" s="460" t="s">
        <v>113</v>
      </c>
      <c r="I72" s="435"/>
      <c r="J72" s="435"/>
      <c r="K72" s="435"/>
      <c r="L72" s="436"/>
      <c r="M72" s="285">
        <v>230006</v>
      </c>
      <c r="N72" s="275" t="s">
        <v>114</v>
      </c>
      <c r="O72" s="276"/>
      <c r="P72" s="276"/>
      <c r="Q72" s="276">
        <v>0</v>
      </c>
      <c r="R72" s="277"/>
      <c r="S72" s="285">
        <v>230006</v>
      </c>
      <c r="T72" s="278"/>
      <c r="U72" s="279"/>
      <c r="V72" s="279"/>
      <c r="W72" s="280"/>
    </row>
    <row r="73" spans="1:24" ht="15.75" customHeight="1">
      <c r="A73" s="285">
        <v>230007</v>
      </c>
      <c r="B73" s="395"/>
      <c r="C73" s="433"/>
      <c r="D73" s="433"/>
      <c r="E73" s="434"/>
      <c r="F73" s="320"/>
      <c r="G73" s="285">
        <v>230007</v>
      </c>
      <c r="H73" s="460" t="s">
        <v>112</v>
      </c>
      <c r="I73" s="435"/>
      <c r="J73" s="435"/>
      <c r="K73" s="435"/>
      <c r="L73" s="436"/>
      <c r="M73" s="285">
        <v>230007</v>
      </c>
      <c r="N73" s="275" t="s">
        <v>115</v>
      </c>
      <c r="O73" s="276"/>
      <c r="P73" s="276"/>
      <c r="Q73" s="276">
        <v>0</v>
      </c>
      <c r="R73" s="277"/>
      <c r="S73" s="285">
        <v>230007</v>
      </c>
      <c r="T73" s="278"/>
      <c r="U73" s="279"/>
      <c r="V73" s="279"/>
      <c r="W73" s="280"/>
    </row>
    <row r="74" spans="1:24" ht="15.75" customHeight="1">
      <c r="A74" s="285">
        <v>230008</v>
      </c>
      <c r="B74" s="395"/>
      <c r="C74" s="433"/>
      <c r="D74" s="433"/>
      <c r="E74" s="434"/>
      <c r="F74" s="320"/>
      <c r="G74" s="285">
        <v>230008</v>
      </c>
      <c r="H74" s="460" t="s">
        <v>116</v>
      </c>
      <c r="I74" s="435"/>
      <c r="J74" s="435"/>
      <c r="K74" s="435"/>
      <c r="L74" s="436"/>
      <c r="M74" s="285">
        <v>230008</v>
      </c>
      <c r="N74" s="275"/>
      <c r="O74" s="276"/>
      <c r="P74" s="276"/>
      <c r="Q74" s="276">
        <v>0</v>
      </c>
      <c r="R74" s="277"/>
      <c r="S74" s="285">
        <v>230008</v>
      </c>
      <c r="T74" s="278"/>
      <c r="U74" s="279"/>
      <c r="V74" s="279"/>
      <c r="W74" s="280"/>
    </row>
    <row r="75" spans="1:24" ht="15.75" customHeight="1">
      <c r="A75" s="285">
        <v>230008</v>
      </c>
      <c r="B75" s="395"/>
      <c r="C75" s="433"/>
      <c r="D75" s="433"/>
      <c r="E75" s="434"/>
      <c r="F75" s="320"/>
      <c r="G75" s="285">
        <v>230009</v>
      </c>
      <c r="H75" s="460" t="s">
        <v>117</v>
      </c>
      <c r="I75" s="435"/>
      <c r="J75" s="435"/>
      <c r="K75" s="435"/>
      <c r="L75" s="436"/>
      <c r="M75" s="285"/>
      <c r="N75" s="281"/>
      <c r="O75" s="276"/>
      <c r="P75" s="276"/>
      <c r="Q75" s="276"/>
      <c r="R75" s="277"/>
      <c r="S75" s="285"/>
      <c r="T75" s="278"/>
      <c r="U75" s="279"/>
      <c r="V75" s="279"/>
      <c r="W75" s="280"/>
    </row>
    <row r="76" spans="1:24" ht="15.75" customHeight="1" thickBot="1">
      <c r="A76" s="285"/>
      <c r="B76" s="476"/>
      <c r="C76" s="477"/>
      <c r="D76" s="477"/>
      <c r="E76" s="478"/>
      <c r="F76" s="479"/>
      <c r="G76" s="285"/>
      <c r="H76" s="460"/>
      <c r="I76" s="480"/>
      <c r="J76" s="480"/>
      <c r="K76" s="480"/>
      <c r="L76" s="481"/>
      <c r="M76" s="285"/>
      <c r="N76" s="482"/>
      <c r="O76" s="376"/>
      <c r="P76" s="376"/>
      <c r="Q76" s="376"/>
      <c r="R76" s="377"/>
      <c r="S76" s="285"/>
      <c r="T76" s="483"/>
      <c r="U76" s="484"/>
      <c r="V76" s="485"/>
      <c r="W76" s="486"/>
    </row>
    <row r="77" spans="1:24" ht="15.75" customHeight="1" thickBot="1">
      <c r="A77" s="285">
        <v>2302</v>
      </c>
      <c r="B77" s="487" t="s">
        <v>41</v>
      </c>
      <c r="C77" s="488"/>
      <c r="D77" s="488"/>
      <c r="E77" s="489"/>
      <c r="F77" s="490"/>
      <c r="G77" s="285">
        <v>2302</v>
      </c>
      <c r="H77" s="245" t="s">
        <v>118</v>
      </c>
      <c r="I77" s="382">
        <v>3.7293065143568289E-2</v>
      </c>
      <c r="J77" s="382">
        <v>2.9880787612670521E-2</v>
      </c>
      <c r="K77" s="382">
        <v>3.1843560355953281E-2</v>
      </c>
      <c r="L77" s="382">
        <v>3.0886113261618331E-2</v>
      </c>
      <c r="M77" s="285">
        <v>2302</v>
      </c>
      <c r="N77" s="491" t="s">
        <v>41</v>
      </c>
      <c r="O77" s="390"/>
      <c r="P77" s="390"/>
      <c r="Q77" s="390">
        <v>0</v>
      </c>
      <c r="R77" s="391"/>
      <c r="S77" s="285">
        <v>2302</v>
      </c>
      <c r="T77" s="492" t="s">
        <v>41</v>
      </c>
      <c r="U77" s="493"/>
      <c r="V77" s="494"/>
      <c r="W77" s="495"/>
      <c r="X77" s="308"/>
    </row>
    <row r="78" spans="1:24" ht="15.75" customHeight="1" thickBot="1">
      <c r="A78" s="285"/>
      <c r="B78" s="496"/>
      <c r="C78" s="497"/>
      <c r="D78" s="497"/>
      <c r="E78" s="498"/>
      <c r="F78" s="499"/>
      <c r="G78" s="285"/>
      <c r="H78" s="405"/>
      <c r="I78" s="450"/>
      <c r="J78" s="450"/>
      <c r="K78" s="450"/>
      <c r="L78" s="500"/>
      <c r="M78" s="285"/>
      <c r="N78" s="452"/>
      <c r="O78" s="453"/>
      <c r="P78" s="453"/>
      <c r="Q78" s="453"/>
      <c r="R78" s="454"/>
      <c r="S78" s="285"/>
      <c r="T78" s="501"/>
      <c r="U78" s="502"/>
      <c r="V78" s="503"/>
      <c r="W78" s="504"/>
    </row>
    <row r="79" spans="1:24" ht="15.75" customHeight="1" thickBot="1">
      <c r="A79" s="285">
        <v>2303</v>
      </c>
      <c r="B79" s="240" t="s">
        <v>119</v>
      </c>
      <c r="C79" s="387">
        <v>3.9840637450199202E-3</v>
      </c>
      <c r="D79" s="387">
        <v>3.9840637450199202E-3</v>
      </c>
      <c r="E79" s="387">
        <v>3.9840637450199202E-3</v>
      </c>
      <c r="F79" s="300">
        <v>3.9840637450199202E-3</v>
      </c>
      <c r="G79" s="285">
        <v>2303</v>
      </c>
      <c r="H79" s="245" t="s">
        <v>119</v>
      </c>
      <c r="I79" s="382">
        <v>3.9840637978577681E-3</v>
      </c>
      <c r="J79" s="382">
        <v>3.9840637494887128E-3</v>
      </c>
      <c r="K79" s="382">
        <v>3.9840637329887638E-3</v>
      </c>
      <c r="L79" s="383">
        <v>3.984063797532281E-3</v>
      </c>
      <c r="M79" s="285">
        <v>2303</v>
      </c>
      <c r="N79" s="248" t="s">
        <v>119</v>
      </c>
      <c r="O79" s="249">
        <v>0</v>
      </c>
      <c r="P79" s="249">
        <v>0</v>
      </c>
      <c r="Q79" s="249">
        <v>0</v>
      </c>
      <c r="R79" s="304">
        <v>4.0000000000000001E-3</v>
      </c>
      <c r="S79" s="285">
        <v>2303</v>
      </c>
      <c r="T79" s="251" t="s">
        <v>119</v>
      </c>
      <c r="U79" s="505">
        <v>4.0000000000000001E-3</v>
      </c>
      <c r="V79" s="505">
        <v>4.0000000000000001E-3</v>
      </c>
      <c r="W79" s="506">
        <v>4.0000000000000001E-3</v>
      </c>
      <c r="X79" s="308"/>
    </row>
    <row r="80" spans="1:24">
      <c r="B80" s="201"/>
      <c r="C80" s="201"/>
      <c r="D80" s="201"/>
      <c r="E80" s="507"/>
      <c r="F80" s="201"/>
      <c r="G80" s="201"/>
      <c r="H80" s="508"/>
      <c r="I80" s="508"/>
      <c r="J80" s="508"/>
      <c r="K80" s="508"/>
      <c r="L80" s="508"/>
      <c r="M80" s="508"/>
      <c r="N80" s="201"/>
      <c r="O80" s="204"/>
      <c r="P80" s="204"/>
      <c r="Q80" s="201"/>
      <c r="R80" s="509"/>
      <c r="S80" s="509"/>
      <c r="T80" s="508"/>
      <c r="U80" s="201"/>
      <c r="V80" s="201"/>
      <c r="W80" s="201"/>
    </row>
    <row r="81" spans="2:23">
      <c r="B81" s="201"/>
      <c r="C81" s="201"/>
      <c r="D81" s="201"/>
      <c r="E81" s="507"/>
      <c r="F81" s="201"/>
      <c r="G81" s="201"/>
      <c r="H81" s="508"/>
      <c r="I81" s="508"/>
      <c r="J81" s="508"/>
      <c r="K81" s="508"/>
      <c r="L81" s="508"/>
      <c r="M81" s="508"/>
      <c r="Q81" s="201"/>
      <c r="R81" s="509"/>
      <c r="S81" s="509"/>
      <c r="T81" s="201"/>
      <c r="U81" s="201"/>
      <c r="V81" s="201"/>
      <c r="W81" s="201"/>
    </row>
    <row r="82" spans="2:23">
      <c r="B82" s="201"/>
      <c r="C82" s="201"/>
      <c r="D82" s="201"/>
      <c r="E82" s="507"/>
      <c r="F82" s="201"/>
      <c r="G82" s="201"/>
      <c r="H82" s="508"/>
      <c r="I82" s="201"/>
      <c r="J82" s="201"/>
      <c r="K82" s="201"/>
      <c r="L82" s="201"/>
      <c r="M82" s="201"/>
      <c r="N82" s="201"/>
      <c r="O82" s="204"/>
      <c r="P82" s="204"/>
      <c r="Q82" s="201"/>
      <c r="R82" s="509"/>
      <c r="S82" s="509"/>
      <c r="T82" s="201"/>
      <c r="U82" s="201"/>
      <c r="V82" s="201"/>
      <c r="W82" s="201"/>
    </row>
  </sheetData>
  <sheetProtection algorithmName="SHA-512" hashValue="lMop0QODCRJhf8MIOOjTQo3wxaNaEdbK9cJKdBMws1ExsIWMNiCaYXMdNq9UboIFzeZNWj8XtmvKwV9Mu7SAyA==" saltValue="U5d4c12ir+nn/BvTJx84qw==" spinCount="100000" sheet="1" objects="1" scenarios="1"/>
  <mergeCells count="4">
    <mergeCell ref="H8:L8"/>
    <mergeCell ref="N8:R8"/>
    <mergeCell ref="B8:F8"/>
    <mergeCell ref="T8:X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AH1354"/>
  <sheetViews>
    <sheetView topLeftCell="AJ1" zoomScale="115" zoomScaleNormal="115" workbookViewId="0">
      <selection activeCell="AJ1" sqref="AJ1"/>
    </sheetView>
  </sheetViews>
  <sheetFormatPr baseColWidth="10" defaultColWidth="11.5" defaultRowHeight="15" customHeight="1"/>
  <cols>
    <col min="1" max="2" width="0" style="190" hidden="1" customWidth="1"/>
    <col min="3" max="3" width="6.5" style="190" hidden="1" customWidth="1"/>
    <col min="4" max="7" width="0" style="190" hidden="1" customWidth="1"/>
    <col min="8" max="8" width="6.5" style="190" hidden="1" customWidth="1"/>
    <col min="9" max="9" width="0" style="190" hidden="1" customWidth="1"/>
    <col min="10" max="10" width="22.1640625" style="190" hidden="1" customWidth="1"/>
    <col min="11" max="19" width="0" style="190" hidden="1" customWidth="1"/>
    <col min="20" max="20" width="5.1640625" style="190" hidden="1" customWidth="1"/>
    <col min="21" max="21" width="23.5" style="190" hidden="1" customWidth="1"/>
    <col min="22" max="22" width="13.5" style="190" hidden="1" customWidth="1"/>
    <col min="23" max="23" width="21" style="190" hidden="1" customWidth="1"/>
    <col min="24" max="24" width="15" style="190" hidden="1" customWidth="1"/>
    <col min="25" max="26" width="0" style="190" hidden="1" customWidth="1"/>
    <col min="27" max="27" width="13.5" style="190" hidden="1" customWidth="1"/>
    <col min="28" max="28" width="13.6640625" style="190" hidden="1" customWidth="1"/>
    <col min="29" max="29" width="21.1640625" style="190" hidden="1" customWidth="1"/>
    <col min="30" max="30" width="57.1640625" style="190" hidden="1" customWidth="1"/>
    <col min="31" max="31" width="67.6640625" style="190" hidden="1" customWidth="1"/>
    <col min="32" max="32" width="21" style="190" hidden="1" customWidth="1"/>
    <col min="33" max="33" width="2.83203125" style="190" hidden="1" customWidth="1"/>
    <col min="34" max="34" width="50.83203125" style="190" hidden="1" customWidth="1"/>
    <col min="35" max="35" width="0" style="190" hidden="1" customWidth="1"/>
    <col min="36" max="16384" width="11.5" style="190"/>
  </cols>
  <sheetData>
    <row r="1" spans="1:34" ht="15" customHeight="1">
      <c r="A1" s="189" t="s">
        <v>120</v>
      </c>
      <c r="B1" s="189" t="s">
        <v>121</v>
      </c>
      <c r="D1" s="191" t="s">
        <v>120</v>
      </c>
      <c r="E1" s="191" t="s">
        <v>121</v>
      </c>
      <c r="F1" s="191" t="s">
        <v>122</v>
      </c>
      <c r="G1" s="191" t="s">
        <v>123</v>
      </c>
      <c r="I1" s="192" t="s">
        <v>120</v>
      </c>
      <c r="J1" s="192" t="s">
        <v>121</v>
      </c>
      <c r="K1" s="192" t="s">
        <v>122</v>
      </c>
      <c r="L1" s="192" t="s">
        <v>123</v>
      </c>
      <c r="M1" s="192" t="s">
        <v>124</v>
      </c>
      <c r="N1" s="192" t="s">
        <v>125</v>
      </c>
      <c r="O1" s="192" t="s">
        <v>126</v>
      </c>
      <c r="P1" s="192" t="s">
        <v>127</v>
      </c>
      <c r="Q1" s="192" t="s">
        <v>128</v>
      </c>
      <c r="R1" s="192" t="s">
        <v>129</v>
      </c>
      <c r="S1" s="192" t="s">
        <v>130</v>
      </c>
      <c r="U1" s="192" t="s">
        <v>131</v>
      </c>
      <c r="V1" s="192" t="s">
        <v>132</v>
      </c>
      <c r="W1" s="65"/>
      <c r="X1" s="832" t="s">
        <v>133</v>
      </c>
      <c r="Y1" s="832"/>
      <c r="Z1" s="832"/>
      <c r="AA1" s="832"/>
      <c r="AB1" s="192" t="s">
        <v>134</v>
      </c>
      <c r="AC1" s="831" t="s">
        <v>135</v>
      </c>
      <c r="AD1" s="831"/>
      <c r="AE1" s="831"/>
      <c r="AF1" s="831"/>
      <c r="AG1" s="831"/>
      <c r="AH1" s="831"/>
    </row>
    <row r="2" spans="1:34" ht="15" customHeight="1">
      <c r="A2" s="190" t="s">
        <v>136</v>
      </c>
      <c r="B2" s="190" t="s">
        <v>137</v>
      </c>
      <c r="D2" s="190" t="s">
        <v>138</v>
      </c>
      <c r="E2" s="190" t="s">
        <v>139</v>
      </c>
      <c r="F2" s="190" t="s">
        <v>140</v>
      </c>
      <c r="G2" s="190" t="s">
        <v>141</v>
      </c>
      <c r="I2" s="190" t="s">
        <v>138</v>
      </c>
      <c r="J2" s="190" t="s">
        <v>139</v>
      </c>
      <c r="K2" s="190" t="s">
        <v>140</v>
      </c>
      <c r="L2" s="190" t="s">
        <v>141</v>
      </c>
      <c r="M2" s="190" t="s">
        <v>142</v>
      </c>
      <c r="N2" s="190" t="s">
        <v>143</v>
      </c>
      <c r="O2" s="190" t="s">
        <v>138</v>
      </c>
      <c r="P2" s="190" t="s">
        <v>139</v>
      </c>
      <c r="Q2" s="190" t="s">
        <v>142</v>
      </c>
      <c r="R2" s="190" t="s">
        <v>143</v>
      </c>
      <c r="S2" s="190" t="s">
        <v>144</v>
      </c>
      <c r="U2" s="193" t="s">
        <v>8</v>
      </c>
      <c r="V2" s="194">
        <v>0</v>
      </c>
      <c r="W2" s="22" t="s">
        <v>145</v>
      </c>
      <c r="X2" s="22" t="s">
        <v>146</v>
      </c>
      <c r="Y2" s="22" t="s">
        <v>8</v>
      </c>
      <c r="Z2" s="22" t="s">
        <v>147</v>
      </c>
      <c r="AA2" s="22" t="s">
        <v>10</v>
      </c>
      <c r="AB2" s="195" t="s">
        <v>148</v>
      </c>
      <c r="AC2" s="196" t="s">
        <v>149</v>
      </c>
      <c r="AD2" s="196" t="s">
        <v>150</v>
      </c>
      <c r="AE2" s="196" t="s">
        <v>151</v>
      </c>
      <c r="AF2" s="196" t="s">
        <v>149</v>
      </c>
      <c r="AG2" s="196" t="s">
        <v>150</v>
      </c>
      <c r="AH2" s="196" t="s">
        <v>152</v>
      </c>
    </row>
    <row r="3" spans="1:34" ht="15" customHeight="1">
      <c r="A3" s="190" t="s">
        <v>138</v>
      </c>
      <c r="B3" s="190" t="s">
        <v>139</v>
      </c>
      <c r="D3" s="190" t="s">
        <v>138</v>
      </c>
      <c r="E3" s="190" t="s">
        <v>139</v>
      </c>
      <c r="F3" s="190" t="s">
        <v>153</v>
      </c>
      <c r="G3" s="190" t="s">
        <v>154</v>
      </c>
      <c r="I3" s="190" t="s">
        <v>138</v>
      </c>
      <c r="J3" s="190" t="s">
        <v>139</v>
      </c>
      <c r="K3" s="190" t="s">
        <v>153</v>
      </c>
      <c r="L3" s="190" t="s">
        <v>154</v>
      </c>
      <c r="M3" s="190" t="s">
        <v>142</v>
      </c>
      <c r="N3" s="190" t="s">
        <v>143</v>
      </c>
      <c r="O3" s="190" t="s">
        <v>138</v>
      </c>
      <c r="P3" s="190" t="s">
        <v>139</v>
      </c>
      <c r="Q3" s="190" t="s">
        <v>142</v>
      </c>
      <c r="R3" s="190" t="s">
        <v>143</v>
      </c>
      <c r="S3" s="190" t="s">
        <v>144</v>
      </c>
      <c r="U3" s="193" t="s">
        <v>147</v>
      </c>
      <c r="V3" s="194">
        <v>0.03</v>
      </c>
      <c r="W3" s="22" t="s">
        <v>155</v>
      </c>
      <c r="X3" s="54">
        <v>0.5</v>
      </c>
      <c r="Y3" s="54">
        <v>0.5</v>
      </c>
      <c r="Z3" s="54">
        <v>0.5</v>
      </c>
      <c r="AA3" s="54">
        <v>0.5</v>
      </c>
      <c r="AB3" s="197" t="s">
        <v>156</v>
      </c>
      <c r="AC3" s="190" t="s">
        <v>146</v>
      </c>
      <c r="AD3" s="190" t="s">
        <v>15</v>
      </c>
      <c r="AE3" s="198" t="s">
        <v>157</v>
      </c>
      <c r="AF3" s="190" t="s">
        <v>146</v>
      </c>
      <c r="AG3" s="190" t="s">
        <v>15</v>
      </c>
      <c r="AH3" s="190" t="s">
        <v>16</v>
      </c>
    </row>
    <row r="4" spans="1:34" ht="15" customHeight="1">
      <c r="A4" s="190" t="s">
        <v>158</v>
      </c>
      <c r="B4" s="190" t="s">
        <v>159</v>
      </c>
      <c r="D4" s="190" t="s">
        <v>138</v>
      </c>
      <c r="E4" s="190" t="s">
        <v>139</v>
      </c>
      <c r="F4" s="190" t="s">
        <v>160</v>
      </c>
      <c r="G4" s="190" t="s">
        <v>161</v>
      </c>
      <c r="I4" s="190" t="s">
        <v>138</v>
      </c>
      <c r="J4" s="190" t="s">
        <v>139</v>
      </c>
      <c r="K4" s="190" t="s">
        <v>160</v>
      </c>
      <c r="L4" s="190" t="s">
        <v>161</v>
      </c>
      <c r="M4" s="190" t="s">
        <v>142</v>
      </c>
      <c r="N4" s="190" t="s">
        <v>143</v>
      </c>
      <c r="O4" s="190" t="s">
        <v>138</v>
      </c>
      <c r="P4" s="190" t="s">
        <v>139</v>
      </c>
      <c r="Q4" s="190" t="s">
        <v>142</v>
      </c>
      <c r="R4" s="190" t="s">
        <v>143</v>
      </c>
      <c r="S4" s="190" t="s">
        <v>144</v>
      </c>
      <c r="U4" s="193" t="s">
        <v>146</v>
      </c>
      <c r="V4" s="194">
        <v>0.03</v>
      </c>
      <c r="W4" s="22" t="s">
        <v>162</v>
      </c>
      <c r="X4" s="54">
        <v>5</v>
      </c>
      <c r="Y4" s="54">
        <v>3</v>
      </c>
      <c r="Z4" s="54">
        <v>4.5</v>
      </c>
      <c r="AA4" s="54">
        <v>4.25</v>
      </c>
      <c r="AB4" s="197" t="s">
        <v>163</v>
      </c>
      <c r="AC4" s="190" t="s">
        <v>146</v>
      </c>
      <c r="AD4" s="190" t="s">
        <v>40</v>
      </c>
      <c r="AE4" s="190" t="s">
        <v>157</v>
      </c>
      <c r="AF4" s="190" t="s">
        <v>146</v>
      </c>
      <c r="AG4" s="190" t="s">
        <v>15</v>
      </c>
      <c r="AH4" s="190" t="s">
        <v>19</v>
      </c>
    </row>
    <row r="5" spans="1:34" ht="15" customHeight="1">
      <c r="A5" s="190" t="s">
        <v>164</v>
      </c>
      <c r="B5" s="190" t="s">
        <v>165</v>
      </c>
      <c r="D5" s="190" t="s">
        <v>138</v>
      </c>
      <c r="E5" s="190" t="s">
        <v>139</v>
      </c>
      <c r="F5" s="190" t="s">
        <v>166</v>
      </c>
      <c r="G5" s="190" t="s">
        <v>167</v>
      </c>
      <c r="I5" s="190" t="s">
        <v>138</v>
      </c>
      <c r="J5" s="190" t="s">
        <v>139</v>
      </c>
      <c r="K5" s="190" t="s">
        <v>166</v>
      </c>
      <c r="L5" s="190" t="s">
        <v>167</v>
      </c>
      <c r="M5" s="190" t="s">
        <v>142</v>
      </c>
      <c r="N5" s="190" t="s">
        <v>143</v>
      </c>
      <c r="O5" s="190" t="s">
        <v>138</v>
      </c>
      <c r="P5" s="190" t="s">
        <v>139</v>
      </c>
      <c r="Q5" s="190" t="s">
        <v>142</v>
      </c>
      <c r="R5" s="190" t="s">
        <v>143</v>
      </c>
      <c r="S5" s="190" t="s">
        <v>144</v>
      </c>
      <c r="U5" s="193" t="s">
        <v>10</v>
      </c>
      <c r="V5" s="194">
        <v>0</v>
      </c>
      <c r="W5" s="66" t="s">
        <v>168</v>
      </c>
      <c r="X5" s="54">
        <v>0.5</v>
      </c>
      <c r="Y5" s="54">
        <v>0.5</v>
      </c>
      <c r="Z5" s="54"/>
      <c r="AA5" s="54">
        <v>0.25</v>
      </c>
      <c r="AB5" s="195" t="s">
        <v>169</v>
      </c>
      <c r="AC5" s="190" t="s">
        <v>146</v>
      </c>
      <c r="AD5" s="190" t="s">
        <v>48</v>
      </c>
      <c r="AE5" s="190" t="s">
        <v>157</v>
      </c>
      <c r="AF5" s="190" t="s">
        <v>146</v>
      </c>
      <c r="AG5" s="190" t="s">
        <v>15</v>
      </c>
      <c r="AH5" s="190" t="s">
        <v>23</v>
      </c>
    </row>
    <row r="6" spans="1:34" ht="15" customHeight="1">
      <c r="A6" s="190" t="s">
        <v>170</v>
      </c>
      <c r="B6" s="190" t="s">
        <v>171</v>
      </c>
      <c r="D6" s="190" t="s">
        <v>138</v>
      </c>
      <c r="E6" s="190" t="s">
        <v>139</v>
      </c>
      <c r="F6" s="190" t="s">
        <v>172</v>
      </c>
      <c r="G6" s="190" t="s">
        <v>173</v>
      </c>
      <c r="I6" s="190" t="s">
        <v>138</v>
      </c>
      <c r="J6" s="190" t="s">
        <v>139</v>
      </c>
      <c r="K6" s="190" t="s">
        <v>172</v>
      </c>
      <c r="L6" s="190" t="s">
        <v>173</v>
      </c>
      <c r="M6" s="190" t="s">
        <v>142</v>
      </c>
      <c r="N6" s="190" t="s">
        <v>143</v>
      </c>
      <c r="O6" s="190" t="s">
        <v>138</v>
      </c>
      <c r="P6" s="190" t="s">
        <v>139</v>
      </c>
      <c r="Q6" s="190" t="s">
        <v>142</v>
      </c>
      <c r="R6" s="190" t="s">
        <v>143</v>
      </c>
      <c r="S6" s="190" t="s">
        <v>144</v>
      </c>
      <c r="W6" s="22" t="s">
        <v>174</v>
      </c>
      <c r="X6" s="54">
        <f>SUM(X3:X5)</f>
        <v>6</v>
      </c>
      <c r="Y6" s="54">
        <f>SUM(Y3:Y5)</f>
        <v>4</v>
      </c>
      <c r="Z6" s="54">
        <f>SUM(Z3:Z5)</f>
        <v>5</v>
      </c>
      <c r="AA6" s="54">
        <f>SUM(AA3:AA5)</f>
        <v>5</v>
      </c>
      <c r="AB6" s="197" t="s">
        <v>175</v>
      </c>
      <c r="AC6" s="190" t="s">
        <v>146</v>
      </c>
      <c r="AD6" s="190" t="s">
        <v>64</v>
      </c>
      <c r="AE6" s="190" t="s">
        <v>157</v>
      </c>
      <c r="AF6" s="190" t="s">
        <v>146</v>
      </c>
      <c r="AG6" s="190" t="s">
        <v>15</v>
      </c>
      <c r="AH6" s="190" t="s">
        <v>25</v>
      </c>
    </row>
    <row r="7" spans="1:34" ht="15" customHeight="1">
      <c r="A7" s="190" t="s">
        <v>176</v>
      </c>
      <c r="B7" s="190" t="s">
        <v>177</v>
      </c>
      <c r="D7" s="190" t="s">
        <v>138</v>
      </c>
      <c r="E7" s="190" t="s">
        <v>139</v>
      </c>
      <c r="F7" s="190" t="s">
        <v>178</v>
      </c>
      <c r="G7" s="190" t="s">
        <v>179</v>
      </c>
      <c r="I7" s="190" t="s">
        <v>138</v>
      </c>
      <c r="J7" s="190" t="s">
        <v>139</v>
      </c>
      <c r="K7" s="190" t="s">
        <v>178</v>
      </c>
      <c r="L7" s="190" t="s">
        <v>179</v>
      </c>
      <c r="M7" s="190" t="s">
        <v>180</v>
      </c>
      <c r="N7" s="190" t="s">
        <v>181</v>
      </c>
      <c r="O7" s="190" t="s">
        <v>138</v>
      </c>
      <c r="P7" s="190" t="s">
        <v>139</v>
      </c>
      <c r="Q7" s="190" t="s">
        <v>180</v>
      </c>
      <c r="R7" s="190" t="s">
        <v>181</v>
      </c>
      <c r="S7" s="190" t="s">
        <v>144</v>
      </c>
      <c r="AB7" s="197" t="s">
        <v>182</v>
      </c>
      <c r="AC7" s="190" t="s">
        <v>146</v>
      </c>
      <c r="AD7" s="190" t="s">
        <v>76</v>
      </c>
      <c r="AE7" s="190" t="s">
        <v>157</v>
      </c>
      <c r="AF7" s="190" t="s">
        <v>146</v>
      </c>
      <c r="AG7" s="190" t="s">
        <v>15</v>
      </c>
      <c r="AH7" s="190" t="s">
        <v>28</v>
      </c>
    </row>
    <row r="8" spans="1:34" ht="15" customHeight="1">
      <c r="A8" s="190" t="s">
        <v>183</v>
      </c>
      <c r="B8" s="190" t="s">
        <v>184</v>
      </c>
      <c r="D8" s="190" t="s">
        <v>138</v>
      </c>
      <c r="E8" s="190" t="s">
        <v>139</v>
      </c>
      <c r="F8" s="190" t="s">
        <v>185</v>
      </c>
      <c r="G8" s="190" t="s">
        <v>186</v>
      </c>
      <c r="I8" s="190" t="s">
        <v>138</v>
      </c>
      <c r="J8" s="190" t="s">
        <v>139</v>
      </c>
      <c r="K8" s="190" t="s">
        <v>185</v>
      </c>
      <c r="L8" s="190" t="s">
        <v>186</v>
      </c>
      <c r="M8" s="190" t="s">
        <v>187</v>
      </c>
      <c r="N8" s="190" t="s">
        <v>188</v>
      </c>
      <c r="O8" s="190" t="s">
        <v>138</v>
      </c>
      <c r="P8" s="190" t="s">
        <v>139</v>
      </c>
      <c r="Q8" s="190" t="s">
        <v>187</v>
      </c>
      <c r="R8" s="190" t="s">
        <v>188</v>
      </c>
      <c r="S8" s="190" t="s">
        <v>144</v>
      </c>
      <c r="W8" s="22" t="s">
        <v>155</v>
      </c>
      <c r="AB8" s="195" t="s">
        <v>189</v>
      </c>
      <c r="AC8" s="190" t="s">
        <v>146</v>
      </c>
      <c r="AD8" s="190" t="s">
        <v>78</v>
      </c>
      <c r="AE8" s="190" t="s">
        <v>157</v>
      </c>
      <c r="AF8" s="190" t="s">
        <v>146</v>
      </c>
      <c r="AG8" s="190" t="s">
        <v>15</v>
      </c>
      <c r="AH8" s="190" t="s">
        <v>31</v>
      </c>
    </row>
    <row r="9" spans="1:34" ht="15" customHeight="1">
      <c r="A9" s="190" t="s">
        <v>190</v>
      </c>
      <c r="B9" s="190" t="s">
        <v>191</v>
      </c>
      <c r="D9" s="190" t="s">
        <v>138</v>
      </c>
      <c r="E9" s="190" t="s">
        <v>139</v>
      </c>
      <c r="F9" s="190" t="s">
        <v>192</v>
      </c>
      <c r="G9" s="190" t="s">
        <v>193</v>
      </c>
      <c r="I9" s="190" t="s">
        <v>138</v>
      </c>
      <c r="J9" s="190" t="s">
        <v>139</v>
      </c>
      <c r="K9" s="190" t="s">
        <v>178</v>
      </c>
      <c r="L9" s="190" t="s">
        <v>179</v>
      </c>
      <c r="M9" s="190" t="s">
        <v>194</v>
      </c>
      <c r="N9" s="190" t="s">
        <v>195</v>
      </c>
      <c r="O9" s="190" t="s">
        <v>138</v>
      </c>
      <c r="P9" s="190" t="s">
        <v>139</v>
      </c>
      <c r="Q9" s="190" t="s">
        <v>194</v>
      </c>
      <c r="R9" s="190" t="s">
        <v>195</v>
      </c>
      <c r="S9" s="190" t="s">
        <v>144</v>
      </c>
      <c r="W9" s="22" t="s">
        <v>196</v>
      </c>
      <c r="AB9" s="197" t="s">
        <v>197</v>
      </c>
      <c r="AC9" s="190" t="s">
        <v>146</v>
      </c>
      <c r="AD9" s="190" t="s">
        <v>89</v>
      </c>
      <c r="AE9" s="190" t="s">
        <v>157</v>
      </c>
      <c r="AF9" s="190" t="s">
        <v>146</v>
      </c>
      <c r="AG9" s="190" t="s">
        <v>15</v>
      </c>
      <c r="AH9" s="190" t="s">
        <v>34</v>
      </c>
    </row>
    <row r="10" spans="1:34" ht="15" customHeight="1">
      <c r="A10" s="190" t="s">
        <v>198</v>
      </c>
      <c r="B10" s="190" t="s">
        <v>199</v>
      </c>
      <c r="D10" s="190" t="s">
        <v>138</v>
      </c>
      <c r="E10" s="190" t="s">
        <v>139</v>
      </c>
      <c r="F10" s="190" t="s">
        <v>200</v>
      </c>
      <c r="G10" s="190" t="s">
        <v>201</v>
      </c>
      <c r="I10" s="190" t="s">
        <v>138</v>
      </c>
      <c r="J10" s="190" t="s">
        <v>139</v>
      </c>
      <c r="K10" s="190" t="s">
        <v>192</v>
      </c>
      <c r="L10" s="190" t="s">
        <v>193</v>
      </c>
      <c r="M10" s="190" t="s">
        <v>202</v>
      </c>
      <c r="N10" s="190" t="s">
        <v>203</v>
      </c>
      <c r="O10" s="190" t="s">
        <v>138</v>
      </c>
      <c r="P10" s="190" t="s">
        <v>139</v>
      </c>
      <c r="Q10" s="190" t="s">
        <v>202</v>
      </c>
      <c r="R10" s="190" t="s">
        <v>203</v>
      </c>
      <c r="S10" s="190" t="s">
        <v>144</v>
      </c>
      <c r="W10" s="22" t="s">
        <v>204</v>
      </c>
      <c r="AB10" s="197" t="s">
        <v>205</v>
      </c>
      <c r="AC10" s="190" t="s">
        <v>146</v>
      </c>
      <c r="AD10" s="190" t="s">
        <v>91</v>
      </c>
      <c r="AE10" s="190" t="s">
        <v>157</v>
      </c>
      <c r="AF10" s="190" t="s">
        <v>146</v>
      </c>
      <c r="AG10" s="190" t="s">
        <v>15</v>
      </c>
      <c r="AH10" s="190" t="s">
        <v>37</v>
      </c>
    </row>
    <row r="11" spans="1:34" ht="15" customHeight="1">
      <c r="A11" s="190" t="s">
        <v>206</v>
      </c>
      <c r="B11" s="190" t="s">
        <v>207</v>
      </c>
      <c r="D11" s="190" t="s">
        <v>138</v>
      </c>
      <c r="E11" s="190" t="s">
        <v>139</v>
      </c>
      <c r="F11" s="190" t="s">
        <v>208</v>
      </c>
      <c r="G11" s="190" t="s">
        <v>209</v>
      </c>
      <c r="I11" s="190" t="s">
        <v>138</v>
      </c>
      <c r="J11" s="190" t="s">
        <v>139</v>
      </c>
      <c r="K11" s="190" t="s">
        <v>200</v>
      </c>
      <c r="L11" s="190" t="s">
        <v>201</v>
      </c>
      <c r="M11" s="190" t="s">
        <v>210</v>
      </c>
      <c r="N11" s="190" t="s">
        <v>211</v>
      </c>
      <c r="O11" s="190" t="s">
        <v>138</v>
      </c>
      <c r="P11" s="190" t="s">
        <v>139</v>
      </c>
      <c r="Q11" s="190" t="s">
        <v>210</v>
      </c>
      <c r="R11" s="190" t="s">
        <v>211</v>
      </c>
      <c r="S11" s="190" t="s">
        <v>144</v>
      </c>
      <c r="W11" s="22" t="s">
        <v>212</v>
      </c>
      <c r="AB11" s="195" t="s">
        <v>213</v>
      </c>
      <c r="AC11" s="190" t="s">
        <v>146</v>
      </c>
      <c r="AD11" s="190" t="s">
        <v>100</v>
      </c>
      <c r="AE11" s="190" t="s">
        <v>157</v>
      </c>
      <c r="AF11" s="190" t="s">
        <v>146</v>
      </c>
      <c r="AG11" s="190" t="s">
        <v>15</v>
      </c>
      <c r="AH11" s="190" t="s">
        <v>33</v>
      </c>
    </row>
    <row r="12" spans="1:34" ht="15" customHeight="1">
      <c r="A12" s="190" t="s">
        <v>214</v>
      </c>
      <c r="B12" s="190" t="s">
        <v>215</v>
      </c>
      <c r="D12" s="190" t="s">
        <v>138</v>
      </c>
      <c r="E12" s="190" t="s">
        <v>139</v>
      </c>
      <c r="F12" s="190" t="s">
        <v>216</v>
      </c>
      <c r="G12" s="190" t="s">
        <v>217</v>
      </c>
      <c r="I12" s="190" t="s">
        <v>138</v>
      </c>
      <c r="J12" s="190" t="s">
        <v>139</v>
      </c>
      <c r="K12" s="190" t="s">
        <v>208</v>
      </c>
      <c r="L12" s="190" t="s">
        <v>209</v>
      </c>
      <c r="M12" s="190" t="s">
        <v>218</v>
      </c>
      <c r="N12" s="190" t="s">
        <v>219</v>
      </c>
      <c r="O12" s="190" t="s">
        <v>138</v>
      </c>
      <c r="P12" s="190" t="s">
        <v>139</v>
      </c>
      <c r="Q12" s="190" t="s">
        <v>218</v>
      </c>
      <c r="R12" s="190" t="s">
        <v>219</v>
      </c>
      <c r="S12" s="190" t="s">
        <v>144</v>
      </c>
      <c r="W12" s="22" t="s">
        <v>220</v>
      </c>
      <c r="AB12" s="197" t="s">
        <v>221</v>
      </c>
      <c r="AC12" s="190" t="s">
        <v>146</v>
      </c>
      <c r="AD12" s="190" t="s">
        <v>119</v>
      </c>
      <c r="AE12" s="198" t="s">
        <v>222</v>
      </c>
      <c r="AF12" s="190" t="s">
        <v>146</v>
      </c>
      <c r="AG12" s="190" t="s">
        <v>40</v>
      </c>
      <c r="AH12" s="190" t="s">
        <v>42</v>
      </c>
    </row>
    <row r="13" spans="1:34" ht="15" customHeight="1">
      <c r="A13" s="190" t="s">
        <v>223</v>
      </c>
      <c r="B13" s="190" t="s">
        <v>224</v>
      </c>
      <c r="D13" s="190" t="s">
        <v>138</v>
      </c>
      <c r="E13" s="190" t="s">
        <v>139</v>
      </c>
      <c r="F13" s="190" t="s">
        <v>225</v>
      </c>
      <c r="G13" s="190" t="s">
        <v>226</v>
      </c>
      <c r="I13" s="190" t="s">
        <v>138</v>
      </c>
      <c r="J13" s="190" t="s">
        <v>139</v>
      </c>
      <c r="K13" s="190" t="s">
        <v>192</v>
      </c>
      <c r="L13" s="190" t="s">
        <v>193</v>
      </c>
      <c r="M13" s="190" t="s">
        <v>227</v>
      </c>
      <c r="N13" s="190" t="s">
        <v>228</v>
      </c>
      <c r="O13" s="190" t="s">
        <v>138</v>
      </c>
      <c r="P13" s="190" t="s">
        <v>139</v>
      </c>
      <c r="Q13" s="190" t="s">
        <v>227</v>
      </c>
      <c r="R13" s="190" t="s">
        <v>228</v>
      </c>
      <c r="S13" s="190" t="s">
        <v>144</v>
      </c>
      <c r="W13" s="22" t="s">
        <v>229</v>
      </c>
      <c r="AB13" s="197" t="s">
        <v>230</v>
      </c>
      <c r="AC13" s="190" t="s">
        <v>146</v>
      </c>
      <c r="AD13" s="190" t="s">
        <v>62</v>
      </c>
      <c r="AE13" s="190" t="s">
        <v>222</v>
      </c>
      <c r="AF13" s="190" t="s">
        <v>146</v>
      </c>
      <c r="AG13" s="190" t="s">
        <v>40</v>
      </c>
      <c r="AH13" s="190" t="s">
        <v>44</v>
      </c>
    </row>
    <row r="14" spans="1:34" ht="15" customHeight="1">
      <c r="A14" s="190" t="s">
        <v>231</v>
      </c>
      <c r="B14" s="190" t="s">
        <v>232</v>
      </c>
      <c r="D14" s="190" t="s">
        <v>138</v>
      </c>
      <c r="E14" s="190" t="s">
        <v>139</v>
      </c>
      <c r="F14" s="190" t="s">
        <v>233</v>
      </c>
      <c r="G14" s="190" t="s">
        <v>234</v>
      </c>
      <c r="I14" s="190" t="s">
        <v>138</v>
      </c>
      <c r="J14" s="190" t="s">
        <v>139</v>
      </c>
      <c r="K14" s="190" t="s">
        <v>166</v>
      </c>
      <c r="L14" s="190" t="s">
        <v>167</v>
      </c>
      <c r="M14" s="190" t="s">
        <v>227</v>
      </c>
      <c r="N14" s="190" t="s">
        <v>228</v>
      </c>
      <c r="O14" s="190" t="s">
        <v>138</v>
      </c>
      <c r="P14" s="190" t="s">
        <v>139</v>
      </c>
      <c r="Q14" s="190" t="s">
        <v>227</v>
      </c>
      <c r="R14" s="190" t="s">
        <v>228</v>
      </c>
      <c r="S14" s="190" t="s">
        <v>144</v>
      </c>
      <c r="W14" s="22" t="s">
        <v>235</v>
      </c>
      <c r="AC14" s="190" t="s">
        <v>8</v>
      </c>
      <c r="AD14" s="190" t="s">
        <v>15</v>
      </c>
      <c r="AE14" s="190" t="s">
        <v>222</v>
      </c>
      <c r="AF14" s="190" t="s">
        <v>146</v>
      </c>
      <c r="AG14" s="190" t="s">
        <v>40</v>
      </c>
      <c r="AH14" s="190" t="s">
        <v>46</v>
      </c>
    </row>
    <row r="15" spans="1:34" ht="15" customHeight="1">
      <c r="A15" s="190" t="s">
        <v>236</v>
      </c>
      <c r="B15" s="190" t="s">
        <v>237</v>
      </c>
      <c r="D15" s="190" t="s">
        <v>138</v>
      </c>
      <c r="E15" s="190" t="s">
        <v>139</v>
      </c>
      <c r="F15" s="190" t="s">
        <v>238</v>
      </c>
      <c r="G15" s="190" t="s">
        <v>239</v>
      </c>
      <c r="I15" s="190" t="s">
        <v>138</v>
      </c>
      <c r="J15" s="190" t="s">
        <v>139</v>
      </c>
      <c r="K15" s="190" t="s">
        <v>216</v>
      </c>
      <c r="L15" s="190" t="s">
        <v>217</v>
      </c>
      <c r="M15" s="190" t="s">
        <v>240</v>
      </c>
      <c r="N15" s="190" t="s">
        <v>241</v>
      </c>
      <c r="O15" s="190" t="s">
        <v>138</v>
      </c>
      <c r="P15" s="190" t="s">
        <v>139</v>
      </c>
      <c r="Q15" s="190" t="s">
        <v>240</v>
      </c>
      <c r="R15" s="190" t="s">
        <v>241</v>
      </c>
      <c r="S15" s="190" t="s">
        <v>144</v>
      </c>
      <c r="W15" s="22" t="s">
        <v>242</v>
      </c>
      <c r="AC15" s="190" t="s">
        <v>8</v>
      </c>
      <c r="AD15" s="198" t="s">
        <v>49</v>
      </c>
      <c r="AE15" s="190" t="s">
        <v>222</v>
      </c>
      <c r="AF15" s="190" t="s">
        <v>146</v>
      </c>
      <c r="AG15" s="190" t="s">
        <v>40</v>
      </c>
      <c r="AH15" s="190" t="s">
        <v>47</v>
      </c>
    </row>
    <row r="16" spans="1:34" ht="15" customHeight="1">
      <c r="A16" s="190" t="s">
        <v>243</v>
      </c>
      <c r="B16" s="190" t="s">
        <v>244</v>
      </c>
      <c r="D16" s="190" t="s">
        <v>138</v>
      </c>
      <c r="E16" s="190" t="s">
        <v>139</v>
      </c>
      <c r="F16" s="190" t="s">
        <v>245</v>
      </c>
      <c r="G16" s="190" t="s">
        <v>246</v>
      </c>
      <c r="I16" s="190" t="s">
        <v>138</v>
      </c>
      <c r="J16" s="190" t="s">
        <v>139</v>
      </c>
      <c r="K16" s="190" t="s">
        <v>200</v>
      </c>
      <c r="L16" s="190" t="s">
        <v>201</v>
      </c>
      <c r="M16" s="190" t="s">
        <v>247</v>
      </c>
      <c r="N16" s="190" t="s">
        <v>248</v>
      </c>
      <c r="O16" s="190" t="s">
        <v>138</v>
      </c>
      <c r="P16" s="190" t="s">
        <v>139</v>
      </c>
      <c r="Q16" s="190" t="s">
        <v>247</v>
      </c>
      <c r="R16" s="190" t="s">
        <v>248</v>
      </c>
      <c r="S16" s="190" t="s">
        <v>144</v>
      </c>
      <c r="W16" s="22" t="s">
        <v>249</v>
      </c>
      <c r="AC16" s="190" t="s">
        <v>8</v>
      </c>
      <c r="AD16" s="190" t="s">
        <v>61</v>
      </c>
      <c r="AE16" s="198" t="s">
        <v>250</v>
      </c>
      <c r="AF16" s="190" t="s">
        <v>146</v>
      </c>
      <c r="AG16" s="190" t="s">
        <v>48</v>
      </c>
      <c r="AH16" s="190" t="s">
        <v>50</v>
      </c>
    </row>
    <row r="17" spans="1:34" ht="15" customHeight="1">
      <c r="A17" s="190" t="s">
        <v>251</v>
      </c>
      <c r="B17" s="190" t="s">
        <v>252</v>
      </c>
      <c r="D17" s="190" t="s">
        <v>138</v>
      </c>
      <c r="E17" s="190" t="s">
        <v>139</v>
      </c>
      <c r="F17" s="190" t="s">
        <v>253</v>
      </c>
      <c r="G17" s="190" t="s">
        <v>254</v>
      </c>
      <c r="I17" s="190" t="s">
        <v>138</v>
      </c>
      <c r="J17" s="190" t="s">
        <v>139</v>
      </c>
      <c r="K17" s="190" t="s">
        <v>225</v>
      </c>
      <c r="L17" s="190" t="s">
        <v>226</v>
      </c>
      <c r="M17" s="190" t="s">
        <v>255</v>
      </c>
      <c r="N17" s="190" t="s">
        <v>256</v>
      </c>
      <c r="O17" s="190" t="s">
        <v>138</v>
      </c>
      <c r="P17" s="190" t="s">
        <v>139</v>
      </c>
      <c r="Q17" s="190" t="s">
        <v>255</v>
      </c>
      <c r="R17" s="190" t="s">
        <v>256</v>
      </c>
      <c r="S17" s="190" t="s">
        <v>144</v>
      </c>
      <c r="W17" s="22" t="s">
        <v>257</v>
      </c>
      <c r="AC17" s="190" t="s">
        <v>8</v>
      </c>
      <c r="AD17" s="190" t="s">
        <v>64</v>
      </c>
      <c r="AE17" s="190" t="s">
        <v>250</v>
      </c>
      <c r="AF17" s="190" t="s">
        <v>146</v>
      </c>
      <c r="AG17" s="190" t="s">
        <v>48</v>
      </c>
      <c r="AH17" s="190" t="s">
        <v>53</v>
      </c>
    </row>
    <row r="18" spans="1:34" ht="15" customHeight="1">
      <c r="A18" s="190" t="s">
        <v>258</v>
      </c>
      <c r="B18" s="190" t="s">
        <v>259</v>
      </c>
      <c r="D18" s="190" t="s">
        <v>138</v>
      </c>
      <c r="E18" s="190" t="s">
        <v>139</v>
      </c>
      <c r="F18" s="190" t="s">
        <v>260</v>
      </c>
      <c r="G18" s="190" t="s">
        <v>261</v>
      </c>
      <c r="I18" s="190" t="s">
        <v>138</v>
      </c>
      <c r="J18" s="190" t="s">
        <v>139</v>
      </c>
      <c r="K18" s="190" t="s">
        <v>225</v>
      </c>
      <c r="L18" s="190" t="s">
        <v>226</v>
      </c>
      <c r="M18" s="190" t="s">
        <v>262</v>
      </c>
      <c r="N18" s="190" t="s">
        <v>263</v>
      </c>
      <c r="O18" s="190" t="s">
        <v>138</v>
      </c>
      <c r="P18" s="190" t="s">
        <v>139</v>
      </c>
      <c r="Q18" s="190" t="s">
        <v>262</v>
      </c>
      <c r="R18" s="190" t="s">
        <v>264</v>
      </c>
      <c r="S18" s="190" t="s">
        <v>144</v>
      </c>
      <c r="W18" s="22" t="s">
        <v>265</v>
      </c>
      <c r="AC18" s="190" t="s">
        <v>8</v>
      </c>
      <c r="AD18" s="190" t="s">
        <v>78</v>
      </c>
      <c r="AE18" s="190" t="s">
        <v>250</v>
      </c>
      <c r="AF18" s="190" t="s">
        <v>146</v>
      </c>
      <c r="AG18" s="190" t="s">
        <v>48</v>
      </c>
      <c r="AH18" s="190" t="s">
        <v>57</v>
      </c>
    </row>
    <row r="19" spans="1:34" ht="15" customHeight="1">
      <c r="A19" s="190" t="s">
        <v>266</v>
      </c>
      <c r="B19" s="190" t="s">
        <v>267</v>
      </c>
      <c r="D19" s="190" t="s">
        <v>138</v>
      </c>
      <c r="E19" s="190" t="s">
        <v>139</v>
      </c>
      <c r="F19" s="190" t="s">
        <v>268</v>
      </c>
      <c r="G19" s="190" t="s">
        <v>269</v>
      </c>
      <c r="I19" s="190" t="s">
        <v>138</v>
      </c>
      <c r="J19" s="190" t="s">
        <v>139</v>
      </c>
      <c r="K19" s="190" t="s">
        <v>233</v>
      </c>
      <c r="L19" s="190" t="s">
        <v>234</v>
      </c>
      <c r="M19" s="190" t="s">
        <v>270</v>
      </c>
      <c r="N19" s="190" t="s">
        <v>271</v>
      </c>
      <c r="O19" s="190" t="s">
        <v>138</v>
      </c>
      <c r="P19" s="190" t="s">
        <v>139</v>
      </c>
      <c r="Q19" s="190" t="s">
        <v>270</v>
      </c>
      <c r="R19" s="190" t="s">
        <v>271</v>
      </c>
      <c r="S19" s="190" t="s">
        <v>144</v>
      </c>
      <c r="W19" s="22" t="s">
        <v>272</v>
      </c>
      <c r="AC19" s="190" t="s">
        <v>8</v>
      </c>
      <c r="AD19" s="190" t="s">
        <v>90</v>
      </c>
      <c r="AE19" s="198" t="s">
        <v>273</v>
      </c>
      <c r="AF19" s="190" t="s">
        <v>146</v>
      </c>
      <c r="AG19" s="190" t="s">
        <v>64</v>
      </c>
      <c r="AH19" s="190" t="s">
        <v>66</v>
      </c>
    </row>
    <row r="20" spans="1:34" ht="15" customHeight="1">
      <c r="A20" s="190" t="s">
        <v>274</v>
      </c>
      <c r="B20" s="190" t="s">
        <v>275</v>
      </c>
      <c r="D20" s="190" t="s">
        <v>164</v>
      </c>
      <c r="E20" s="190" t="s">
        <v>165</v>
      </c>
      <c r="F20" s="190" t="s">
        <v>276</v>
      </c>
      <c r="G20" s="190" t="s">
        <v>277</v>
      </c>
      <c r="I20" s="190" t="s">
        <v>138</v>
      </c>
      <c r="J20" s="190" t="s">
        <v>139</v>
      </c>
      <c r="K20" s="190" t="s">
        <v>233</v>
      </c>
      <c r="L20" s="190" t="s">
        <v>234</v>
      </c>
      <c r="M20" s="190" t="s">
        <v>278</v>
      </c>
      <c r="N20" s="190" t="s">
        <v>279</v>
      </c>
      <c r="O20" s="190" t="s">
        <v>138</v>
      </c>
      <c r="P20" s="190" t="s">
        <v>139</v>
      </c>
      <c r="Q20" s="190" t="s">
        <v>278</v>
      </c>
      <c r="R20" s="190" t="s">
        <v>279</v>
      </c>
      <c r="S20" s="190" t="s">
        <v>144</v>
      </c>
      <c r="W20" s="22" t="s">
        <v>280</v>
      </c>
      <c r="AC20" s="190" t="s">
        <v>8</v>
      </c>
      <c r="AD20" s="190" t="s">
        <v>91</v>
      </c>
      <c r="AE20" s="190" t="s">
        <v>273</v>
      </c>
      <c r="AF20" s="190" t="s">
        <v>146</v>
      </c>
      <c r="AG20" s="190" t="s">
        <v>64</v>
      </c>
      <c r="AH20" s="190" t="s">
        <v>69</v>
      </c>
    </row>
    <row r="21" spans="1:34" ht="15" customHeight="1">
      <c r="A21" s="190" t="s">
        <v>281</v>
      </c>
      <c r="B21" s="190" t="s">
        <v>282</v>
      </c>
      <c r="D21" s="190" t="s">
        <v>164</v>
      </c>
      <c r="E21" s="190" t="s">
        <v>165</v>
      </c>
      <c r="F21" s="190" t="s">
        <v>283</v>
      </c>
      <c r="G21" s="190" t="s">
        <v>284</v>
      </c>
      <c r="I21" s="190" t="s">
        <v>138</v>
      </c>
      <c r="J21" s="190" t="s">
        <v>139</v>
      </c>
      <c r="K21" s="190" t="s">
        <v>178</v>
      </c>
      <c r="L21" s="190" t="s">
        <v>179</v>
      </c>
      <c r="M21" s="190" t="s">
        <v>285</v>
      </c>
      <c r="N21" s="190" t="s">
        <v>286</v>
      </c>
      <c r="O21" s="190" t="s">
        <v>138</v>
      </c>
      <c r="P21" s="190" t="s">
        <v>139</v>
      </c>
      <c r="Q21" s="190" t="s">
        <v>285</v>
      </c>
      <c r="R21" s="190" t="s">
        <v>286</v>
      </c>
      <c r="S21" s="190" t="s">
        <v>144</v>
      </c>
      <c r="W21" s="66" t="s">
        <v>168</v>
      </c>
      <c r="AC21" s="190" t="s">
        <v>8</v>
      </c>
      <c r="AD21" s="190" t="s">
        <v>100</v>
      </c>
      <c r="AE21" s="198" t="s">
        <v>287</v>
      </c>
      <c r="AF21" s="190" t="s">
        <v>146</v>
      </c>
      <c r="AG21" s="190" t="s">
        <v>76</v>
      </c>
      <c r="AH21" s="190" t="s">
        <v>288</v>
      </c>
    </row>
    <row r="22" spans="1:34" ht="15" customHeight="1">
      <c r="A22" s="190" t="s">
        <v>289</v>
      </c>
      <c r="B22" s="190" t="s">
        <v>290</v>
      </c>
      <c r="D22" s="190" t="s">
        <v>164</v>
      </c>
      <c r="E22" s="190" t="s">
        <v>165</v>
      </c>
      <c r="F22" s="190" t="s">
        <v>291</v>
      </c>
      <c r="G22" s="190" t="s">
        <v>292</v>
      </c>
      <c r="I22" s="190" t="s">
        <v>138</v>
      </c>
      <c r="J22" s="190" t="s">
        <v>139</v>
      </c>
      <c r="K22" s="190" t="s">
        <v>192</v>
      </c>
      <c r="L22" s="190" t="s">
        <v>193</v>
      </c>
      <c r="M22" s="190" t="s">
        <v>293</v>
      </c>
      <c r="N22" s="190" t="s">
        <v>294</v>
      </c>
      <c r="O22" s="190" t="s">
        <v>138</v>
      </c>
      <c r="P22" s="190" t="s">
        <v>139</v>
      </c>
      <c r="Q22" s="190" t="s">
        <v>293</v>
      </c>
      <c r="R22" s="190" t="s">
        <v>294</v>
      </c>
      <c r="S22" s="190" t="s">
        <v>144</v>
      </c>
      <c r="AC22" s="190" t="s">
        <v>8</v>
      </c>
      <c r="AD22" s="190" t="s">
        <v>118</v>
      </c>
      <c r="AE22" s="198" t="s">
        <v>295</v>
      </c>
      <c r="AF22" s="190" t="s">
        <v>146</v>
      </c>
      <c r="AG22" s="190" t="s">
        <v>78</v>
      </c>
      <c r="AH22" s="190" t="s">
        <v>79</v>
      </c>
    </row>
    <row r="23" spans="1:34" ht="15" customHeight="1">
      <c r="A23" s="190" t="s">
        <v>296</v>
      </c>
      <c r="B23" s="190" t="s">
        <v>297</v>
      </c>
      <c r="D23" s="190" t="s">
        <v>164</v>
      </c>
      <c r="E23" s="190" t="s">
        <v>165</v>
      </c>
      <c r="F23" s="190" t="s">
        <v>298</v>
      </c>
      <c r="G23" s="190" t="s">
        <v>299</v>
      </c>
      <c r="I23" s="190" t="s">
        <v>138</v>
      </c>
      <c r="J23" s="190" t="s">
        <v>139</v>
      </c>
      <c r="K23" s="190" t="s">
        <v>166</v>
      </c>
      <c r="L23" s="190" t="s">
        <v>167</v>
      </c>
      <c r="M23" s="190" t="s">
        <v>293</v>
      </c>
      <c r="N23" s="190" t="s">
        <v>294</v>
      </c>
      <c r="O23" s="190" t="s">
        <v>138</v>
      </c>
      <c r="P23" s="190" t="s">
        <v>139</v>
      </c>
      <c r="Q23" s="190" t="s">
        <v>293</v>
      </c>
      <c r="R23" s="190" t="s">
        <v>294</v>
      </c>
      <c r="S23" s="190" t="s">
        <v>144</v>
      </c>
      <c r="AC23" s="190" t="s">
        <v>8</v>
      </c>
      <c r="AD23" s="190" t="s">
        <v>119</v>
      </c>
      <c r="AE23" s="190" t="s">
        <v>295</v>
      </c>
      <c r="AF23" s="190" t="s">
        <v>146</v>
      </c>
      <c r="AG23" s="190" t="s">
        <v>78</v>
      </c>
      <c r="AH23" s="190" t="s">
        <v>82</v>
      </c>
    </row>
    <row r="24" spans="1:34" ht="15" customHeight="1">
      <c r="A24" s="190" t="s">
        <v>300</v>
      </c>
      <c r="B24" s="190" t="s">
        <v>301</v>
      </c>
      <c r="D24" s="190" t="s">
        <v>164</v>
      </c>
      <c r="E24" s="190" t="s">
        <v>165</v>
      </c>
      <c r="F24" s="190" t="s">
        <v>302</v>
      </c>
      <c r="G24" s="190" t="s">
        <v>303</v>
      </c>
      <c r="I24" s="190" t="s">
        <v>138</v>
      </c>
      <c r="J24" s="190" t="s">
        <v>139</v>
      </c>
      <c r="K24" s="190" t="s">
        <v>238</v>
      </c>
      <c r="L24" s="190" t="s">
        <v>239</v>
      </c>
      <c r="M24" s="190" t="s">
        <v>304</v>
      </c>
      <c r="N24" s="190" t="s">
        <v>305</v>
      </c>
      <c r="O24" s="190" t="s">
        <v>138</v>
      </c>
      <c r="P24" s="190" t="s">
        <v>139</v>
      </c>
      <c r="Q24" s="190" t="s">
        <v>304</v>
      </c>
      <c r="R24" s="190" t="s">
        <v>305</v>
      </c>
      <c r="S24" s="190" t="s">
        <v>144</v>
      </c>
      <c r="AC24" s="190" t="s">
        <v>8</v>
      </c>
      <c r="AD24" s="190" t="s">
        <v>63</v>
      </c>
      <c r="AE24" s="190" t="s">
        <v>295</v>
      </c>
      <c r="AF24" s="190" t="s">
        <v>146</v>
      </c>
      <c r="AG24" s="190" t="s">
        <v>78</v>
      </c>
      <c r="AH24" s="190" t="s">
        <v>85</v>
      </c>
    </row>
    <row r="25" spans="1:34" ht="15" customHeight="1">
      <c r="A25" s="190" t="s">
        <v>306</v>
      </c>
      <c r="B25" s="190" t="s">
        <v>307</v>
      </c>
      <c r="D25" s="190" t="s">
        <v>164</v>
      </c>
      <c r="E25" s="190" t="s">
        <v>165</v>
      </c>
      <c r="F25" s="190" t="s">
        <v>308</v>
      </c>
      <c r="G25" s="190" t="s">
        <v>309</v>
      </c>
      <c r="I25" s="190" t="s">
        <v>138</v>
      </c>
      <c r="J25" s="190" t="s">
        <v>139</v>
      </c>
      <c r="K25" s="190" t="s">
        <v>166</v>
      </c>
      <c r="L25" s="190" t="s">
        <v>167</v>
      </c>
      <c r="M25" s="190" t="s">
        <v>304</v>
      </c>
      <c r="N25" s="190" t="s">
        <v>305</v>
      </c>
      <c r="O25" s="190" t="s">
        <v>138</v>
      </c>
      <c r="P25" s="190" t="s">
        <v>139</v>
      </c>
      <c r="Q25" s="190" t="s">
        <v>304</v>
      </c>
      <c r="R25" s="190" t="s">
        <v>305</v>
      </c>
      <c r="S25" s="190" t="s">
        <v>144</v>
      </c>
      <c r="AC25" s="190" t="s">
        <v>147</v>
      </c>
      <c r="AD25" s="190" t="s">
        <v>15</v>
      </c>
      <c r="AE25" s="190" t="s">
        <v>295</v>
      </c>
      <c r="AF25" s="190" t="s">
        <v>146</v>
      </c>
      <c r="AG25" s="190" t="s">
        <v>78</v>
      </c>
      <c r="AH25" s="190" t="s">
        <v>87</v>
      </c>
    </row>
    <row r="26" spans="1:34" ht="15" customHeight="1">
      <c r="A26" s="190" t="s">
        <v>310</v>
      </c>
      <c r="B26" s="190" t="s">
        <v>311</v>
      </c>
      <c r="D26" s="190" t="s">
        <v>164</v>
      </c>
      <c r="E26" s="190" t="s">
        <v>165</v>
      </c>
      <c r="F26" s="190" t="s">
        <v>312</v>
      </c>
      <c r="G26" s="190" t="s">
        <v>313</v>
      </c>
      <c r="I26" s="190" t="s">
        <v>138</v>
      </c>
      <c r="J26" s="190" t="s">
        <v>139</v>
      </c>
      <c r="K26" s="190" t="s">
        <v>238</v>
      </c>
      <c r="L26" s="190" t="s">
        <v>239</v>
      </c>
      <c r="M26" s="190" t="s">
        <v>314</v>
      </c>
      <c r="N26" s="190" t="s">
        <v>315</v>
      </c>
      <c r="O26" s="190" t="s">
        <v>138</v>
      </c>
      <c r="P26" s="190" t="s">
        <v>139</v>
      </c>
      <c r="Q26" s="190" t="s">
        <v>314</v>
      </c>
      <c r="R26" s="190" t="s">
        <v>315</v>
      </c>
      <c r="S26" s="190" t="s">
        <v>144</v>
      </c>
      <c r="AC26" s="190" t="s">
        <v>147</v>
      </c>
      <c r="AD26" s="190" t="s">
        <v>40</v>
      </c>
      <c r="AE26" s="190" t="s">
        <v>295</v>
      </c>
      <c r="AF26" s="190" t="s">
        <v>146</v>
      </c>
      <c r="AG26" s="190" t="s">
        <v>78</v>
      </c>
      <c r="AH26" s="190" t="s">
        <v>84</v>
      </c>
    </row>
    <row r="27" spans="1:34" ht="15" customHeight="1">
      <c r="A27" s="190" t="s">
        <v>316</v>
      </c>
      <c r="B27" s="190" t="s">
        <v>317</v>
      </c>
      <c r="D27" s="190" t="s">
        <v>170</v>
      </c>
      <c r="E27" s="190" t="s">
        <v>171</v>
      </c>
      <c r="F27" s="190" t="s">
        <v>318</v>
      </c>
      <c r="G27" s="190" t="s">
        <v>319</v>
      </c>
      <c r="I27" s="190" t="s">
        <v>138</v>
      </c>
      <c r="J27" s="190" t="s">
        <v>139</v>
      </c>
      <c r="K27" s="190" t="s">
        <v>238</v>
      </c>
      <c r="L27" s="190" t="s">
        <v>239</v>
      </c>
      <c r="M27" s="190" t="s">
        <v>320</v>
      </c>
      <c r="N27" s="190" t="s">
        <v>321</v>
      </c>
      <c r="O27" s="190" t="s">
        <v>138</v>
      </c>
      <c r="P27" s="190" t="s">
        <v>139</v>
      </c>
      <c r="Q27" s="190" t="s">
        <v>320</v>
      </c>
      <c r="R27" s="190" t="s">
        <v>321</v>
      </c>
      <c r="S27" s="190" t="s">
        <v>144</v>
      </c>
      <c r="AC27" s="190" t="s">
        <v>147</v>
      </c>
      <c r="AD27" s="190" t="s">
        <v>48</v>
      </c>
      <c r="AE27" s="198" t="s">
        <v>322</v>
      </c>
      <c r="AF27" s="190" t="s">
        <v>146</v>
      </c>
      <c r="AG27" s="190" t="s">
        <v>89</v>
      </c>
      <c r="AH27" s="190" t="s">
        <v>323</v>
      </c>
    </row>
    <row r="28" spans="1:34" ht="15" customHeight="1">
      <c r="A28" s="190" t="s">
        <v>324</v>
      </c>
      <c r="B28" s="190" t="s">
        <v>325</v>
      </c>
      <c r="D28" s="190" t="s">
        <v>170</v>
      </c>
      <c r="E28" s="190" t="s">
        <v>171</v>
      </c>
      <c r="F28" s="190" t="s">
        <v>326</v>
      </c>
      <c r="G28" s="190" t="s">
        <v>327</v>
      </c>
      <c r="I28" s="190" t="s">
        <v>138</v>
      </c>
      <c r="J28" s="190" t="s">
        <v>139</v>
      </c>
      <c r="K28" s="190" t="s">
        <v>166</v>
      </c>
      <c r="L28" s="190" t="s">
        <v>167</v>
      </c>
      <c r="M28" s="190" t="s">
        <v>320</v>
      </c>
      <c r="N28" s="190" t="s">
        <v>321</v>
      </c>
      <c r="O28" s="190" t="s">
        <v>138</v>
      </c>
      <c r="P28" s="190" t="s">
        <v>139</v>
      </c>
      <c r="Q28" s="190" t="s">
        <v>320</v>
      </c>
      <c r="R28" s="190" t="s">
        <v>321</v>
      </c>
      <c r="S28" s="190" t="s">
        <v>144</v>
      </c>
      <c r="AC28" s="190" t="s">
        <v>147</v>
      </c>
      <c r="AD28" s="190" t="s">
        <v>64</v>
      </c>
      <c r="AE28" s="198" t="s">
        <v>328</v>
      </c>
      <c r="AF28" s="190" t="s">
        <v>146</v>
      </c>
      <c r="AG28" s="190" t="s">
        <v>91</v>
      </c>
      <c r="AH28" s="190" t="s">
        <v>93</v>
      </c>
    </row>
    <row r="29" spans="1:34" ht="15" customHeight="1">
      <c r="A29" s="190" t="s">
        <v>329</v>
      </c>
      <c r="B29" s="190" t="s">
        <v>330</v>
      </c>
      <c r="D29" s="190" t="s">
        <v>170</v>
      </c>
      <c r="E29" s="190" t="s">
        <v>171</v>
      </c>
      <c r="F29" s="190" t="s">
        <v>331</v>
      </c>
      <c r="G29" s="190" t="s">
        <v>332</v>
      </c>
      <c r="I29" s="190" t="s">
        <v>138</v>
      </c>
      <c r="J29" s="190" t="s">
        <v>139</v>
      </c>
      <c r="K29" s="190" t="s">
        <v>208</v>
      </c>
      <c r="L29" s="190" t="s">
        <v>209</v>
      </c>
      <c r="M29" s="190" t="s">
        <v>333</v>
      </c>
      <c r="N29" s="190" t="s">
        <v>334</v>
      </c>
      <c r="O29" s="190" t="s">
        <v>138</v>
      </c>
      <c r="P29" s="190" t="s">
        <v>139</v>
      </c>
      <c r="Q29" s="190" t="s">
        <v>333</v>
      </c>
      <c r="R29" s="190" t="s">
        <v>334</v>
      </c>
      <c r="S29" s="190" t="s">
        <v>144</v>
      </c>
      <c r="AC29" s="190" t="s">
        <v>147</v>
      </c>
      <c r="AD29" s="190" t="s">
        <v>77</v>
      </c>
      <c r="AE29" s="198" t="s">
        <v>335</v>
      </c>
      <c r="AF29" s="190" t="s">
        <v>146</v>
      </c>
      <c r="AG29" s="190" t="s">
        <v>100</v>
      </c>
      <c r="AH29" s="190" t="s">
        <v>102</v>
      </c>
    </row>
    <row r="30" spans="1:34" ht="15" customHeight="1">
      <c r="A30" s="190" t="s">
        <v>336</v>
      </c>
      <c r="B30" s="190" t="s">
        <v>337</v>
      </c>
      <c r="D30" s="190" t="s">
        <v>170</v>
      </c>
      <c r="E30" s="190" t="s">
        <v>171</v>
      </c>
      <c r="F30" s="190" t="s">
        <v>338</v>
      </c>
      <c r="G30" s="190" t="s">
        <v>339</v>
      </c>
      <c r="I30" s="190" t="s">
        <v>138</v>
      </c>
      <c r="J30" s="190" t="s">
        <v>139</v>
      </c>
      <c r="K30" s="190" t="s">
        <v>245</v>
      </c>
      <c r="L30" s="190" t="s">
        <v>246</v>
      </c>
      <c r="M30" s="190" t="s">
        <v>340</v>
      </c>
      <c r="N30" s="190" t="s">
        <v>341</v>
      </c>
      <c r="O30" s="190" t="s">
        <v>138</v>
      </c>
      <c r="P30" s="190" t="s">
        <v>139</v>
      </c>
      <c r="Q30" s="190" t="s">
        <v>340</v>
      </c>
      <c r="R30" s="190" t="s">
        <v>341</v>
      </c>
      <c r="S30" s="190" t="s">
        <v>144</v>
      </c>
      <c r="AC30" s="190" t="s">
        <v>147</v>
      </c>
      <c r="AD30" s="190" t="s">
        <v>78</v>
      </c>
      <c r="AE30" s="190" t="s">
        <v>335</v>
      </c>
      <c r="AF30" s="190" t="s">
        <v>146</v>
      </c>
      <c r="AG30" s="190" t="s">
        <v>100</v>
      </c>
      <c r="AH30" s="190" t="s">
        <v>105</v>
      </c>
    </row>
    <row r="31" spans="1:34" ht="15" customHeight="1">
      <c r="A31" s="190" t="s">
        <v>342</v>
      </c>
      <c r="B31" s="190" t="s">
        <v>343</v>
      </c>
      <c r="D31" s="190" t="s">
        <v>170</v>
      </c>
      <c r="E31" s="190" t="s">
        <v>171</v>
      </c>
      <c r="F31" s="190" t="s">
        <v>344</v>
      </c>
      <c r="G31" s="190" t="s">
        <v>345</v>
      </c>
      <c r="I31" s="190" t="s">
        <v>138</v>
      </c>
      <c r="J31" s="190" t="s">
        <v>139</v>
      </c>
      <c r="K31" s="190" t="s">
        <v>208</v>
      </c>
      <c r="L31" s="190" t="s">
        <v>209</v>
      </c>
      <c r="M31" s="190" t="s">
        <v>346</v>
      </c>
      <c r="N31" s="190" t="s">
        <v>347</v>
      </c>
      <c r="O31" s="190" t="s">
        <v>138</v>
      </c>
      <c r="P31" s="190" t="s">
        <v>139</v>
      </c>
      <c r="Q31" s="190" t="s">
        <v>346</v>
      </c>
      <c r="R31" s="190" t="s">
        <v>347</v>
      </c>
      <c r="S31" s="190" t="s">
        <v>144</v>
      </c>
      <c r="AC31" s="190" t="s">
        <v>147</v>
      </c>
      <c r="AD31" s="190" t="s">
        <v>89</v>
      </c>
      <c r="AE31" s="198" t="s">
        <v>348</v>
      </c>
      <c r="AF31" s="190" t="s">
        <v>146</v>
      </c>
      <c r="AG31" s="190" t="s">
        <v>119</v>
      </c>
      <c r="AH31" s="190" t="s">
        <v>349</v>
      </c>
    </row>
    <row r="32" spans="1:34" ht="15" customHeight="1">
      <c r="A32" s="190" t="s">
        <v>350</v>
      </c>
      <c r="B32" s="190" t="s">
        <v>351</v>
      </c>
      <c r="D32" s="190" t="s">
        <v>170</v>
      </c>
      <c r="E32" s="190" t="s">
        <v>171</v>
      </c>
      <c r="F32" s="190" t="s">
        <v>352</v>
      </c>
      <c r="G32" s="190" t="s">
        <v>353</v>
      </c>
      <c r="I32" s="190" t="s">
        <v>138</v>
      </c>
      <c r="J32" s="190" t="s">
        <v>139</v>
      </c>
      <c r="K32" s="190" t="s">
        <v>216</v>
      </c>
      <c r="L32" s="190" t="s">
        <v>217</v>
      </c>
      <c r="M32" s="190" t="s">
        <v>354</v>
      </c>
      <c r="N32" s="190" t="s">
        <v>355</v>
      </c>
      <c r="O32" s="190" t="s">
        <v>138</v>
      </c>
      <c r="P32" s="190" t="s">
        <v>139</v>
      </c>
      <c r="Q32" s="190" t="s">
        <v>354</v>
      </c>
      <c r="R32" s="190" t="s">
        <v>355</v>
      </c>
      <c r="S32" s="190" t="s">
        <v>144</v>
      </c>
      <c r="AC32" s="190" t="s">
        <v>147</v>
      </c>
      <c r="AD32" s="190" t="s">
        <v>92</v>
      </c>
      <c r="AE32" s="198" t="s">
        <v>356</v>
      </c>
      <c r="AF32" s="190" t="s">
        <v>146</v>
      </c>
      <c r="AG32" s="190" t="s">
        <v>62</v>
      </c>
      <c r="AH32" s="190" t="s">
        <v>357</v>
      </c>
    </row>
    <row r="33" spans="1:34" ht="15" customHeight="1">
      <c r="A33" s="190" t="s">
        <v>358</v>
      </c>
      <c r="B33" s="190" t="s">
        <v>359</v>
      </c>
      <c r="D33" s="190" t="s">
        <v>170</v>
      </c>
      <c r="E33" s="190" t="s">
        <v>171</v>
      </c>
      <c r="F33" s="190" t="s">
        <v>360</v>
      </c>
      <c r="G33" s="190" t="s">
        <v>361</v>
      </c>
      <c r="I33" s="190" t="s">
        <v>138</v>
      </c>
      <c r="J33" s="190" t="s">
        <v>139</v>
      </c>
      <c r="K33" s="190" t="s">
        <v>225</v>
      </c>
      <c r="L33" s="190" t="s">
        <v>226</v>
      </c>
      <c r="M33" s="190" t="s">
        <v>362</v>
      </c>
      <c r="N33" s="190" t="s">
        <v>363</v>
      </c>
      <c r="O33" s="190" t="s">
        <v>138</v>
      </c>
      <c r="P33" s="190" t="s">
        <v>139</v>
      </c>
      <c r="Q33" s="190" t="s">
        <v>362</v>
      </c>
      <c r="R33" s="190" t="s">
        <v>363</v>
      </c>
      <c r="S33" s="190" t="s">
        <v>144</v>
      </c>
      <c r="AC33" s="190" t="s">
        <v>147</v>
      </c>
      <c r="AD33" s="190" t="s">
        <v>101</v>
      </c>
      <c r="AE33" s="190" t="s">
        <v>356</v>
      </c>
      <c r="AF33" s="190" t="s">
        <v>146</v>
      </c>
      <c r="AG33" s="190" t="s">
        <v>62</v>
      </c>
      <c r="AH33" s="190" t="s">
        <v>364</v>
      </c>
    </row>
    <row r="34" spans="1:34" ht="15" customHeight="1">
      <c r="A34" s="190" t="s">
        <v>365</v>
      </c>
      <c r="B34" s="190" t="s">
        <v>366</v>
      </c>
      <c r="D34" s="190" t="s">
        <v>170</v>
      </c>
      <c r="E34" s="190" t="s">
        <v>171</v>
      </c>
      <c r="F34" s="190" t="s">
        <v>367</v>
      </c>
      <c r="G34" s="190" t="s">
        <v>368</v>
      </c>
      <c r="I34" s="190" t="s">
        <v>138</v>
      </c>
      <c r="J34" s="190" t="s">
        <v>139</v>
      </c>
      <c r="K34" s="190" t="s">
        <v>253</v>
      </c>
      <c r="L34" s="190" t="s">
        <v>254</v>
      </c>
      <c r="M34" s="190" t="s">
        <v>369</v>
      </c>
      <c r="N34" s="190" t="s">
        <v>370</v>
      </c>
      <c r="O34" s="190" t="s">
        <v>138</v>
      </c>
      <c r="P34" s="190" t="s">
        <v>139</v>
      </c>
      <c r="Q34" s="190" t="s">
        <v>369</v>
      </c>
      <c r="R34" s="190" t="s">
        <v>370</v>
      </c>
      <c r="S34" s="190" t="s">
        <v>144</v>
      </c>
      <c r="AC34" s="190" t="s">
        <v>147</v>
      </c>
      <c r="AD34" s="190" t="s">
        <v>119</v>
      </c>
      <c r="AE34" s="190" t="s">
        <v>356</v>
      </c>
      <c r="AF34" s="190" t="s">
        <v>146</v>
      </c>
      <c r="AG34" s="190" t="s">
        <v>62</v>
      </c>
      <c r="AH34" s="190" t="s">
        <v>371</v>
      </c>
    </row>
    <row r="35" spans="1:34" ht="15" customHeight="1">
      <c r="D35" s="190" t="s">
        <v>170</v>
      </c>
      <c r="E35" s="190" t="s">
        <v>171</v>
      </c>
      <c r="F35" s="190" t="s">
        <v>372</v>
      </c>
      <c r="G35" s="190" t="s">
        <v>373</v>
      </c>
      <c r="I35" s="190" t="s">
        <v>138</v>
      </c>
      <c r="J35" s="190" t="s">
        <v>139</v>
      </c>
      <c r="K35" s="190" t="s">
        <v>245</v>
      </c>
      <c r="L35" s="190" t="s">
        <v>246</v>
      </c>
      <c r="M35" s="190" t="s">
        <v>374</v>
      </c>
      <c r="N35" s="190" t="s">
        <v>375</v>
      </c>
      <c r="O35" s="190" t="s">
        <v>138</v>
      </c>
      <c r="P35" s="190" t="s">
        <v>139</v>
      </c>
      <c r="Q35" s="190" t="s">
        <v>374</v>
      </c>
      <c r="R35" s="190" t="s">
        <v>375</v>
      </c>
      <c r="S35" s="190" t="s">
        <v>144</v>
      </c>
      <c r="AC35" s="190" t="s">
        <v>147</v>
      </c>
      <c r="AD35" s="190" t="s">
        <v>63</v>
      </c>
      <c r="AE35" s="190" t="s">
        <v>356</v>
      </c>
      <c r="AF35" s="190" t="s">
        <v>146</v>
      </c>
      <c r="AG35" s="190" t="s">
        <v>62</v>
      </c>
      <c r="AH35" s="190" t="s">
        <v>376</v>
      </c>
    </row>
    <row r="36" spans="1:34" ht="15" customHeight="1">
      <c r="D36" s="190" t="s">
        <v>170</v>
      </c>
      <c r="E36" s="190" t="s">
        <v>171</v>
      </c>
      <c r="F36" s="190" t="s">
        <v>377</v>
      </c>
      <c r="G36" s="190" t="s">
        <v>378</v>
      </c>
      <c r="I36" s="190" t="s">
        <v>138</v>
      </c>
      <c r="J36" s="190" t="s">
        <v>139</v>
      </c>
      <c r="K36" s="190" t="s">
        <v>192</v>
      </c>
      <c r="L36" s="190" t="s">
        <v>193</v>
      </c>
      <c r="M36" s="190" t="s">
        <v>379</v>
      </c>
      <c r="N36" s="190" t="s">
        <v>191</v>
      </c>
      <c r="O36" s="190" t="s">
        <v>138</v>
      </c>
      <c r="P36" s="190" t="s">
        <v>139</v>
      </c>
      <c r="Q36" s="190" t="s">
        <v>379</v>
      </c>
      <c r="R36" s="190" t="s">
        <v>191</v>
      </c>
      <c r="S36" s="190" t="s">
        <v>144</v>
      </c>
      <c r="AC36" s="190" t="s">
        <v>10</v>
      </c>
      <c r="AD36" s="190" t="s">
        <v>15</v>
      </c>
      <c r="AE36" s="190" t="s">
        <v>356</v>
      </c>
      <c r="AF36" s="190" t="s">
        <v>146</v>
      </c>
      <c r="AG36" s="190" t="s">
        <v>62</v>
      </c>
      <c r="AH36" s="190" t="s">
        <v>380</v>
      </c>
    </row>
    <row r="37" spans="1:34" ht="15" customHeight="1">
      <c r="D37" s="190" t="s">
        <v>170</v>
      </c>
      <c r="E37" s="190" t="s">
        <v>171</v>
      </c>
      <c r="F37" s="190" t="s">
        <v>381</v>
      </c>
      <c r="G37" s="190" t="s">
        <v>382</v>
      </c>
      <c r="I37" s="190" t="s">
        <v>138</v>
      </c>
      <c r="J37" s="190" t="s">
        <v>139</v>
      </c>
      <c r="K37" s="190" t="s">
        <v>166</v>
      </c>
      <c r="L37" s="190" t="s">
        <v>167</v>
      </c>
      <c r="M37" s="190" t="s">
        <v>379</v>
      </c>
      <c r="N37" s="190" t="s">
        <v>191</v>
      </c>
      <c r="O37" s="190" t="s">
        <v>138</v>
      </c>
      <c r="P37" s="190" t="s">
        <v>139</v>
      </c>
      <c r="Q37" s="190" t="s">
        <v>379</v>
      </c>
      <c r="R37" s="190" t="s">
        <v>191</v>
      </c>
      <c r="S37" s="190" t="s">
        <v>144</v>
      </c>
      <c r="AC37" s="190" t="s">
        <v>10</v>
      </c>
      <c r="AD37" s="190" t="s">
        <v>49</v>
      </c>
      <c r="AE37" s="190" t="s">
        <v>356</v>
      </c>
      <c r="AF37" s="190" t="s">
        <v>146</v>
      </c>
      <c r="AG37" s="190" t="s">
        <v>62</v>
      </c>
      <c r="AH37" s="190" t="s">
        <v>383</v>
      </c>
    </row>
    <row r="38" spans="1:34" ht="15" customHeight="1">
      <c r="D38" s="190" t="s">
        <v>170</v>
      </c>
      <c r="E38" s="190" t="s">
        <v>171</v>
      </c>
      <c r="F38" s="190" t="s">
        <v>384</v>
      </c>
      <c r="G38" s="190" t="s">
        <v>385</v>
      </c>
      <c r="I38" s="190" t="s">
        <v>138</v>
      </c>
      <c r="J38" s="190" t="s">
        <v>139</v>
      </c>
      <c r="K38" s="190" t="s">
        <v>216</v>
      </c>
      <c r="L38" s="190" t="s">
        <v>217</v>
      </c>
      <c r="M38" s="190" t="s">
        <v>386</v>
      </c>
      <c r="N38" s="190" t="s">
        <v>387</v>
      </c>
      <c r="O38" s="190" t="s">
        <v>138</v>
      </c>
      <c r="P38" s="190" t="s">
        <v>139</v>
      </c>
      <c r="Q38" s="190" t="s">
        <v>386</v>
      </c>
      <c r="R38" s="190" t="s">
        <v>387</v>
      </c>
      <c r="S38" s="190" t="s">
        <v>144</v>
      </c>
      <c r="AC38" s="190" t="s">
        <v>10</v>
      </c>
      <c r="AD38" s="190" t="s">
        <v>65</v>
      </c>
      <c r="AE38" s="190" t="s">
        <v>356</v>
      </c>
      <c r="AF38" s="190" t="s">
        <v>146</v>
      </c>
      <c r="AG38" s="190" t="s">
        <v>62</v>
      </c>
      <c r="AH38" s="190" t="s">
        <v>388</v>
      </c>
    </row>
    <row r="39" spans="1:34" ht="15" customHeight="1">
      <c r="D39" s="190" t="s">
        <v>170</v>
      </c>
      <c r="E39" s="190" t="s">
        <v>171</v>
      </c>
      <c r="F39" s="190" t="s">
        <v>389</v>
      </c>
      <c r="G39" s="190" t="s">
        <v>390</v>
      </c>
      <c r="I39" s="190" t="s">
        <v>138</v>
      </c>
      <c r="J39" s="190" t="s">
        <v>139</v>
      </c>
      <c r="K39" s="190" t="s">
        <v>185</v>
      </c>
      <c r="L39" s="190" t="s">
        <v>186</v>
      </c>
      <c r="M39" s="190" t="s">
        <v>391</v>
      </c>
      <c r="N39" s="190" t="s">
        <v>392</v>
      </c>
      <c r="O39" s="190" t="s">
        <v>138</v>
      </c>
      <c r="P39" s="190" t="s">
        <v>139</v>
      </c>
      <c r="Q39" s="190" t="s">
        <v>391</v>
      </c>
      <c r="R39" s="190" t="s">
        <v>392</v>
      </c>
      <c r="S39" s="190" t="s">
        <v>144</v>
      </c>
      <c r="AC39" s="190" t="s">
        <v>10</v>
      </c>
      <c r="AD39" s="190" t="s">
        <v>78</v>
      </c>
      <c r="AE39" s="190" t="s">
        <v>356</v>
      </c>
      <c r="AF39" s="190" t="s">
        <v>146</v>
      </c>
      <c r="AG39" s="190" t="s">
        <v>62</v>
      </c>
      <c r="AH39" s="190" t="s">
        <v>393</v>
      </c>
    </row>
    <row r="40" spans="1:34" ht="15" customHeight="1">
      <c r="D40" s="190" t="s">
        <v>170</v>
      </c>
      <c r="E40" s="190" t="s">
        <v>171</v>
      </c>
      <c r="F40" s="190" t="s">
        <v>394</v>
      </c>
      <c r="G40" s="190" t="s">
        <v>395</v>
      </c>
      <c r="I40" s="190" t="s">
        <v>138</v>
      </c>
      <c r="J40" s="190" t="s">
        <v>139</v>
      </c>
      <c r="K40" s="190" t="s">
        <v>260</v>
      </c>
      <c r="L40" s="190" t="s">
        <v>261</v>
      </c>
      <c r="M40" s="190" t="s">
        <v>396</v>
      </c>
      <c r="N40" s="190" t="s">
        <v>397</v>
      </c>
      <c r="O40" s="190" t="s">
        <v>138</v>
      </c>
      <c r="P40" s="190" t="s">
        <v>139</v>
      </c>
      <c r="Q40" s="190" t="s">
        <v>396</v>
      </c>
      <c r="R40" s="190" t="s">
        <v>397</v>
      </c>
      <c r="S40" s="190" t="s">
        <v>144</v>
      </c>
      <c r="AC40" s="190" t="s">
        <v>10</v>
      </c>
      <c r="AD40" s="190" t="s">
        <v>89</v>
      </c>
      <c r="AE40" s="190" t="s">
        <v>356</v>
      </c>
      <c r="AF40" s="190" t="s">
        <v>146</v>
      </c>
      <c r="AG40" s="190" t="s">
        <v>62</v>
      </c>
      <c r="AH40" s="190" t="s">
        <v>398</v>
      </c>
    </row>
    <row r="41" spans="1:34" ht="15" customHeight="1">
      <c r="D41" s="190" t="s">
        <v>170</v>
      </c>
      <c r="E41" s="190" t="s">
        <v>171</v>
      </c>
      <c r="F41" s="190" t="s">
        <v>399</v>
      </c>
      <c r="G41" s="190" t="s">
        <v>400</v>
      </c>
      <c r="I41" s="190" t="s">
        <v>138</v>
      </c>
      <c r="J41" s="190" t="s">
        <v>139</v>
      </c>
      <c r="K41" s="190" t="s">
        <v>208</v>
      </c>
      <c r="L41" s="190" t="s">
        <v>209</v>
      </c>
      <c r="M41" s="190" t="s">
        <v>401</v>
      </c>
      <c r="N41" s="190" t="s">
        <v>402</v>
      </c>
      <c r="O41" s="190" t="s">
        <v>138</v>
      </c>
      <c r="P41" s="190" t="s">
        <v>139</v>
      </c>
      <c r="Q41" s="190" t="s">
        <v>401</v>
      </c>
      <c r="R41" s="190" t="s">
        <v>402</v>
      </c>
      <c r="S41" s="190" t="s">
        <v>144</v>
      </c>
      <c r="AC41" s="190" t="s">
        <v>10</v>
      </c>
      <c r="AD41" s="190" t="s">
        <v>92</v>
      </c>
      <c r="AE41" s="190" t="s">
        <v>356</v>
      </c>
      <c r="AF41" s="190" t="s">
        <v>146</v>
      </c>
      <c r="AG41" s="190" t="s">
        <v>62</v>
      </c>
      <c r="AH41" s="190" t="s">
        <v>403</v>
      </c>
    </row>
    <row r="42" spans="1:34" ht="15" customHeight="1">
      <c r="D42" s="190" t="s">
        <v>170</v>
      </c>
      <c r="E42" s="190" t="s">
        <v>171</v>
      </c>
      <c r="F42" s="190" t="s">
        <v>404</v>
      </c>
      <c r="G42" s="190" t="s">
        <v>405</v>
      </c>
      <c r="I42" s="190" t="s">
        <v>138</v>
      </c>
      <c r="J42" s="190" t="s">
        <v>139</v>
      </c>
      <c r="K42" s="190" t="s">
        <v>233</v>
      </c>
      <c r="L42" s="190" t="s">
        <v>234</v>
      </c>
      <c r="M42" s="190" t="s">
        <v>406</v>
      </c>
      <c r="N42" s="190" t="s">
        <v>407</v>
      </c>
      <c r="O42" s="190" t="s">
        <v>138</v>
      </c>
      <c r="P42" s="190" t="s">
        <v>139</v>
      </c>
      <c r="Q42" s="190" t="s">
        <v>406</v>
      </c>
      <c r="R42" s="190" t="s">
        <v>407</v>
      </c>
      <c r="S42" s="190" t="s">
        <v>144</v>
      </c>
      <c r="AC42" s="190" t="s">
        <v>10</v>
      </c>
      <c r="AD42" s="190" t="s">
        <v>100</v>
      </c>
      <c r="AE42" s="190" t="s">
        <v>356</v>
      </c>
      <c r="AF42" s="190" t="s">
        <v>146</v>
      </c>
      <c r="AG42" s="190" t="s">
        <v>62</v>
      </c>
      <c r="AH42" s="190" t="s">
        <v>408</v>
      </c>
    </row>
    <row r="43" spans="1:34" ht="15" customHeight="1">
      <c r="D43" s="190" t="s">
        <v>170</v>
      </c>
      <c r="E43" s="190" t="s">
        <v>171</v>
      </c>
      <c r="F43" s="190" t="s">
        <v>409</v>
      </c>
      <c r="G43" s="190" t="s">
        <v>410</v>
      </c>
      <c r="I43" s="190" t="s">
        <v>138</v>
      </c>
      <c r="J43" s="190" t="s">
        <v>139</v>
      </c>
      <c r="K43" s="190" t="s">
        <v>178</v>
      </c>
      <c r="L43" s="190" t="s">
        <v>179</v>
      </c>
      <c r="M43" s="190" t="s">
        <v>411</v>
      </c>
      <c r="N43" s="190" t="s">
        <v>412</v>
      </c>
      <c r="O43" s="190" t="s">
        <v>138</v>
      </c>
      <c r="P43" s="190" t="s">
        <v>139</v>
      </c>
      <c r="Q43" s="190" t="s">
        <v>411</v>
      </c>
      <c r="R43" s="190" t="s">
        <v>412</v>
      </c>
      <c r="S43" s="190" t="s">
        <v>144</v>
      </c>
      <c r="AC43" s="190" t="s">
        <v>10</v>
      </c>
      <c r="AD43" s="190" t="s">
        <v>119</v>
      </c>
      <c r="AE43" s="190" t="s">
        <v>356</v>
      </c>
      <c r="AF43" s="190" t="s">
        <v>146</v>
      </c>
      <c r="AG43" s="190" t="s">
        <v>62</v>
      </c>
      <c r="AH43" s="190" t="s">
        <v>413</v>
      </c>
    </row>
    <row r="44" spans="1:34" ht="15" customHeight="1">
      <c r="D44" s="190" t="s">
        <v>170</v>
      </c>
      <c r="E44" s="190" t="s">
        <v>171</v>
      </c>
      <c r="F44" s="190" t="s">
        <v>414</v>
      </c>
      <c r="G44" s="190" t="s">
        <v>415</v>
      </c>
      <c r="I44" s="190" t="s">
        <v>138</v>
      </c>
      <c r="J44" s="190" t="s">
        <v>139</v>
      </c>
      <c r="K44" s="190" t="s">
        <v>216</v>
      </c>
      <c r="L44" s="190" t="s">
        <v>217</v>
      </c>
      <c r="M44" s="190" t="s">
        <v>416</v>
      </c>
      <c r="N44" s="190" t="s">
        <v>417</v>
      </c>
      <c r="O44" s="190" t="s">
        <v>138</v>
      </c>
      <c r="P44" s="190" t="s">
        <v>139</v>
      </c>
      <c r="Q44" s="190" t="s">
        <v>416</v>
      </c>
      <c r="R44" s="190" t="s">
        <v>417</v>
      </c>
      <c r="S44" s="190" t="s">
        <v>144</v>
      </c>
      <c r="AC44" s="190" t="s">
        <v>10</v>
      </c>
      <c r="AD44" s="190" t="s">
        <v>63</v>
      </c>
      <c r="AE44" s="190" t="s">
        <v>356</v>
      </c>
      <c r="AF44" s="190" t="s">
        <v>146</v>
      </c>
      <c r="AG44" s="190" t="s">
        <v>62</v>
      </c>
      <c r="AH44" s="190" t="s">
        <v>418</v>
      </c>
    </row>
    <row r="45" spans="1:34" ht="15" customHeight="1">
      <c r="D45" s="190" t="s">
        <v>176</v>
      </c>
      <c r="E45" s="190" t="s">
        <v>177</v>
      </c>
      <c r="F45" s="190" t="s">
        <v>419</v>
      </c>
      <c r="G45" s="190" t="s">
        <v>420</v>
      </c>
      <c r="I45" s="190" t="s">
        <v>138</v>
      </c>
      <c r="J45" s="190" t="s">
        <v>139</v>
      </c>
      <c r="K45" s="190" t="s">
        <v>253</v>
      </c>
      <c r="L45" s="190" t="s">
        <v>254</v>
      </c>
      <c r="M45" s="190" t="s">
        <v>421</v>
      </c>
      <c r="N45" s="190" t="s">
        <v>422</v>
      </c>
      <c r="O45" s="190" t="s">
        <v>138</v>
      </c>
      <c r="P45" s="190" t="s">
        <v>139</v>
      </c>
      <c r="Q45" s="190" t="s">
        <v>421</v>
      </c>
      <c r="R45" s="190" t="s">
        <v>422</v>
      </c>
      <c r="S45" s="190" t="s">
        <v>144</v>
      </c>
      <c r="AE45" s="190" t="s">
        <v>356</v>
      </c>
      <c r="AF45" s="190" t="s">
        <v>146</v>
      </c>
      <c r="AG45" s="190" t="s">
        <v>62</v>
      </c>
      <c r="AH45" s="190" t="s">
        <v>423</v>
      </c>
    </row>
    <row r="46" spans="1:34" ht="15" customHeight="1">
      <c r="D46" s="190" t="s">
        <v>176</v>
      </c>
      <c r="E46" s="190" t="s">
        <v>177</v>
      </c>
      <c r="F46" s="190" t="s">
        <v>424</v>
      </c>
      <c r="G46" s="190" t="s">
        <v>425</v>
      </c>
      <c r="I46" s="190" t="s">
        <v>138</v>
      </c>
      <c r="J46" s="190" t="s">
        <v>139</v>
      </c>
      <c r="K46" s="190" t="s">
        <v>233</v>
      </c>
      <c r="L46" s="190" t="s">
        <v>234</v>
      </c>
      <c r="M46" s="190" t="s">
        <v>426</v>
      </c>
      <c r="N46" s="190" t="s">
        <v>427</v>
      </c>
      <c r="O46" s="190" t="s">
        <v>138</v>
      </c>
      <c r="P46" s="190" t="s">
        <v>139</v>
      </c>
      <c r="Q46" s="190" t="s">
        <v>426</v>
      </c>
      <c r="R46" s="190" t="s">
        <v>427</v>
      </c>
      <c r="S46" s="190" t="s">
        <v>144</v>
      </c>
      <c r="AE46" s="190" t="s">
        <v>356</v>
      </c>
      <c r="AF46" s="190" t="s">
        <v>146</v>
      </c>
      <c r="AG46" s="190" t="s">
        <v>62</v>
      </c>
      <c r="AH46" s="190" t="s">
        <v>428</v>
      </c>
    </row>
    <row r="47" spans="1:34" ht="15" customHeight="1">
      <c r="D47" s="190" t="s">
        <v>176</v>
      </c>
      <c r="E47" s="190" t="s">
        <v>177</v>
      </c>
      <c r="F47" s="190" t="s">
        <v>429</v>
      </c>
      <c r="G47" s="190" t="s">
        <v>430</v>
      </c>
      <c r="I47" s="190" t="s">
        <v>138</v>
      </c>
      <c r="J47" s="190" t="s">
        <v>139</v>
      </c>
      <c r="K47" s="190" t="s">
        <v>200</v>
      </c>
      <c r="L47" s="190" t="s">
        <v>201</v>
      </c>
      <c r="M47" s="190" t="s">
        <v>431</v>
      </c>
      <c r="N47" s="190" t="s">
        <v>432</v>
      </c>
      <c r="O47" s="190" t="s">
        <v>138</v>
      </c>
      <c r="P47" s="190" t="s">
        <v>139</v>
      </c>
      <c r="Q47" s="190" t="s">
        <v>431</v>
      </c>
      <c r="R47" s="190" t="s">
        <v>432</v>
      </c>
      <c r="S47" s="190" t="s">
        <v>144</v>
      </c>
      <c r="AE47" s="190" t="s">
        <v>356</v>
      </c>
      <c r="AF47" s="190" t="s">
        <v>146</v>
      </c>
      <c r="AG47" s="190" t="s">
        <v>62</v>
      </c>
      <c r="AH47" s="190" t="s">
        <v>433</v>
      </c>
    </row>
    <row r="48" spans="1:34" ht="15" customHeight="1">
      <c r="D48" s="190" t="s">
        <v>176</v>
      </c>
      <c r="E48" s="190" t="s">
        <v>177</v>
      </c>
      <c r="F48" s="190" t="s">
        <v>434</v>
      </c>
      <c r="G48" s="190" t="s">
        <v>435</v>
      </c>
      <c r="I48" s="190" t="s">
        <v>138</v>
      </c>
      <c r="J48" s="190" t="s">
        <v>139</v>
      </c>
      <c r="K48" s="190" t="s">
        <v>268</v>
      </c>
      <c r="L48" s="190" t="s">
        <v>269</v>
      </c>
      <c r="M48" s="190" t="s">
        <v>436</v>
      </c>
      <c r="N48" s="190" t="s">
        <v>437</v>
      </c>
      <c r="O48" s="190" t="s">
        <v>138</v>
      </c>
      <c r="P48" s="190" t="s">
        <v>139</v>
      </c>
      <c r="Q48" s="190" t="s">
        <v>436</v>
      </c>
      <c r="R48" s="190" t="s">
        <v>437</v>
      </c>
      <c r="S48" s="190" t="s">
        <v>144</v>
      </c>
      <c r="AE48" s="190" t="s">
        <v>356</v>
      </c>
      <c r="AF48" s="190" t="s">
        <v>146</v>
      </c>
      <c r="AG48" s="190" t="s">
        <v>62</v>
      </c>
      <c r="AH48" s="190" t="s">
        <v>438</v>
      </c>
    </row>
    <row r="49" spans="4:34" ht="15" customHeight="1">
      <c r="D49" s="190" t="s">
        <v>176</v>
      </c>
      <c r="E49" s="190" t="s">
        <v>177</v>
      </c>
      <c r="F49" s="190" t="s">
        <v>439</v>
      </c>
      <c r="G49" s="190" t="s">
        <v>440</v>
      </c>
      <c r="I49" s="190" t="s">
        <v>138</v>
      </c>
      <c r="J49" s="190" t="s">
        <v>139</v>
      </c>
      <c r="K49" s="190" t="s">
        <v>178</v>
      </c>
      <c r="L49" s="190" t="s">
        <v>179</v>
      </c>
      <c r="M49" s="190" t="s">
        <v>441</v>
      </c>
      <c r="N49" s="190" t="s">
        <v>442</v>
      </c>
      <c r="O49" s="190" t="s">
        <v>138</v>
      </c>
      <c r="P49" s="190" t="s">
        <v>139</v>
      </c>
      <c r="Q49" s="190" t="s">
        <v>441</v>
      </c>
      <c r="R49" s="190" t="s">
        <v>442</v>
      </c>
      <c r="S49" s="190" t="s">
        <v>144</v>
      </c>
      <c r="AE49" s="190" t="s">
        <v>356</v>
      </c>
      <c r="AF49" s="190" t="s">
        <v>146</v>
      </c>
      <c r="AG49" s="190" t="s">
        <v>62</v>
      </c>
      <c r="AH49" s="190" t="s">
        <v>443</v>
      </c>
    </row>
    <row r="50" spans="4:34" ht="15" customHeight="1">
      <c r="D50" s="190" t="s">
        <v>176</v>
      </c>
      <c r="E50" s="190" t="s">
        <v>177</v>
      </c>
      <c r="F50" s="190" t="s">
        <v>444</v>
      </c>
      <c r="G50" s="190" t="s">
        <v>445</v>
      </c>
      <c r="I50" s="190" t="s">
        <v>138</v>
      </c>
      <c r="J50" s="190" t="s">
        <v>139</v>
      </c>
      <c r="K50" s="190" t="s">
        <v>245</v>
      </c>
      <c r="L50" s="190" t="s">
        <v>246</v>
      </c>
      <c r="M50" s="190" t="s">
        <v>446</v>
      </c>
      <c r="N50" s="190" t="s">
        <v>447</v>
      </c>
      <c r="O50" s="190" t="s">
        <v>138</v>
      </c>
      <c r="P50" s="190" t="s">
        <v>139</v>
      </c>
      <c r="Q50" s="190" t="s">
        <v>446</v>
      </c>
      <c r="R50" s="190" t="s">
        <v>447</v>
      </c>
      <c r="S50" s="190" t="s">
        <v>144</v>
      </c>
      <c r="AE50" s="190" t="s">
        <v>356</v>
      </c>
      <c r="AF50" s="190" t="s">
        <v>146</v>
      </c>
      <c r="AG50" s="190" t="s">
        <v>62</v>
      </c>
      <c r="AH50" s="190" t="s">
        <v>448</v>
      </c>
    </row>
    <row r="51" spans="4:34" ht="15" customHeight="1">
      <c r="D51" s="190" t="s">
        <v>176</v>
      </c>
      <c r="E51" s="190" t="s">
        <v>177</v>
      </c>
      <c r="F51" s="190" t="s">
        <v>449</v>
      </c>
      <c r="G51" s="190" t="s">
        <v>450</v>
      </c>
      <c r="I51" s="190" t="s">
        <v>138</v>
      </c>
      <c r="J51" s="190" t="s">
        <v>139</v>
      </c>
      <c r="K51" s="190" t="s">
        <v>238</v>
      </c>
      <c r="L51" s="190" t="s">
        <v>239</v>
      </c>
      <c r="M51" s="190" t="s">
        <v>451</v>
      </c>
      <c r="N51" s="190" t="s">
        <v>452</v>
      </c>
      <c r="O51" s="190" t="s">
        <v>138</v>
      </c>
      <c r="P51" s="190" t="s">
        <v>139</v>
      </c>
      <c r="Q51" s="190" t="s">
        <v>451</v>
      </c>
      <c r="R51" s="190" t="s">
        <v>452</v>
      </c>
      <c r="S51" s="190" t="s">
        <v>144</v>
      </c>
      <c r="AE51" s="190" t="s">
        <v>356</v>
      </c>
      <c r="AF51" s="190" t="s">
        <v>146</v>
      </c>
      <c r="AG51" s="190" t="s">
        <v>62</v>
      </c>
      <c r="AH51" s="190" t="s">
        <v>453</v>
      </c>
    </row>
    <row r="52" spans="4:34" ht="15" customHeight="1">
      <c r="D52" s="190" t="s">
        <v>176</v>
      </c>
      <c r="E52" s="190" t="s">
        <v>177</v>
      </c>
      <c r="F52" s="190" t="s">
        <v>454</v>
      </c>
      <c r="G52" s="190" t="s">
        <v>455</v>
      </c>
      <c r="I52" s="190" t="s">
        <v>138</v>
      </c>
      <c r="J52" s="190" t="s">
        <v>139</v>
      </c>
      <c r="K52" s="190" t="s">
        <v>166</v>
      </c>
      <c r="L52" s="190" t="s">
        <v>167</v>
      </c>
      <c r="M52" s="190" t="s">
        <v>451</v>
      </c>
      <c r="N52" s="190" t="s">
        <v>452</v>
      </c>
      <c r="O52" s="190" t="s">
        <v>138</v>
      </c>
      <c r="P52" s="190" t="s">
        <v>139</v>
      </c>
      <c r="Q52" s="190" t="s">
        <v>451</v>
      </c>
      <c r="R52" s="190" t="s">
        <v>452</v>
      </c>
      <c r="S52" s="190" t="s">
        <v>144</v>
      </c>
      <c r="AE52" s="190" t="s">
        <v>356</v>
      </c>
      <c r="AF52" s="190" t="s">
        <v>146</v>
      </c>
      <c r="AG52" s="190" t="s">
        <v>62</v>
      </c>
      <c r="AH52" s="190" t="s">
        <v>456</v>
      </c>
    </row>
    <row r="53" spans="4:34" ht="15" customHeight="1">
      <c r="D53" s="190" t="s">
        <v>183</v>
      </c>
      <c r="E53" s="190" t="s">
        <v>184</v>
      </c>
      <c r="F53" s="190" t="s">
        <v>457</v>
      </c>
      <c r="G53" s="190" t="s">
        <v>458</v>
      </c>
      <c r="I53" s="190" t="s">
        <v>138</v>
      </c>
      <c r="J53" s="190" t="s">
        <v>139</v>
      </c>
      <c r="K53" s="190" t="s">
        <v>185</v>
      </c>
      <c r="L53" s="190" t="s">
        <v>186</v>
      </c>
      <c r="M53" s="190" t="s">
        <v>459</v>
      </c>
      <c r="N53" s="190" t="s">
        <v>460</v>
      </c>
      <c r="O53" s="190" t="s">
        <v>138</v>
      </c>
      <c r="P53" s="190" t="s">
        <v>139</v>
      </c>
      <c r="Q53" s="190" t="s">
        <v>459</v>
      </c>
      <c r="R53" s="190" t="s">
        <v>460</v>
      </c>
      <c r="S53" s="190" t="s">
        <v>144</v>
      </c>
      <c r="AE53" s="190" t="s">
        <v>356</v>
      </c>
      <c r="AF53" s="190" t="s">
        <v>146</v>
      </c>
      <c r="AG53" s="190" t="s">
        <v>62</v>
      </c>
      <c r="AH53" s="190" t="s">
        <v>461</v>
      </c>
    </row>
    <row r="54" spans="4:34" ht="15" customHeight="1">
      <c r="D54" s="190" t="s">
        <v>183</v>
      </c>
      <c r="E54" s="190" t="s">
        <v>184</v>
      </c>
      <c r="F54" s="190" t="s">
        <v>462</v>
      </c>
      <c r="G54" s="190" t="s">
        <v>463</v>
      </c>
      <c r="I54" s="190" t="s">
        <v>138</v>
      </c>
      <c r="J54" s="190" t="s">
        <v>139</v>
      </c>
      <c r="K54" s="190" t="s">
        <v>238</v>
      </c>
      <c r="L54" s="190" t="s">
        <v>239</v>
      </c>
      <c r="M54" s="190" t="s">
        <v>464</v>
      </c>
      <c r="N54" s="190" t="s">
        <v>465</v>
      </c>
      <c r="O54" s="190" t="s">
        <v>138</v>
      </c>
      <c r="P54" s="190" t="s">
        <v>139</v>
      </c>
      <c r="Q54" s="190" t="s">
        <v>464</v>
      </c>
      <c r="R54" s="190" t="s">
        <v>466</v>
      </c>
      <c r="S54" s="190" t="s">
        <v>144</v>
      </c>
      <c r="AE54" s="190" t="s">
        <v>356</v>
      </c>
      <c r="AF54" s="190" t="s">
        <v>146</v>
      </c>
      <c r="AG54" s="190" t="s">
        <v>62</v>
      </c>
      <c r="AH54" s="190" t="s">
        <v>467</v>
      </c>
    </row>
    <row r="55" spans="4:34" ht="15" customHeight="1">
      <c r="D55" s="190" t="s">
        <v>183</v>
      </c>
      <c r="E55" s="190" t="s">
        <v>184</v>
      </c>
      <c r="F55" s="190" t="s">
        <v>468</v>
      </c>
      <c r="G55" s="190" t="s">
        <v>469</v>
      </c>
      <c r="I55" s="190" t="s">
        <v>138</v>
      </c>
      <c r="J55" s="190" t="s">
        <v>139</v>
      </c>
      <c r="K55" s="190" t="s">
        <v>225</v>
      </c>
      <c r="L55" s="190" t="s">
        <v>226</v>
      </c>
      <c r="M55" s="190" t="s">
        <v>470</v>
      </c>
      <c r="N55" s="190" t="s">
        <v>471</v>
      </c>
      <c r="O55" s="190" t="s">
        <v>138</v>
      </c>
      <c r="P55" s="190" t="s">
        <v>139</v>
      </c>
      <c r="Q55" s="190" t="s">
        <v>470</v>
      </c>
      <c r="R55" s="190" t="s">
        <v>471</v>
      </c>
      <c r="S55" s="190" t="s">
        <v>144</v>
      </c>
      <c r="AE55" s="190" t="s">
        <v>356</v>
      </c>
      <c r="AF55" s="190" t="s">
        <v>146</v>
      </c>
      <c r="AG55" s="190" t="s">
        <v>62</v>
      </c>
      <c r="AH55" s="190" t="s">
        <v>472</v>
      </c>
    </row>
    <row r="56" spans="4:34" ht="15" customHeight="1">
      <c r="D56" s="190" t="s">
        <v>183</v>
      </c>
      <c r="E56" s="190" t="s">
        <v>184</v>
      </c>
      <c r="F56" s="190" t="s">
        <v>473</v>
      </c>
      <c r="G56" s="190" t="s">
        <v>474</v>
      </c>
      <c r="I56" s="190" t="s">
        <v>138</v>
      </c>
      <c r="J56" s="190" t="s">
        <v>139</v>
      </c>
      <c r="K56" s="190" t="s">
        <v>253</v>
      </c>
      <c r="L56" s="190" t="s">
        <v>254</v>
      </c>
      <c r="M56" s="190" t="s">
        <v>475</v>
      </c>
      <c r="N56" s="190" t="s">
        <v>476</v>
      </c>
      <c r="O56" s="190" t="s">
        <v>138</v>
      </c>
      <c r="P56" s="190" t="s">
        <v>139</v>
      </c>
      <c r="Q56" s="190" t="s">
        <v>475</v>
      </c>
      <c r="R56" s="190" t="s">
        <v>476</v>
      </c>
      <c r="S56" s="190" t="s">
        <v>144</v>
      </c>
      <c r="AE56" s="190" t="s">
        <v>356</v>
      </c>
      <c r="AF56" s="190" t="s">
        <v>146</v>
      </c>
      <c r="AG56" s="190" t="s">
        <v>62</v>
      </c>
      <c r="AH56" s="190" t="s">
        <v>477</v>
      </c>
    </row>
    <row r="57" spans="4:34" ht="15" customHeight="1">
      <c r="D57" s="190" t="s">
        <v>183</v>
      </c>
      <c r="E57" s="190" t="s">
        <v>184</v>
      </c>
      <c r="F57" s="190" t="s">
        <v>478</v>
      </c>
      <c r="G57" s="190" t="s">
        <v>479</v>
      </c>
      <c r="I57" s="190" t="s">
        <v>138</v>
      </c>
      <c r="J57" s="190" t="s">
        <v>139</v>
      </c>
      <c r="K57" s="190" t="s">
        <v>238</v>
      </c>
      <c r="L57" s="190" t="s">
        <v>239</v>
      </c>
      <c r="M57" s="190" t="s">
        <v>480</v>
      </c>
      <c r="N57" s="190" t="s">
        <v>481</v>
      </c>
      <c r="O57" s="190" t="s">
        <v>138</v>
      </c>
      <c r="P57" s="190" t="s">
        <v>139</v>
      </c>
      <c r="Q57" s="190" t="s">
        <v>480</v>
      </c>
      <c r="R57" s="190" t="s">
        <v>482</v>
      </c>
      <c r="S57" s="190" t="s">
        <v>144</v>
      </c>
      <c r="AE57" s="190" t="s">
        <v>356</v>
      </c>
      <c r="AF57" s="190" t="s">
        <v>146</v>
      </c>
      <c r="AG57" s="190" t="s">
        <v>62</v>
      </c>
      <c r="AH57" s="190" t="s">
        <v>483</v>
      </c>
    </row>
    <row r="58" spans="4:34" ht="15" customHeight="1">
      <c r="D58" s="190" t="s">
        <v>183</v>
      </c>
      <c r="E58" s="190" t="s">
        <v>184</v>
      </c>
      <c r="F58" s="190" t="s">
        <v>484</v>
      </c>
      <c r="G58" s="190" t="s">
        <v>485</v>
      </c>
      <c r="I58" s="190" t="s">
        <v>138</v>
      </c>
      <c r="J58" s="190" t="s">
        <v>139</v>
      </c>
      <c r="K58" s="190" t="s">
        <v>192</v>
      </c>
      <c r="L58" s="190" t="s">
        <v>193</v>
      </c>
      <c r="M58" s="190" t="s">
        <v>486</v>
      </c>
      <c r="N58" s="190" t="s">
        <v>487</v>
      </c>
      <c r="O58" s="190" t="s">
        <v>138</v>
      </c>
      <c r="P58" s="190" t="s">
        <v>139</v>
      </c>
      <c r="Q58" s="190" t="s">
        <v>486</v>
      </c>
      <c r="R58" s="190" t="s">
        <v>487</v>
      </c>
      <c r="S58" s="190" t="s">
        <v>144</v>
      </c>
      <c r="AE58" s="190" t="s">
        <v>356</v>
      </c>
      <c r="AF58" s="190" t="s">
        <v>146</v>
      </c>
      <c r="AG58" s="190" t="s">
        <v>62</v>
      </c>
      <c r="AH58" s="190" t="s">
        <v>488</v>
      </c>
    </row>
    <row r="59" spans="4:34" ht="15" customHeight="1">
      <c r="D59" s="190" t="s">
        <v>183</v>
      </c>
      <c r="E59" s="190" t="s">
        <v>184</v>
      </c>
      <c r="F59" s="190" t="s">
        <v>489</v>
      </c>
      <c r="G59" s="190" t="s">
        <v>490</v>
      </c>
      <c r="I59" s="190" t="s">
        <v>138</v>
      </c>
      <c r="J59" s="190" t="s">
        <v>139</v>
      </c>
      <c r="K59" s="190" t="s">
        <v>166</v>
      </c>
      <c r="L59" s="190" t="s">
        <v>167</v>
      </c>
      <c r="M59" s="190" t="s">
        <v>486</v>
      </c>
      <c r="N59" s="190" t="s">
        <v>487</v>
      </c>
      <c r="O59" s="190" t="s">
        <v>138</v>
      </c>
      <c r="P59" s="190" t="s">
        <v>139</v>
      </c>
      <c r="Q59" s="190" t="s">
        <v>486</v>
      </c>
      <c r="R59" s="190" t="s">
        <v>487</v>
      </c>
      <c r="S59" s="190" t="s">
        <v>144</v>
      </c>
      <c r="AE59" s="190" t="s">
        <v>356</v>
      </c>
      <c r="AF59" s="190" t="s">
        <v>146</v>
      </c>
      <c r="AG59" s="190" t="s">
        <v>62</v>
      </c>
      <c r="AH59" s="190" t="s">
        <v>491</v>
      </c>
    </row>
    <row r="60" spans="4:34" ht="15" customHeight="1">
      <c r="D60" s="190" t="s">
        <v>183</v>
      </c>
      <c r="E60" s="190" t="s">
        <v>184</v>
      </c>
      <c r="F60" s="190" t="s">
        <v>492</v>
      </c>
      <c r="G60" s="190" t="s">
        <v>493</v>
      </c>
      <c r="I60" s="190" t="s">
        <v>138</v>
      </c>
      <c r="J60" s="190" t="s">
        <v>139</v>
      </c>
      <c r="K60" s="190" t="s">
        <v>192</v>
      </c>
      <c r="L60" s="190" t="s">
        <v>193</v>
      </c>
      <c r="M60" s="190" t="s">
        <v>494</v>
      </c>
      <c r="N60" s="190" t="s">
        <v>495</v>
      </c>
      <c r="O60" s="190" t="s">
        <v>138</v>
      </c>
      <c r="P60" s="190" t="s">
        <v>139</v>
      </c>
      <c r="Q60" s="190" t="s">
        <v>494</v>
      </c>
      <c r="R60" s="190" t="s">
        <v>495</v>
      </c>
      <c r="S60" s="190" t="s">
        <v>144</v>
      </c>
      <c r="AE60" s="190" t="s">
        <v>356</v>
      </c>
      <c r="AF60" s="190" t="s">
        <v>146</v>
      </c>
      <c r="AG60" s="190" t="s">
        <v>62</v>
      </c>
      <c r="AH60" s="190" t="s">
        <v>496</v>
      </c>
    </row>
    <row r="61" spans="4:34" ht="15" customHeight="1">
      <c r="D61" s="190" t="s">
        <v>183</v>
      </c>
      <c r="E61" s="190" t="s">
        <v>184</v>
      </c>
      <c r="F61" s="190" t="s">
        <v>497</v>
      </c>
      <c r="G61" s="190" t="s">
        <v>498</v>
      </c>
      <c r="I61" s="190" t="s">
        <v>138</v>
      </c>
      <c r="J61" s="190" t="s">
        <v>139</v>
      </c>
      <c r="K61" s="190" t="s">
        <v>185</v>
      </c>
      <c r="L61" s="190" t="s">
        <v>186</v>
      </c>
      <c r="M61" s="190" t="s">
        <v>499</v>
      </c>
      <c r="N61" s="190" t="s">
        <v>500</v>
      </c>
      <c r="O61" s="190" t="s">
        <v>138</v>
      </c>
      <c r="P61" s="190" t="s">
        <v>139</v>
      </c>
      <c r="Q61" s="190" t="s">
        <v>499</v>
      </c>
      <c r="R61" s="190" t="s">
        <v>500</v>
      </c>
      <c r="S61" s="190" t="s">
        <v>144</v>
      </c>
      <c r="AE61" s="190" t="s">
        <v>356</v>
      </c>
      <c r="AF61" s="190" t="s">
        <v>146</v>
      </c>
      <c r="AG61" s="190" t="s">
        <v>62</v>
      </c>
      <c r="AH61" s="190" t="s">
        <v>501</v>
      </c>
    </row>
    <row r="62" spans="4:34" ht="15" customHeight="1">
      <c r="D62" s="190" t="s">
        <v>183</v>
      </c>
      <c r="E62" s="190" t="s">
        <v>184</v>
      </c>
      <c r="F62" s="190" t="s">
        <v>502</v>
      </c>
      <c r="G62" s="190" t="s">
        <v>503</v>
      </c>
      <c r="I62" s="190" t="s">
        <v>138</v>
      </c>
      <c r="J62" s="190" t="s">
        <v>139</v>
      </c>
      <c r="K62" s="190" t="s">
        <v>225</v>
      </c>
      <c r="L62" s="190" t="s">
        <v>226</v>
      </c>
      <c r="M62" s="190" t="s">
        <v>504</v>
      </c>
      <c r="N62" s="190" t="s">
        <v>505</v>
      </c>
      <c r="O62" s="190" t="s">
        <v>138</v>
      </c>
      <c r="P62" s="190" t="s">
        <v>139</v>
      </c>
      <c r="Q62" s="190" t="s">
        <v>504</v>
      </c>
      <c r="R62" s="190" t="s">
        <v>505</v>
      </c>
      <c r="S62" s="190" t="s">
        <v>144</v>
      </c>
      <c r="AE62" s="190" t="s">
        <v>356</v>
      </c>
      <c r="AF62" s="190" t="s">
        <v>146</v>
      </c>
      <c r="AG62" s="190" t="s">
        <v>62</v>
      </c>
      <c r="AH62" s="190" t="s">
        <v>506</v>
      </c>
    </row>
    <row r="63" spans="4:34" ht="15" customHeight="1">
      <c r="D63" s="190" t="s">
        <v>183</v>
      </c>
      <c r="E63" s="190" t="s">
        <v>184</v>
      </c>
      <c r="F63" s="190" t="s">
        <v>507</v>
      </c>
      <c r="G63" s="190" t="s">
        <v>508</v>
      </c>
      <c r="I63" s="190" t="s">
        <v>138</v>
      </c>
      <c r="J63" s="190" t="s">
        <v>139</v>
      </c>
      <c r="K63" s="190" t="s">
        <v>238</v>
      </c>
      <c r="L63" s="190" t="s">
        <v>239</v>
      </c>
      <c r="M63" s="190" t="s">
        <v>509</v>
      </c>
      <c r="N63" s="190" t="s">
        <v>510</v>
      </c>
      <c r="O63" s="190" t="s">
        <v>138</v>
      </c>
      <c r="P63" s="190" t="s">
        <v>139</v>
      </c>
      <c r="Q63" s="190" t="s">
        <v>509</v>
      </c>
      <c r="R63" s="190" t="s">
        <v>510</v>
      </c>
      <c r="S63" s="190" t="s">
        <v>144</v>
      </c>
      <c r="AE63" s="190" t="s">
        <v>356</v>
      </c>
      <c r="AF63" s="190" t="s">
        <v>146</v>
      </c>
      <c r="AG63" s="190" t="s">
        <v>62</v>
      </c>
      <c r="AH63" s="190" t="s">
        <v>511</v>
      </c>
    </row>
    <row r="64" spans="4:34" ht="15" customHeight="1">
      <c r="D64" s="190" t="s">
        <v>183</v>
      </c>
      <c r="E64" s="190" t="s">
        <v>184</v>
      </c>
      <c r="F64" s="190" t="s">
        <v>512</v>
      </c>
      <c r="G64" s="190" t="s">
        <v>513</v>
      </c>
      <c r="I64" s="190" t="s">
        <v>138</v>
      </c>
      <c r="J64" s="190" t="s">
        <v>139</v>
      </c>
      <c r="K64" s="190" t="s">
        <v>166</v>
      </c>
      <c r="L64" s="190" t="s">
        <v>167</v>
      </c>
      <c r="M64" s="190" t="s">
        <v>509</v>
      </c>
      <c r="N64" s="190" t="s">
        <v>510</v>
      </c>
      <c r="O64" s="190" t="s">
        <v>138</v>
      </c>
      <c r="P64" s="190" t="s">
        <v>139</v>
      </c>
      <c r="Q64" s="190" t="s">
        <v>509</v>
      </c>
      <c r="R64" s="190" t="s">
        <v>510</v>
      </c>
      <c r="S64" s="190" t="s">
        <v>144</v>
      </c>
      <c r="AE64" s="190" t="s">
        <v>356</v>
      </c>
      <c r="AF64" s="190" t="s">
        <v>146</v>
      </c>
      <c r="AG64" s="190" t="s">
        <v>62</v>
      </c>
      <c r="AH64" s="190" t="s">
        <v>514</v>
      </c>
    </row>
    <row r="65" spans="4:34" ht="15" customHeight="1">
      <c r="D65" s="190" t="s">
        <v>190</v>
      </c>
      <c r="E65" s="190" t="s">
        <v>191</v>
      </c>
      <c r="F65" s="190" t="s">
        <v>515</v>
      </c>
      <c r="G65" s="190" t="s">
        <v>516</v>
      </c>
      <c r="I65" s="190" t="s">
        <v>138</v>
      </c>
      <c r="J65" s="190" t="s">
        <v>139</v>
      </c>
      <c r="K65" s="190" t="s">
        <v>216</v>
      </c>
      <c r="L65" s="190" t="s">
        <v>217</v>
      </c>
      <c r="M65" s="190" t="s">
        <v>517</v>
      </c>
      <c r="N65" s="190" t="s">
        <v>518</v>
      </c>
      <c r="O65" s="190" t="s">
        <v>138</v>
      </c>
      <c r="P65" s="190" t="s">
        <v>139</v>
      </c>
      <c r="Q65" s="190" t="s">
        <v>517</v>
      </c>
      <c r="R65" s="190" t="s">
        <v>518</v>
      </c>
      <c r="S65" s="190" t="s">
        <v>144</v>
      </c>
      <c r="AE65" s="190" t="s">
        <v>356</v>
      </c>
      <c r="AF65" s="190" t="s">
        <v>146</v>
      </c>
      <c r="AG65" s="190" t="s">
        <v>62</v>
      </c>
      <c r="AH65" s="190" t="s">
        <v>519</v>
      </c>
    </row>
    <row r="66" spans="4:34" ht="15" customHeight="1">
      <c r="D66" s="190" t="s">
        <v>190</v>
      </c>
      <c r="E66" s="190" t="s">
        <v>191</v>
      </c>
      <c r="F66" s="190" t="s">
        <v>520</v>
      </c>
      <c r="G66" s="190" t="s">
        <v>521</v>
      </c>
      <c r="I66" s="190" t="s">
        <v>138</v>
      </c>
      <c r="J66" s="190" t="s">
        <v>139</v>
      </c>
      <c r="K66" s="190" t="s">
        <v>268</v>
      </c>
      <c r="L66" s="190" t="s">
        <v>269</v>
      </c>
      <c r="M66" s="190" t="s">
        <v>522</v>
      </c>
      <c r="N66" s="190" t="s">
        <v>523</v>
      </c>
      <c r="O66" s="190" t="s">
        <v>138</v>
      </c>
      <c r="P66" s="190" t="s">
        <v>139</v>
      </c>
      <c r="Q66" s="190" t="s">
        <v>522</v>
      </c>
      <c r="R66" s="190" t="s">
        <v>523</v>
      </c>
      <c r="S66" s="190" t="s">
        <v>144</v>
      </c>
      <c r="AE66" s="190" t="s">
        <v>356</v>
      </c>
      <c r="AF66" s="190" t="s">
        <v>146</v>
      </c>
      <c r="AG66" s="190" t="s">
        <v>62</v>
      </c>
      <c r="AH66" s="190" t="s">
        <v>524</v>
      </c>
    </row>
    <row r="67" spans="4:34" ht="15" customHeight="1">
      <c r="D67" s="190" t="s">
        <v>190</v>
      </c>
      <c r="E67" s="190" t="s">
        <v>191</v>
      </c>
      <c r="F67" s="190" t="s">
        <v>525</v>
      </c>
      <c r="G67" s="190" t="s">
        <v>526</v>
      </c>
      <c r="I67" s="190" t="s">
        <v>138</v>
      </c>
      <c r="J67" s="190" t="s">
        <v>139</v>
      </c>
      <c r="K67" s="190" t="s">
        <v>216</v>
      </c>
      <c r="L67" s="190" t="s">
        <v>217</v>
      </c>
      <c r="M67" s="190" t="s">
        <v>527</v>
      </c>
      <c r="N67" s="190" t="s">
        <v>528</v>
      </c>
      <c r="O67" s="190" t="s">
        <v>138</v>
      </c>
      <c r="P67" s="190" t="s">
        <v>139</v>
      </c>
      <c r="Q67" s="190" t="s">
        <v>527</v>
      </c>
      <c r="R67" s="190" t="s">
        <v>528</v>
      </c>
      <c r="S67" s="190" t="s">
        <v>144</v>
      </c>
      <c r="AE67" s="190" t="s">
        <v>356</v>
      </c>
      <c r="AF67" s="190" t="s">
        <v>146</v>
      </c>
      <c r="AG67" s="190" t="s">
        <v>62</v>
      </c>
      <c r="AH67" s="190" t="s">
        <v>529</v>
      </c>
    </row>
    <row r="68" spans="4:34" ht="15" customHeight="1">
      <c r="D68" s="190" t="s">
        <v>190</v>
      </c>
      <c r="E68" s="190" t="s">
        <v>191</v>
      </c>
      <c r="F68" s="190" t="s">
        <v>530</v>
      </c>
      <c r="G68" s="190" t="s">
        <v>226</v>
      </c>
      <c r="I68" s="190" t="s">
        <v>138</v>
      </c>
      <c r="J68" s="190" t="s">
        <v>139</v>
      </c>
      <c r="K68" s="190" t="s">
        <v>178</v>
      </c>
      <c r="L68" s="190" t="s">
        <v>179</v>
      </c>
      <c r="M68" s="190" t="s">
        <v>531</v>
      </c>
      <c r="N68" s="190" t="s">
        <v>532</v>
      </c>
      <c r="O68" s="190" t="s">
        <v>138</v>
      </c>
      <c r="P68" s="190" t="s">
        <v>139</v>
      </c>
      <c r="Q68" s="190" t="s">
        <v>531</v>
      </c>
      <c r="R68" s="190" t="s">
        <v>532</v>
      </c>
      <c r="S68" s="190" t="s">
        <v>144</v>
      </c>
      <c r="AE68" s="190" t="s">
        <v>356</v>
      </c>
      <c r="AF68" s="190" t="s">
        <v>146</v>
      </c>
      <c r="AG68" s="190" t="s">
        <v>62</v>
      </c>
      <c r="AH68" s="190" t="s">
        <v>533</v>
      </c>
    </row>
    <row r="69" spans="4:34" ht="15" customHeight="1">
      <c r="D69" s="190" t="s">
        <v>190</v>
      </c>
      <c r="E69" s="190" t="s">
        <v>191</v>
      </c>
      <c r="F69" s="190" t="s">
        <v>534</v>
      </c>
      <c r="G69" s="190" t="s">
        <v>535</v>
      </c>
      <c r="I69" s="190" t="s">
        <v>138</v>
      </c>
      <c r="J69" s="190" t="s">
        <v>139</v>
      </c>
      <c r="K69" s="190" t="s">
        <v>178</v>
      </c>
      <c r="L69" s="190" t="s">
        <v>179</v>
      </c>
      <c r="M69" s="190" t="s">
        <v>536</v>
      </c>
      <c r="N69" s="190" t="s">
        <v>537</v>
      </c>
      <c r="O69" s="190" t="s">
        <v>138</v>
      </c>
      <c r="P69" s="190" t="s">
        <v>139</v>
      </c>
      <c r="Q69" s="190" t="s">
        <v>536</v>
      </c>
      <c r="R69" s="190" t="s">
        <v>538</v>
      </c>
      <c r="S69" s="190" t="s">
        <v>144</v>
      </c>
      <c r="AE69" s="190" t="s">
        <v>356</v>
      </c>
      <c r="AF69" s="190" t="s">
        <v>146</v>
      </c>
      <c r="AG69" s="190" t="s">
        <v>62</v>
      </c>
      <c r="AH69" s="190" t="s">
        <v>539</v>
      </c>
    </row>
    <row r="70" spans="4:34" ht="15" customHeight="1">
      <c r="D70" s="190" t="s">
        <v>190</v>
      </c>
      <c r="E70" s="190" t="s">
        <v>191</v>
      </c>
      <c r="F70" s="190" t="s">
        <v>540</v>
      </c>
      <c r="G70" s="190" t="s">
        <v>179</v>
      </c>
      <c r="I70" s="190" t="s">
        <v>138</v>
      </c>
      <c r="J70" s="190" t="s">
        <v>139</v>
      </c>
      <c r="K70" s="190" t="s">
        <v>192</v>
      </c>
      <c r="L70" s="190" t="s">
        <v>193</v>
      </c>
      <c r="M70" s="190" t="s">
        <v>541</v>
      </c>
      <c r="N70" s="190" t="s">
        <v>542</v>
      </c>
      <c r="O70" s="190" t="s">
        <v>138</v>
      </c>
      <c r="P70" s="190" t="s">
        <v>139</v>
      </c>
      <c r="Q70" s="190" t="s">
        <v>541</v>
      </c>
      <c r="R70" s="190" t="s">
        <v>542</v>
      </c>
      <c r="S70" s="190" t="s">
        <v>144</v>
      </c>
      <c r="AE70" s="190" t="s">
        <v>356</v>
      </c>
      <c r="AF70" s="190" t="s">
        <v>146</v>
      </c>
      <c r="AG70" s="190" t="s">
        <v>62</v>
      </c>
      <c r="AH70" s="190" t="s">
        <v>543</v>
      </c>
    </row>
    <row r="71" spans="4:34" ht="15" customHeight="1">
      <c r="D71" s="190" t="s">
        <v>190</v>
      </c>
      <c r="E71" s="190" t="s">
        <v>191</v>
      </c>
      <c r="F71" s="190" t="s">
        <v>544</v>
      </c>
      <c r="G71" s="190" t="s">
        <v>161</v>
      </c>
      <c r="I71" s="190" t="s">
        <v>138</v>
      </c>
      <c r="J71" s="190" t="s">
        <v>139</v>
      </c>
      <c r="K71" s="190" t="s">
        <v>166</v>
      </c>
      <c r="L71" s="190" t="s">
        <v>167</v>
      </c>
      <c r="M71" s="190" t="s">
        <v>541</v>
      </c>
      <c r="N71" s="190" t="s">
        <v>542</v>
      </c>
      <c r="O71" s="190" t="s">
        <v>138</v>
      </c>
      <c r="P71" s="190" t="s">
        <v>139</v>
      </c>
      <c r="Q71" s="190" t="s">
        <v>541</v>
      </c>
      <c r="R71" s="190" t="s">
        <v>542</v>
      </c>
      <c r="S71" s="190" t="s">
        <v>144</v>
      </c>
      <c r="AE71" s="190" t="s">
        <v>356</v>
      </c>
      <c r="AF71" s="190" t="s">
        <v>146</v>
      </c>
      <c r="AG71" s="190" t="s">
        <v>62</v>
      </c>
      <c r="AH71" s="190" t="s">
        <v>545</v>
      </c>
    </row>
    <row r="72" spans="4:34" ht="15" customHeight="1">
      <c r="D72" s="190" t="s">
        <v>198</v>
      </c>
      <c r="E72" s="190" t="s">
        <v>199</v>
      </c>
      <c r="F72" s="190" t="s">
        <v>546</v>
      </c>
      <c r="G72" s="190" t="s">
        <v>547</v>
      </c>
      <c r="I72" s="190" t="s">
        <v>138</v>
      </c>
      <c r="J72" s="190" t="s">
        <v>139</v>
      </c>
      <c r="K72" s="190" t="s">
        <v>208</v>
      </c>
      <c r="L72" s="190" t="s">
        <v>209</v>
      </c>
      <c r="M72" s="190" t="s">
        <v>548</v>
      </c>
      <c r="N72" s="190" t="s">
        <v>549</v>
      </c>
      <c r="O72" s="190" t="s">
        <v>138</v>
      </c>
      <c r="P72" s="190" t="s">
        <v>139</v>
      </c>
      <c r="Q72" s="190" t="s">
        <v>548</v>
      </c>
      <c r="R72" s="190" t="s">
        <v>549</v>
      </c>
      <c r="S72" s="190" t="s">
        <v>144</v>
      </c>
      <c r="AE72" s="190" t="s">
        <v>356</v>
      </c>
      <c r="AF72" s="190" t="s">
        <v>146</v>
      </c>
      <c r="AG72" s="190" t="s">
        <v>62</v>
      </c>
      <c r="AH72" s="190" t="s">
        <v>550</v>
      </c>
    </row>
    <row r="73" spans="4:34" ht="15" customHeight="1">
      <c r="D73" s="190" t="s">
        <v>198</v>
      </c>
      <c r="E73" s="190" t="s">
        <v>199</v>
      </c>
      <c r="F73" s="190" t="s">
        <v>551</v>
      </c>
      <c r="G73" s="190" t="s">
        <v>552</v>
      </c>
      <c r="I73" s="190" t="s">
        <v>138</v>
      </c>
      <c r="J73" s="190" t="s">
        <v>139</v>
      </c>
      <c r="K73" s="190" t="s">
        <v>192</v>
      </c>
      <c r="L73" s="190" t="s">
        <v>193</v>
      </c>
      <c r="M73" s="190" t="s">
        <v>553</v>
      </c>
      <c r="N73" s="190" t="s">
        <v>554</v>
      </c>
      <c r="O73" s="190" t="s">
        <v>138</v>
      </c>
      <c r="P73" s="190" t="s">
        <v>139</v>
      </c>
      <c r="Q73" s="190" t="s">
        <v>553</v>
      </c>
      <c r="R73" s="190" t="s">
        <v>555</v>
      </c>
      <c r="S73" s="190" t="s">
        <v>144</v>
      </c>
      <c r="AE73" s="190" t="s">
        <v>356</v>
      </c>
      <c r="AF73" s="190" t="s">
        <v>146</v>
      </c>
      <c r="AG73" s="190" t="s">
        <v>62</v>
      </c>
      <c r="AH73" s="190" t="s">
        <v>556</v>
      </c>
    </row>
    <row r="74" spans="4:34" ht="15" customHeight="1">
      <c r="D74" s="190" t="s">
        <v>198</v>
      </c>
      <c r="E74" s="190" t="s">
        <v>199</v>
      </c>
      <c r="F74" s="190" t="s">
        <v>557</v>
      </c>
      <c r="G74" s="190" t="s">
        <v>558</v>
      </c>
      <c r="I74" s="190" t="s">
        <v>138</v>
      </c>
      <c r="J74" s="190" t="s">
        <v>139</v>
      </c>
      <c r="K74" s="190" t="s">
        <v>166</v>
      </c>
      <c r="L74" s="190" t="s">
        <v>167</v>
      </c>
      <c r="M74" s="190" t="s">
        <v>553</v>
      </c>
      <c r="N74" s="190" t="s">
        <v>554</v>
      </c>
      <c r="O74" s="190" t="s">
        <v>138</v>
      </c>
      <c r="P74" s="190" t="s">
        <v>139</v>
      </c>
      <c r="Q74" s="190" t="s">
        <v>553</v>
      </c>
      <c r="R74" s="190" t="s">
        <v>555</v>
      </c>
      <c r="S74" s="190" t="s">
        <v>144</v>
      </c>
      <c r="AE74" s="190" t="s">
        <v>356</v>
      </c>
      <c r="AF74" s="190" t="s">
        <v>146</v>
      </c>
      <c r="AG74" s="190" t="s">
        <v>62</v>
      </c>
      <c r="AH74" s="190" t="s">
        <v>559</v>
      </c>
    </row>
    <row r="75" spans="4:34" ht="15" customHeight="1">
      <c r="D75" s="190" t="s">
        <v>198</v>
      </c>
      <c r="E75" s="190" t="s">
        <v>199</v>
      </c>
      <c r="F75" s="190" t="s">
        <v>560</v>
      </c>
      <c r="G75" s="190" t="s">
        <v>561</v>
      </c>
      <c r="I75" s="190" t="s">
        <v>138</v>
      </c>
      <c r="J75" s="190" t="s">
        <v>139</v>
      </c>
      <c r="K75" s="190" t="s">
        <v>216</v>
      </c>
      <c r="L75" s="190" t="s">
        <v>217</v>
      </c>
      <c r="M75" s="190" t="s">
        <v>562</v>
      </c>
      <c r="N75" s="190" t="s">
        <v>563</v>
      </c>
      <c r="O75" s="190" t="s">
        <v>138</v>
      </c>
      <c r="P75" s="190" t="s">
        <v>139</v>
      </c>
      <c r="Q75" s="190" t="s">
        <v>562</v>
      </c>
      <c r="R75" s="190" t="s">
        <v>563</v>
      </c>
      <c r="S75" s="190" t="s">
        <v>144</v>
      </c>
      <c r="AE75" s="190" t="s">
        <v>356</v>
      </c>
      <c r="AF75" s="190" t="s">
        <v>146</v>
      </c>
      <c r="AG75" s="190" t="s">
        <v>62</v>
      </c>
      <c r="AH75" s="190" t="s">
        <v>564</v>
      </c>
    </row>
    <row r="76" spans="4:34" ht="15" customHeight="1">
      <c r="D76" s="190" t="s">
        <v>214</v>
      </c>
      <c r="E76" s="190" t="s">
        <v>215</v>
      </c>
      <c r="F76" s="190" t="s">
        <v>565</v>
      </c>
      <c r="G76" s="190" t="s">
        <v>566</v>
      </c>
      <c r="I76" s="190" t="s">
        <v>138</v>
      </c>
      <c r="J76" s="190" t="s">
        <v>139</v>
      </c>
      <c r="K76" s="190" t="s">
        <v>208</v>
      </c>
      <c r="L76" s="190" t="s">
        <v>209</v>
      </c>
      <c r="M76" s="190" t="s">
        <v>567</v>
      </c>
      <c r="N76" s="190" t="s">
        <v>568</v>
      </c>
      <c r="O76" s="190" t="s">
        <v>138</v>
      </c>
      <c r="P76" s="190" t="s">
        <v>139</v>
      </c>
      <c r="Q76" s="190" t="s">
        <v>567</v>
      </c>
      <c r="R76" s="190" t="s">
        <v>568</v>
      </c>
      <c r="S76" s="190" t="s">
        <v>144</v>
      </c>
      <c r="AE76" s="190" t="s">
        <v>356</v>
      </c>
      <c r="AF76" s="190" t="s">
        <v>146</v>
      </c>
      <c r="AG76" s="190" t="s">
        <v>62</v>
      </c>
      <c r="AH76" s="190" t="s">
        <v>569</v>
      </c>
    </row>
    <row r="77" spans="4:34" ht="15" customHeight="1">
      <c r="D77" s="190" t="s">
        <v>214</v>
      </c>
      <c r="E77" s="190" t="s">
        <v>215</v>
      </c>
      <c r="F77" s="190" t="s">
        <v>570</v>
      </c>
      <c r="G77" s="190" t="s">
        <v>571</v>
      </c>
      <c r="I77" s="190" t="s">
        <v>138</v>
      </c>
      <c r="J77" s="190" t="s">
        <v>139</v>
      </c>
      <c r="K77" s="190" t="s">
        <v>208</v>
      </c>
      <c r="L77" s="190" t="s">
        <v>209</v>
      </c>
      <c r="M77" s="190" t="s">
        <v>572</v>
      </c>
      <c r="N77" s="190" t="s">
        <v>573</v>
      </c>
      <c r="O77" s="190" t="s">
        <v>138</v>
      </c>
      <c r="P77" s="190" t="s">
        <v>139</v>
      </c>
      <c r="Q77" s="190" t="s">
        <v>572</v>
      </c>
      <c r="R77" s="190" t="s">
        <v>573</v>
      </c>
      <c r="S77" s="190" t="s">
        <v>144</v>
      </c>
      <c r="AE77" s="190" t="s">
        <v>356</v>
      </c>
      <c r="AF77" s="190" t="s">
        <v>146</v>
      </c>
      <c r="AG77" s="190" t="s">
        <v>62</v>
      </c>
      <c r="AH77" s="190" t="s">
        <v>574</v>
      </c>
    </row>
    <row r="78" spans="4:34" ht="15" customHeight="1">
      <c r="D78" s="190" t="s">
        <v>214</v>
      </c>
      <c r="E78" s="190" t="s">
        <v>215</v>
      </c>
      <c r="F78" s="190" t="s">
        <v>575</v>
      </c>
      <c r="G78" s="190" t="s">
        <v>576</v>
      </c>
      <c r="I78" s="190" t="s">
        <v>138</v>
      </c>
      <c r="J78" s="190" t="s">
        <v>139</v>
      </c>
      <c r="K78" s="190" t="s">
        <v>178</v>
      </c>
      <c r="L78" s="190" t="s">
        <v>179</v>
      </c>
      <c r="M78" s="190" t="s">
        <v>577</v>
      </c>
      <c r="N78" s="190" t="s">
        <v>578</v>
      </c>
      <c r="O78" s="190" t="s">
        <v>138</v>
      </c>
      <c r="P78" s="190" t="s">
        <v>139</v>
      </c>
      <c r="Q78" s="190" t="s">
        <v>577</v>
      </c>
      <c r="R78" s="190" t="s">
        <v>578</v>
      </c>
      <c r="S78" s="190" t="s">
        <v>144</v>
      </c>
      <c r="AE78" s="190" t="s">
        <v>356</v>
      </c>
      <c r="AF78" s="190" t="s">
        <v>146</v>
      </c>
      <c r="AG78" s="190" t="s">
        <v>62</v>
      </c>
      <c r="AH78" s="190" t="s">
        <v>579</v>
      </c>
    </row>
    <row r="79" spans="4:34" ht="15" customHeight="1">
      <c r="D79" s="190" t="s">
        <v>214</v>
      </c>
      <c r="E79" s="190" t="s">
        <v>215</v>
      </c>
      <c r="F79" s="190" t="s">
        <v>580</v>
      </c>
      <c r="G79" s="190" t="s">
        <v>526</v>
      </c>
      <c r="I79" s="190" t="s">
        <v>138</v>
      </c>
      <c r="J79" s="190" t="s">
        <v>139</v>
      </c>
      <c r="K79" s="190" t="s">
        <v>192</v>
      </c>
      <c r="L79" s="190" t="s">
        <v>193</v>
      </c>
      <c r="M79" s="190" t="s">
        <v>581</v>
      </c>
      <c r="N79" s="190" t="s">
        <v>582</v>
      </c>
      <c r="O79" s="190" t="s">
        <v>138</v>
      </c>
      <c r="P79" s="190" t="s">
        <v>139</v>
      </c>
      <c r="Q79" s="190" t="s">
        <v>581</v>
      </c>
      <c r="R79" s="190" t="s">
        <v>582</v>
      </c>
      <c r="S79" s="190" t="s">
        <v>144</v>
      </c>
      <c r="AE79" s="190" t="s">
        <v>356</v>
      </c>
      <c r="AF79" s="190" t="s">
        <v>146</v>
      </c>
      <c r="AG79" s="190" t="s">
        <v>62</v>
      </c>
      <c r="AH79" s="190" t="s">
        <v>583</v>
      </c>
    </row>
    <row r="80" spans="4:34" ht="15" customHeight="1">
      <c r="D80" s="190" t="s">
        <v>214</v>
      </c>
      <c r="E80" s="190" t="s">
        <v>215</v>
      </c>
      <c r="F80" s="190" t="s">
        <v>584</v>
      </c>
      <c r="G80" s="190" t="s">
        <v>585</v>
      </c>
      <c r="I80" s="190" t="s">
        <v>138</v>
      </c>
      <c r="J80" s="190" t="s">
        <v>139</v>
      </c>
      <c r="K80" s="190" t="s">
        <v>166</v>
      </c>
      <c r="L80" s="190" t="s">
        <v>167</v>
      </c>
      <c r="M80" s="190" t="s">
        <v>581</v>
      </c>
      <c r="N80" s="190" t="s">
        <v>582</v>
      </c>
      <c r="O80" s="190" t="s">
        <v>138</v>
      </c>
      <c r="P80" s="190" t="s">
        <v>139</v>
      </c>
      <c r="Q80" s="190" t="s">
        <v>581</v>
      </c>
      <c r="R80" s="190" t="s">
        <v>582</v>
      </c>
      <c r="S80" s="190" t="s">
        <v>144</v>
      </c>
      <c r="AE80" s="190" t="s">
        <v>356</v>
      </c>
      <c r="AF80" s="190" t="s">
        <v>146</v>
      </c>
      <c r="AG80" s="190" t="s">
        <v>62</v>
      </c>
      <c r="AH80" s="190" t="s">
        <v>586</v>
      </c>
    </row>
    <row r="81" spans="4:34" ht="15" customHeight="1">
      <c r="D81" s="190" t="s">
        <v>214</v>
      </c>
      <c r="E81" s="190" t="s">
        <v>215</v>
      </c>
      <c r="F81" s="190" t="s">
        <v>587</v>
      </c>
      <c r="G81" s="190" t="s">
        <v>588</v>
      </c>
      <c r="I81" s="190" t="s">
        <v>138</v>
      </c>
      <c r="J81" s="190" t="s">
        <v>139</v>
      </c>
      <c r="K81" s="190" t="s">
        <v>192</v>
      </c>
      <c r="L81" s="190" t="s">
        <v>193</v>
      </c>
      <c r="M81" s="190" t="s">
        <v>589</v>
      </c>
      <c r="N81" s="190" t="s">
        <v>590</v>
      </c>
      <c r="O81" s="190" t="s">
        <v>138</v>
      </c>
      <c r="P81" s="190" t="s">
        <v>139</v>
      </c>
      <c r="Q81" s="190" t="s">
        <v>589</v>
      </c>
      <c r="R81" s="190" t="s">
        <v>590</v>
      </c>
      <c r="S81" s="190" t="s">
        <v>144</v>
      </c>
      <c r="AE81" s="190" t="s">
        <v>356</v>
      </c>
      <c r="AF81" s="190" t="s">
        <v>146</v>
      </c>
      <c r="AG81" s="190" t="s">
        <v>62</v>
      </c>
      <c r="AH81" s="190" t="s">
        <v>591</v>
      </c>
    </row>
    <row r="82" spans="4:34" ht="15" customHeight="1">
      <c r="D82" s="190" t="s">
        <v>214</v>
      </c>
      <c r="E82" s="190" t="s">
        <v>215</v>
      </c>
      <c r="F82" s="190" t="s">
        <v>592</v>
      </c>
      <c r="G82" s="190" t="s">
        <v>593</v>
      </c>
      <c r="I82" s="190" t="s">
        <v>138</v>
      </c>
      <c r="J82" s="190" t="s">
        <v>139</v>
      </c>
      <c r="K82" s="190" t="s">
        <v>178</v>
      </c>
      <c r="L82" s="190" t="s">
        <v>179</v>
      </c>
      <c r="M82" s="190" t="s">
        <v>594</v>
      </c>
      <c r="N82" s="190" t="s">
        <v>595</v>
      </c>
      <c r="O82" s="190" t="s">
        <v>138</v>
      </c>
      <c r="P82" s="190" t="s">
        <v>139</v>
      </c>
      <c r="Q82" s="190" t="s">
        <v>594</v>
      </c>
      <c r="R82" s="190" t="s">
        <v>595</v>
      </c>
      <c r="S82" s="190" t="s">
        <v>144</v>
      </c>
      <c r="AE82" s="190" t="s">
        <v>356</v>
      </c>
      <c r="AF82" s="190" t="s">
        <v>146</v>
      </c>
      <c r="AG82" s="190" t="s">
        <v>62</v>
      </c>
      <c r="AH82" s="190" t="s">
        <v>596</v>
      </c>
    </row>
    <row r="83" spans="4:34" ht="15" customHeight="1">
      <c r="D83" s="190" t="s">
        <v>223</v>
      </c>
      <c r="E83" s="190" t="s">
        <v>224</v>
      </c>
      <c r="F83" s="190" t="s">
        <v>597</v>
      </c>
      <c r="G83" s="190" t="s">
        <v>598</v>
      </c>
      <c r="I83" s="190" t="s">
        <v>138</v>
      </c>
      <c r="J83" s="190" t="s">
        <v>139</v>
      </c>
      <c r="K83" s="190" t="s">
        <v>225</v>
      </c>
      <c r="L83" s="190" t="s">
        <v>226</v>
      </c>
      <c r="M83" s="190" t="s">
        <v>599</v>
      </c>
      <c r="N83" s="190" t="s">
        <v>600</v>
      </c>
      <c r="O83" s="190" t="s">
        <v>138</v>
      </c>
      <c r="P83" s="190" t="s">
        <v>139</v>
      </c>
      <c r="Q83" s="190" t="s">
        <v>599</v>
      </c>
      <c r="R83" s="190" t="s">
        <v>600</v>
      </c>
      <c r="S83" s="190" t="s">
        <v>144</v>
      </c>
      <c r="AE83" s="190" t="s">
        <v>356</v>
      </c>
      <c r="AF83" s="190" t="s">
        <v>146</v>
      </c>
      <c r="AG83" s="190" t="s">
        <v>62</v>
      </c>
      <c r="AH83" s="190" t="s">
        <v>601</v>
      </c>
    </row>
    <row r="84" spans="4:34" ht="15" customHeight="1">
      <c r="D84" s="190" t="s">
        <v>223</v>
      </c>
      <c r="E84" s="190" t="s">
        <v>224</v>
      </c>
      <c r="F84" s="190" t="s">
        <v>602</v>
      </c>
      <c r="G84" s="190" t="s">
        <v>603</v>
      </c>
      <c r="I84" s="190" t="s">
        <v>138</v>
      </c>
      <c r="J84" s="190" t="s">
        <v>139</v>
      </c>
      <c r="K84" s="190" t="s">
        <v>260</v>
      </c>
      <c r="L84" s="190" t="s">
        <v>261</v>
      </c>
      <c r="M84" s="190" t="s">
        <v>604</v>
      </c>
      <c r="N84" s="190" t="s">
        <v>605</v>
      </c>
      <c r="O84" s="190" t="s">
        <v>138</v>
      </c>
      <c r="P84" s="190" t="s">
        <v>139</v>
      </c>
      <c r="Q84" s="190" t="s">
        <v>604</v>
      </c>
      <c r="R84" s="190" t="s">
        <v>605</v>
      </c>
      <c r="S84" s="190" t="s">
        <v>144</v>
      </c>
      <c r="AE84" s="190" t="s">
        <v>356</v>
      </c>
      <c r="AF84" s="190" t="s">
        <v>146</v>
      </c>
      <c r="AG84" s="190" t="s">
        <v>62</v>
      </c>
      <c r="AH84" s="190" t="s">
        <v>606</v>
      </c>
    </row>
    <row r="85" spans="4:34" ht="15" customHeight="1">
      <c r="D85" s="190" t="s">
        <v>223</v>
      </c>
      <c r="E85" s="190" t="s">
        <v>224</v>
      </c>
      <c r="F85" s="190" t="s">
        <v>607</v>
      </c>
      <c r="G85" s="190" t="s">
        <v>608</v>
      </c>
      <c r="I85" s="190" t="s">
        <v>138</v>
      </c>
      <c r="J85" s="190" t="s">
        <v>139</v>
      </c>
      <c r="K85" s="190" t="s">
        <v>178</v>
      </c>
      <c r="L85" s="190" t="s">
        <v>179</v>
      </c>
      <c r="M85" s="190" t="s">
        <v>609</v>
      </c>
      <c r="N85" s="190" t="s">
        <v>610</v>
      </c>
      <c r="O85" s="190" t="s">
        <v>138</v>
      </c>
      <c r="P85" s="190" t="s">
        <v>139</v>
      </c>
      <c r="Q85" s="190" t="s">
        <v>609</v>
      </c>
      <c r="R85" s="190" t="s">
        <v>610</v>
      </c>
      <c r="S85" s="190" t="s">
        <v>144</v>
      </c>
      <c r="AE85" s="190" t="s">
        <v>356</v>
      </c>
      <c r="AF85" s="190" t="s">
        <v>146</v>
      </c>
      <c r="AG85" s="190" t="s">
        <v>62</v>
      </c>
      <c r="AH85" s="190" t="s">
        <v>611</v>
      </c>
    </row>
    <row r="86" spans="4:34" ht="15" customHeight="1">
      <c r="D86" s="190" t="s">
        <v>223</v>
      </c>
      <c r="E86" s="190" t="s">
        <v>224</v>
      </c>
      <c r="F86" s="190" t="s">
        <v>612</v>
      </c>
      <c r="G86" s="190" t="s">
        <v>613</v>
      </c>
      <c r="I86" s="190" t="s">
        <v>138</v>
      </c>
      <c r="J86" s="190" t="s">
        <v>139</v>
      </c>
      <c r="K86" s="190" t="s">
        <v>192</v>
      </c>
      <c r="L86" s="190" t="s">
        <v>193</v>
      </c>
      <c r="M86" s="190" t="s">
        <v>614</v>
      </c>
      <c r="N86" s="190" t="s">
        <v>615</v>
      </c>
      <c r="O86" s="190" t="s">
        <v>138</v>
      </c>
      <c r="P86" s="190" t="s">
        <v>139</v>
      </c>
      <c r="Q86" s="190" t="s">
        <v>614</v>
      </c>
      <c r="R86" s="190" t="s">
        <v>615</v>
      </c>
      <c r="S86" s="190" t="s">
        <v>144</v>
      </c>
      <c r="AE86" s="190" t="s">
        <v>356</v>
      </c>
      <c r="AF86" s="190" t="s">
        <v>146</v>
      </c>
      <c r="AG86" s="190" t="s">
        <v>62</v>
      </c>
      <c r="AH86" s="190" t="s">
        <v>616</v>
      </c>
    </row>
    <row r="87" spans="4:34" ht="15" customHeight="1">
      <c r="D87" s="190" t="s">
        <v>223</v>
      </c>
      <c r="E87" s="190" t="s">
        <v>224</v>
      </c>
      <c r="F87" s="190" t="s">
        <v>617</v>
      </c>
      <c r="G87" s="190" t="s">
        <v>618</v>
      </c>
      <c r="I87" s="190" t="s">
        <v>138</v>
      </c>
      <c r="J87" s="190" t="s">
        <v>139</v>
      </c>
      <c r="K87" s="190" t="s">
        <v>233</v>
      </c>
      <c r="L87" s="190" t="s">
        <v>234</v>
      </c>
      <c r="M87" s="190" t="s">
        <v>619</v>
      </c>
      <c r="N87" s="190" t="s">
        <v>620</v>
      </c>
      <c r="O87" s="190" t="s">
        <v>138</v>
      </c>
      <c r="P87" s="190" t="s">
        <v>139</v>
      </c>
      <c r="Q87" s="190" t="s">
        <v>619</v>
      </c>
      <c r="R87" s="190" t="s">
        <v>620</v>
      </c>
      <c r="S87" s="190" t="s">
        <v>144</v>
      </c>
      <c r="AE87" s="190" t="s">
        <v>356</v>
      </c>
      <c r="AF87" s="190" t="s">
        <v>146</v>
      </c>
      <c r="AG87" s="190" t="s">
        <v>62</v>
      </c>
      <c r="AH87" s="190" t="s">
        <v>616</v>
      </c>
    </row>
    <row r="88" spans="4:34" ht="15" customHeight="1">
      <c r="D88" s="190" t="s">
        <v>236</v>
      </c>
      <c r="E88" s="190" t="s">
        <v>237</v>
      </c>
      <c r="F88" s="190" t="s">
        <v>621</v>
      </c>
      <c r="G88" s="190" t="s">
        <v>622</v>
      </c>
      <c r="I88" s="190" t="s">
        <v>138</v>
      </c>
      <c r="J88" s="190" t="s">
        <v>139</v>
      </c>
      <c r="K88" s="190" t="s">
        <v>233</v>
      </c>
      <c r="L88" s="190" t="s">
        <v>234</v>
      </c>
      <c r="M88" s="190" t="s">
        <v>623</v>
      </c>
      <c r="N88" s="190" t="s">
        <v>624</v>
      </c>
      <c r="O88" s="190" t="s">
        <v>138</v>
      </c>
      <c r="P88" s="190" t="s">
        <v>139</v>
      </c>
      <c r="Q88" s="190" t="s">
        <v>623</v>
      </c>
      <c r="R88" s="190" t="s">
        <v>624</v>
      </c>
      <c r="S88" s="190" t="s">
        <v>144</v>
      </c>
      <c r="AE88" s="190" t="s">
        <v>356</v>
      </c>
      <c r="AF88" s="190" t="s">
        <v>146</v>
      </c>
      <c r="AG88" s="190" t="s">
        <v>62</v>
      </c>
      <c r="AH88" s="190" t="s">
        <v>625</v>
      </c>
    </row>
    <row r="89" spans="4:34" ht="15" customHeight="1">
      <c r="D89" s="190" t="s">
        <v>236</v>
      </c>
      <c r="E89" s="190" t="s">
        <v>237</v>
      </c>
      <c r="F89" s="190" t="s">
        <v>626</v>
      </c>
      <c r="G89" s="190" t="s">
        <v>627</v>
      </c>
      <c r="I89" s="190" t="s">
        <v>138</v>
      </c>
      <c r="J89" s="190" t="s">
        <v>139</v>
      </c>
      <c r="K89" s="190" t="s">
        <v>178</v>
      </c>
      <c r="L89" s="190" t="s">
        <v>179</v>
      </c>
      <c r="M89" s="190" t="s">
        <v>628</v>
      </c>
      <c r="N89" s="190" t="s">
        <v>297</v>
      </c>
      <c r="O89" s="190" t="s">
        <v>138</v>
      </c>
      <c r="P89" s="190" t="s">
        <v>139</v>
      </c>
      <c r="Q89" s="190" t="s">
        <v>628</v>
      </c>
      <c r="R89" s="190" t="s">
        <v>297</v>
      </c>
      <c r="S89" s="190" t="s">
        <v>144</v>
      </c>
      <c r="AE89" s="190" t="s">
        <v>356</v>
      </c>
      <c r="AF89" s="190" t="s">
        <v>146</v>
      </c>
      <c r="AG89" s="190" t="s">
        <v>62</v>
      </c>
      <c r="AH89" s="190" t="s">
        <v>629</v>
      </c>
    </row>
    <row r="90" spans="4:34" ht="15" customHeight="1">
      <c r="D90" s="190" t="s">
        <v>236</v>
      </c>
      <c r="E90" s="190" t="s">
        <v>237</v>
      </c>
      <c r="F90" s="190" t="s">
        <v>630</v>
      </c>
      <c r="G90" s="190" t="s">
        <v>631</v>
      </c>
      <c r="I90" s="190" t="s">
        <v>138</v>
      </c>
      <c r="J90" s="190" t="s">
        <v>139</v>
      </c>
      <c r="K90" s="190" t="s">
        <v>233</v>
      </c>
      <c r="L90" s="190" t="s">
        <v>234</v>
      </c>
      <c r="M90" s="190" t="s">
        <v>632</v>
      </c>
      <c r="N90" s="190" t="s">
        <v>633</v>
      </c>
      <c r="O90" s="190" t="s">
        <v>138</v>
      </c>
      <c r="P90" s="190" t="s">
        <v>139</v>
      </c>
      <c r="Q90" s="190" t="s">
        <v>632</v>
      </c>
      <c r="R90" s="190" t="s">
        <v>633</v>
      </c>
      <c r="S90" s="190" t="s">
        <v>144</v>
      </c>
      <c r="AE90" s="190" t="s">
        <v>356</v>
      </c>
      <c r="AF90" s="190" t="s">
        <v>146</v>
      </c>
      <c r="AG90" s="190" t="s">
        <v>62</v>
      </c>
      <c r="AH90" s="190" t="s">
        <v>634</v>
      </c>
    </row>
    <row r="91" spans="4:34" ht="15" customHeight="1">
      <c r="D91" s="190" t="s">
        <v>236</v>
      </c>
      <c r="E91" s="190" t="s">
        <v>237</v>
      </c>
      <c r="F91" s="190" t="s">
        <v>635</v>
      </c>
      <c r="G91" s="190" t="s">
        <v>636</v>
      </c>
      <c r="I91" s="190" t="s">
        <v>138</v>
      </c>
      <c r="J91" s="190" t="s">
        <v>139</v>
      </c>
      <c r="K91" s="190" t="s">
        <v>253</v>
      </c>
      <c r="L91" s="190" t="s">
        <v>254</v>
      </c>
      <c r="M91" s="190" t="s">
        <v>637</v>
      </c>
      <c r="N91" s="190" t="s">
        <v>638</v>
      </c>
      <c r="O91" s="190" t="s">
        <v>138</v>
      </c>
      <c r="P91" s="190" t="s">
        <v>139</v>
      </c>
      <c r="Q91" s="190" t="s">
        <v>637</v>
      </c>
      <c r="R91" s="190" t="s">
        <v>638</v>
      </c>
      <c r="S91" s="190" t="s">
        <v>144</v>
      </c>
      <c r="AE91" s="190" t="s">
        <v>356</v>
      </c>
      <c r="AF91" s="190" t="s">
        <v>146</v>
      </c>
      <c r="AG91" s="190" t="s">
        <v>62</v>
      </c>
      <c r="AH91" s="190" t="s">
        <v>639</v>
      </c>
    </row>
    <row r="92" spans="4:34" ht="15" customHeight="1">
      <c r="D92" s="190" t="s">
        <v>236</v>
      </c>
      <c r="E92" s="190" t="s">
        <v>237</v>
      </c>
      <c r="F92" s="190" t="s">
        <v>640</v>
      </c>
      <c r="G92" s="190" t="s">
        <v>641</v>
      </c>
      <c r="I92" s="190" t="s">
        <v>138</v>
      </c>
      <c r="J92" s="190" t="s">
        <v>139</v>
      </c>
      <c r="K92" s="190" t="s">
        <v>225</v>
      </c>
      <c r="L92" s="190" t="s">
        <v>226</v>
      </c>
      <c r="M92" s="190" t="s">
        <v>642</v>
      </c>
      <c r="N92" s="190" t="s">
        <v>643</v>
      </c>
      <c r="O92" s="190" t="s">
        <v>138</v>
      </c>
      <c r="P92" s="190" t="s">
        <v>139</v>
      </c>
      <c r="Q92" s="190" t="s">
        <v>642</v>
      </c>
      <c r="R92" s="190" t="s">
        <v>643</v>
      </c>
      <c r="S92" s="190" t="s">
        <v>144</v>
      </c>
      <c r="AE92" s="190" t="s">
        <v>356</v>
      </c>
      <c r="AF92" s="190" t="s">
        <v>146</v>
      </c>
      <c r="AG92" s="190" t="s">
        <v>62</v>
      </c>
      <c r="AH92" s="190" t="s">
        <v>644</v>
      </c>
    </row>
    <row r="93" spans="4:34" ht="15" customHeight="1">
      <c r="D93" s="190" t="s">
        <v>236</v>
      </c>
      <c r="E93" s="190" t="s">
        <v>237</v>
      </c>
      <c r="F93" s="190" t="s">
        <v>645</v>
      </c>
      <c r="G93" s="190" t="s">
        <v>646</v>
      </c>
      <c r="I93" s="190" t="s">
        <v>138</v>
      </c>
      <c r="J93" s="190" t="s">
        <v>139</v>
      </c>
      <c r="K93" s="190" t="s">
        <v>178</v>
      </c>
      <c r="L93" s="190" t="s">
        <v>179</v>
      </c>
      <c r="M93" s="190" t="s">
        <v>647</v>
      </c>
      <c r="N93" s="190" t="s">
        <v>648</v>
      </c>
      <c r="O93" s="190" t="s">
        <v>138</v>
      </c>
      <c r="P93" s="190" t="s">
        <v>139</v>
      </c>
      <c r="Q93" s="190" t="s">
        <v>647</v>
      </c>
      <c r="R93" s="190" t="s">
        <v>648</v>
      </c>
      <c r="S93" s="190" t="s">
        <v>144</v>
      </c>
      <c r="AE93" s="190" t="s">
        <v>356</v>
      </c>
      <c r="AF93" s="190" t="s">
        <v>146</v>
      </c>
      <c r="AG93" s="190" t="s">
        <v>62</v>
      </c>
      <c r="AH93" s="190" t="s">
        <v>649</v>
      </c>
    </row>
    <row r="94" spans="4:34" ht="15" customHeight="1">
      <c r="D94" s="190" t="s">
        <v>236</v>
      </c>
      <c r="E94" s="190" t="s">
        <v>237</v>
      </c>
      <c r="F94" s="190" t="s">
        <v>650</v>
      </c>
      <c r="G94" s="190" t="s">
        <v>651</v>
      </c>
      <c r="I94" s="190" t="s">
        <v>138</v>
      </c>
      <c r="J94" s="190" t="s">
        <v>139</v>
      </c>
      <c r="K94" s="190" t="s">
        <v>185</v>
      </c>
      <c r="L94" s="190" t="s">
        <v>186</v>
      </c>
      <c r="M94" s="190" t="s">
        <v>652</v>
      </c>
      <c r="N94" s="190" t="s">
        <v>653</v>
      </c>
      <c r="O94" s="190" t="s">
        <v>138</v>
      </c>
      <c r="P94" s="190" t="s">
        <v>139</v>
      </c>
      <c r="Q94" s="190" t="s">
        <v>652</v>
      </c>
      <c r="R94" s="190" t="s">
        <v>653</v>
      </c>
      <c r="S94" s="190" t="s">
        <v>144</v>
      </c>
      <c r="AE94" s="190" t="s">
        <v>356</v>
      </c>
      <c r="AF94" s="190" t="s">
        <v>146</v>
      </c>
      <c r="AG94" s="190" t="s">
        <v>62</v>
      </c>
      <c r="AH94" s="190" t="s">
        <v>654</v>
      </c>
    </row>
    <row r="95" spans="4:34" ht="15" customHeight="1">
      <c r="D95" s="190" t="s">
        <v>236</v>
      </c>
      <c r="E95" s="190" t="s">
        <v>237</v>
      </c>
      <c r="F95" s="190" t="s">
        <v>655</v>
      </c>
      <c r="G95" s="190" t="s">
        <v>656</v>
      </c>
      <c r="I95" s="190" t="s">
        <v>138</v>
      </c>
      <c r="J95" s="190" t="s">
        <v>139</v>
      </c>
      <c r="K95" s="190" t="s">
        <v>208</v>
      </c>
      <c r="L95" s="190" t="s">
        <v>209</v>
      </c>
      <c r="M95" s="190" t="s">
        <v>657</v>
      </c>
      <c r="N95" s="190" t="s">
        <v>658</v>
      </c>
      <c r="O95" s="190" t="s">
        <v>138</v>
      </c>
      <c r="P95" s="190" t="s">
        <v>139</v>
      </c>
      <c r="Q95" s="190" t="s">
        <v>657</v>
      </c>
      <c r="R95" s="190" t="s">
        <v>658</v>
      </c>
      <c r="S95" s="190" t="s">
        <v>144</v>
      </c>
      <c r="AE95" s="190" t="s">
        <v>356</v>
      </c>
      <c r="AF95" s="190" t="s">
        <v>146</v>
      </c>
      <c r="AG95" s="190" t="s">
        <v>62</v>
      </c>
      <c r="AH95" s="190" t="s">
        <v>659</v>
      </c>
    </row>
    <row r="96" spans="4:34" ht="15" customHeight="1">
      <c r="D96" s="190" t="s">
        <v>243</v>
      </c>
      <c r="E96" s="190" t="s">
        <v>244</v>
      </c>
      <c r="F96" s="190" t="s">
        <v>660</v>
      </c>
      <c r="G96" s="190" t="s">
        <v>661</v>
      </c>
      <c r="I96" s="190" t="s">
        <v>138</v>
      </c>
      <c r="J96" s="190" t="s">
        <v>139</v>
      </c>
      <c r="K96" s="190" t="s">
        <v>260</v>
      </c>
      <c r="L96" s="190" t="s">
        <v>261</v>
      </c>
      <c r="M96" s="190" t="s">
        <v>662</v>
      </c>
      <c r="N96" s="190" t="s">
        <v>663</v>
      </c>
      <c r="O96" s="190" t="s">
        <v>138</v>
      </c>
      <c r="P96" s="190" t="s">
        <v>139</v>
      </c>
      <c r="Q96" s="190" t="s">
        <v>662</v>
      </c>
      <c r="R96" s="190" t="s">
        <v>663</v>
      </c>
      <c r="S96" s="190" t="s">
        <v>144</v>
      </c>
      <c r="AE96" s="198" t="s">
        <v>664</v>
      </c>
      <c r="AF96" s="190" t="s">
        <v>8</v>
      </c>
      <c r="AG96" s="190" t="s">
        <v>15</v>
      </c>
      <c r="AH96" s="190" t="s">
        <v>17</v>
      </c>
    </row>
    <row r="97" spans="4:34" ht="15" customHeight="1">
      <c r="D97" s="190" t="s">
        <v>243</v>
      </c>
      <c r="E97" s="190" t="s">
        <v>244</v>
      </c>
      <c r="F97" s="190" t="s">
        <v>665</v>
      </c>
      <c r="G97" s="190" t="s">
        <v>666</v>
      </c>
      <c r="I97" s="190" t="s">
        <v>138</v>
      </c>
      <c r="J97" s="190" t="s">
        <v>139</v>
      </c>
      <c r="K97" s="190" t="s">
        <v>260</v>
      </c>
      <c r="L97" s="190" t="s">
        <v>261</v>
      </c>
      <c r="M97" s="190" t="s">
        <v>667</v>
      </c>
      <c r="N97" s="190" t="s">
        <v>668</v>
      </c>
      <c r="O97" s="190" t="s">
        <v>138</v>
      </c>
      <c r="P97" s="190" t="s">
        <v>139</v>
      </c>
      <c r="Q97" s="190" t="s">
        <v>667</v>
      </c>
      <c r="R97" s="190" t="s">
        <v>668</v>
      </c>
      <c r="S97" s="190" t="s">
        <v>144</v>
      </c>
      <c r="AE97" s="190" t="s">
        <v>664</v>
      </c>
      <c r="AF97" s="190" t="s">
        <v>8</v>
      </c>
      <c r="AG97" s="190" t="s">
        <v>15</v>
      </c>
      <c r="AH97" s="190" t="s">
        <v>20</v>
      </c>
    </row>
    <row r="98" spans="4:34" ht="15" customHeight="1">
      <c r="D98" s="190" t="s">
        <v>243</v>
      </c>
      <c r="E98" s="190" t="s">
        <v>244</v>
      </c>
      <c r="F98" s="190" t="s">
        <v>669</v>
      </c>
      <c r="G98" s="190" t="s">
        <v>670</v>
      </c>
      <c r="I98" s="190" t="s">
        <v>138</v>
      </c>
      <c r="J98" s="190" t="s">
        <v>139</v>
      </c>
      <c r="K98" s="190" t="s">
        <v>260</v>
      </c>
      <c r="L98" s="190" t="s">
        <v>261</v>
      </c>
      <c r="M98" s="190" t="s">
        <v>671</v>
      </c>
      <c r="N98" s="190" t="s">
        <v>672</v>
      </c>
      <c r="O98" s="190" t="s">
        <v>138</v>
      </c>
      <c r="P98" s="190" t="s">
        <v>139</v>
      </c>
      <c r="Q98" s="190" t="s">
        <v>671</v>
      </c>
      <c r="R98" s="190" t="s">
        <v>672</v>
      </c>
      <c r="S98" s="190" t="s">
        <v>144</v>
      </c>
      <c r="AE98" s="190" t="s">
        <v>664</v>
      </c>
      <c r="AF98" s="190" t="s">
        <v>8</v>
      </c>
      <c r="AG98" s="190" t="s">
        <v>15</v>
      </c>
      <c r="AH98" s="190" t="s">
        <v>24</v>
      </c>
    </row>
    <row r="99" spans="4:34" ht="15" customHeight="1">
      <c r="D99" s="190" t="s">
        <v>243</v>
      </c>
      <c r="E99" s="190" t="s">
        <v>244</v>
      </c>
      <c r="F99" s="190" t="s">
        <v>673</v>
      </c>
      <c r="G99" s="190" t="s">
        <v>674</v>
      </c>
      <c r="I99" s="190" t="s">
        <v>138</v>
      </c>
      <c r="J99" s="190" t="s">
        <v>139</v>
      </c>
      <c r="K99" s="190" t="s">
        <v>200</v>
      </c>
      <c r="L99" s="190" t="s">
        <v>201</v>
      </c>
      <c r="M99" s="190" t="s">
        <v>675</v>
      </c>
      <c r="N99" s="190" t="s">
        <v>676</v>
      </c>
      <c r="O99" s="190" t="s">
        <v>138</v>
      </c>
      <c r="P99" s="190" t="s">
        <v>139</v>
      </c>
      <c r="Q99" s="190" t="s">
        <v>675</v>
      </c>
      <c r="R99" s="190" t="s">
        <v>676</v>
      </c>
      <c r="S99" s="190" t="s">
        <v>144</v>
      </c>
      <c r="AE99" s="190" t="s">
        <v>664</v>
      </c>
      <c r="AF99" s="190" t="s">
        <v>8</v>
      </c>
      <c r="AG99" s="190" t="s">
        <v>15</v>
      </c>
      <c r="AH99" s="190" t="s">
        <v>26</v>
      </c>
    </row>
    <row r="100" spans="4:34" ht="15" customHeight="1">
      <c r="D100" s="190" t="s">
        <v>243</v>
      </c>
      <c r="E100" s="190" t="s">
        <v>244</v>
      </c>
      <c r="F100" s="190" t="s">
        <v>677</v>
      </c>
      <c r="G100" s="190" t="s">
        <v>678</v>
      </c>
      <c r="I100" s="190" t="s">
        <v>138</v>
      </c>
      <c r="J100" s="190" t="s">
        <v>139</v>
      </c>
      <c r="K100" s="190" t="s">
        <v>178</v>
      </c>
      <c r="L100" s="190" t="s">
        <v>179</v>
      </c>
      <c r="M100" s="190" t="s">
        <v>679</v>
      </c>
      <c r="N100" s="190" t="s">
        <v>680</v>
      </c>
      <c r="O100" s="190" t="s">
        <v>138</v>
      </c>
      <c r="P100" s="190" t="s">
        <v>139</v>
      </c>
      <c r="Q100" s="190" t="s">
        <v>679</v>
      </c>
      <c r="R100" s="190" t="s">
        <v>680</v>
      </c>
      <c r="S100" s="190" t="s">
        <v>144</v>
      </c>
      <c r="AE100" s="190" t="s">
        <v>664</v>
      </c>
      <c r="AF100" s="190" t="s">
        <v>8</v>
      </c>
      <c r="AG100" s="190" t="s">
        <v>15</v>
      </c>
      <c r="AH100" s="190" t="s">
        <v>29</v>
      </c>
    </row>
    <row r="101" spans="4:34" ht="15" customHeight="1">
      <c r="D101" s="190" t="s">
        <v>243</v>
      </c>
      <c r="E101" s="190" t="s">
        <v>244</v>
      </c>
      <c r="F101" s="190" t="s">
        <v>681</v>
      </c>
      <c r="G101" s="190" t="s">
        <v>682</v>
      </c>
      <c r="I101" s="190" t="s">
        <v>138</v>
      </c>
      <c r="J101" s="190" t="s">
        <v>139</v>
      </c>
      <c r="K101" s="190" t="s">
        <v>178</v>
      </c>
      <c r="L101" s="190" t="s">
        <v>179</v>
      </c>
      <c r="M101" s="190" t="s">
        <v>683</v>
      </c>
      <c r="N101" s="190" t="s">
        <v>684</v>
      </c>
      <c r="O101" s="190" t="s">
        <v>138</v>
      </c>
      <c r="P101" s="190" t="s">
        <v>139</v>
      </c>
      <c r="Q101" s="190" t="s">
        <v>683</v>
      </c>
      <c r="R101" s="190" t="s">
        <v>684</v>
      </c>
      <c r="S101" s="190" t="s">
        <v>144</v>
      </c>
      <c r="AE101" s="190" t="s">
        <v>664</v>
      </c>
      <c r="AF101" s="190" t="s">
        <v>8</v>
      </c>
      <c r="AG101" s="190" t="s">
        <v>15</v>
      </c>
      <c r="AH101" s="190" t="s">
        <v>32</v>
      </c>
    </row>
    <row r="102" spans="4:34" ht="15" customHeight="1">
      <c r="D102" s="190" t="s">
        <v>243</v>
      </c>
      <c r="E102" s="190" t="s">
        <v>244</v>
      </c>
      <c r="F102" s="190" t="s">
        <v>685</v>
      </c>
      <c r="G102" s="190" t="s">
        <v>686</v>
      </c>
      <c r="I102" s="190" t="s">
        <v>138</v>
      </c>
      <c r="J102" s="190" t="s">
        <v>139</v>
      </c>
      <c r="K102" s="190" t="s">
        <v>225</v>
      </c>
      <c r="L102" s="190" t="s">
        <v>226</v>
      </c>
      <c r="M102" s="190" t="s">
        <v>687</v>
      </c>
      <c r="N102" s="190" t="s">
        <v>688</v>
      </c>
      <c r="O102" s="190" t="s">
        <v>138</v>
      </c>
      <c r="P102" s="190" t="s">
        <v>139</v>
      </c>
      <c r="Q102" s="190" t="s">
        <v>687</v>
      </c>
      <c r="R102" s="190" t="s">
        <v>688</v>
      </c>
      <c r="S102" s="190" t="s">
        <v>144</v>
      </c>
      <c r="AE102" s="190" t="s">
        <v>664</v>
      </c>
      <c r="AF102" s="190" t="s">
        <v>8</v>
      </c>
      <c r="AG102" s="190" t="s">
        <v>15</v>
      </c>
      <c r="AH102" s="190" t="s">
        <v>35</v>
      </c>
    </row>
    <row r="103" spans="4:34" ht="15" customHeight="1">
      <c r="D103" s="190" t="s">
        <v>243</v>
      </c>
      <c r="E103" s="190" t="s">
        <v>244</v>
      </c>
      <c r="F103" s="190" t="s">
        <v>689</v>
      </c>
      <c r="G103" s="190" t="s">
        <v>690</v>
      </c>
      <c r="I103" s="190" t="s">
        <v>138</v>
      </c>
      <c r="J103" s="190" t="s">
        <v>139</v>
      </c>
      <c r="K103" s="190" t="s">
        <v>192</v>
      </c>
      <c r="L103" s="190" t="s">
        <v>193</v>
      </c>
      <c r="M103" s="190" t="s">
        <v>691</v>
      </c>
      <c r="N103" s="190" t="s">
        <v>692</v>
      </c>
      <c r="O103" s="190" t="s">
        <v>138</v>
      </c>
      <c r="P103" s="190" t="s">
        <v>139</v>
      </c>
      <c r="Q103" s="190" t="s">
        <v>691</v>
      </c>
      <c r="R103" s="190" t="s">
        <v>692</v>
      </c>
      <c r="S103" s="190" t="s">
        <v>144</v>
      </c>
      <c r="AE103" s="190" t="s">
        <v>664</v>
      </c>
      <c r="AF103" s="190" t="s">
        <v>8</v>
      </c>
      <c r="AG103" s="190" t="s">
        <v>15</v>
      </c>
      <c r="AH103" s="190" t="s">
        <v>33</v>
      </c>
    </row>
    <row r="104" spans="4:34" ht="15" customHeight="1">
      <c r="D104" s="190" t="s">
        <v>243</v>
      </c>
      <c r="E104" s="190" t="s">
        <v>244</v>
      </c>
      <c r="F104" s="190" t="s">
        <v>693</v>
      </c>
      <c r="G104" s="190" t="s">
        <v>694</v>
      </c>
      <c r="I104" s="190" t="s">
        <v>138</v>
      </c>
      <c r="J104" s="190" t="s">
        <v>139</v>
      </c>
      <c r="K104" s="190" t="s">
        <v>166</v>
      </c>
      <c r="L104" s="190" t="s">
        <v>167</v>
      </c>
      <c r="M104" s="190" t="s">
        <v>691</v>
      </c>
      <c r="N104" s="190" t="s">
        <v>692</v>
      </c>
      <c r="O104" s="190" t="s">
        <v>138</v>
      </c>
      <c r="P104" s="190" t="s">
        <v>139</v>
      </c>
      <c r="Q104" s="190" t="s">
        <v>691</v>
      </c>
      <c r="R104" s="190" t="s">
        <v>692</v>
      </c>
      <c r="S104" s="190" t="s">
        <v>144</v>
      </c>
      <c r="AE104" s="190" t="s">
        <v>664</v>
      </c>
      <c r="AF104" s="190" t="s">
        <v>8</v>
      </c>
      <c r="AG104" s="190" t="s">
        <v>15</v>
      </c>
      <c r="AH104" s="190" t="s">
        <v>38</v>
      </c>
    </row>
    <row r="105" spans="4:34" ht="15" customHeight="1">
      <c r="D105" s="190" t="s">
        <v>243</v>
      </c>
      <c r="E105" s="190" t="s">
        <v>244</v>
      </c>
      <c r="F105" s="190" t="s">
        <v>695</v>
      </c>
      <c r="G105" s="190" t="s">
        <v>696</v>
      </c>
      <c r="I105" s="190" t="s">
        <v>138</v>
      </c>
      <c r="J105" s="190" t="s">
        <v>139</v>
      </c>
      <c r="K105" s="190" t="s">
        <v>208</v>
      </c>
      <c r="L105" s="190" t="s">
        <v>209</v>
      </c>
      <c r="M105" s="190" t="s">
        <v>697</v>
      </c>
      <c r="N105" s="190" t="s">
        <v>698</v>
      </c>
      <c r="O105" s="190" t="s">
        <v>138</v>
      </c>
      <c r="P105" s="190" t="s">
        <v>139</v>
      </c>
      <c r="Q105" s="190" t="s">
        <v>697</v>
      </c>
      <c r="R105" s="190" t="s">
        <v>698</v>
      </c>
      <c r="S105" s="190" t="s">
        <v>144</v>
      </c>
      <c r="AE105" s="190" t="s">
        <v>664</v>
      </c>
      <c r="AF105" s="190" t="s">
        <v>8</v>
      </c>
      <c r="AG105" s="190" t="s">
        <v>15</v>
      </c>
      <c r="AH105" s="190" t="s">
        <v>39</v>
      </c>
    </row>
    <row r="106" spans="4:34" ht="15" customHeight="1">
      <c r="D106" s="190" t="s">
        <v>243</v>
      </c>
      <c r="E106" s="190" t="s">
        <v>244</v>
      </c>
      <c r="F106" s="190" t="s">
        <v>699</v>
      </c>
      <c r="G106" s="190" t="s">
        <v>700</v>
      </c>
      <c r="I106" s="190" t="s">
        <v>138</v>
      </c>
      <c r="J106" s="190" t="s">
        <v>139</v>
      </c>
      <c r="K106" s="190" t="s">
        <v>216</v>
      </c>
      <c r="L106" s="190" t="s">
        <v>217</v>
      </c>
      <c r="M106" s="190" t="s">
        <v>701</v>
      </c>
      <c r="N106" s="190" t="s">
        <v>702</v>
      </c>
      <c r="O106" s="190" t="s">
        <v>138</v>
      </c>
      <c r="P106" s="190" t="s">
        <v>139</v>
      </c>
      <c r="Q106" s="190" t="s">
        <v>701</v>
      </c>
      <c r="R106" s="190" t="s">
        <v>702</v>
      </c>
      <c r="S106" s="190" t="s">
        <v>144</v>
      </c>
      <c r="AE106" s="198" t="s">
        <v>703</v>
      </c>
      <c r="AF106" s="190" t="s">
        <v>8</v>
      </c>
      <c r="AG106" s="190" t="s">
        <v>49</v>
      </c>
      <c r="AH106" s="190" t="s">
        <v>51</v>
      </c>
    </row>
    <row r="107" spans="4:34" ht="15" customHeight="1">
      <c r="D107" s="190" t="s">
        <v>243</v>
      </c>
      <c r="E107" s="190" t="s">
        <v>244</v>
      </c>
      <c r="F107" s="190" t="s">
        <v>704</v>
      </c>
      <c r="G107" s="190" t="s">
        <v>705</v>
      </c>
      <c r="I107" s="190" t="s">
        <v>138</v>
      </c>
      <c r="J107" s="190" t="s">
        <v>139</v>
      </c>
      <c r="K107" s="190" t="s">
        <v>268</v>
      </c>
      <c r="L107" s="190" t="s">
        <v>269</v>
      </c>
      <c r="M107" s="190" t="s">
        <v>706</v>
      </c>
      <c r="N107" s="190" t="s">
        <v>707</v>
      </c>
      <c r="O107" s="190" t="s">
        <v>138</v>
      </c>
      <c r="P107" s="190" t="s">
        <v>139</v>
      </c>
      <c r="Q107" s="190" t="s">
        <v>706</v>
      </c>
      <c r="R107" s="190" t="s">
        <v>707</v>
      </c>
      <c r="S107" s="190" t="s">
        <v>144</v>
      </c>
      <c r="AE107" s="190" t="s">
        <v>703</v>
      </c>
      <c r="AF107" s="190" t="s">
        <v>8</v>
      </c>
      <c r="AG107" s="190" t="s">
        <v>49</v>
      </c>
      <c r="AH107" s="190" t="s">
        <v>54</v>
      </c>
    </row>
    <row r="108" spans="4:34" ht="15" customHeight="1">
      <c r="D108" s="190" t="s">
        <v>243</v>
      </c>
      <c r="E108" s="190" t="s">
        <v>244</v>
      </c>
      <c r="F108" s="190" t="s">
        <v>708</v>
      </c>
      <c r="G108" s="190" t="s">
        <v>709</v>
      </c>
      <c r="I108" s="190" t="s">
        <v>138</v>
      </c>
      <c r="J108" s="190" t="s">
        <v>139</v>
      </c>
      <c r="K108" s="190" t="s">
        <v>268</v>
      </c>
      <c r="L108" s="190" t="s">
        <v>269</v>
      </c>
      <c r="M108" s="190" t="s">
        <v>710</v>
      </c>
      <c r="N108" s="190" t="s">
        <v>711</v>
      </c>
      <c r="O108" s="190" t="s">
        <v>138</v>
      </c>
      <c r="P108" s="190" t="s">
        <v>139</v>
      </c>
      <c r="Q108" s="190" t="s">
        <v>710</v>
      </c>
      <c r="R108" s="190" t="s">
        <v>711</v>
      </c>
      <c r="S108" s="190" t="s">
        <v>144</v>
      </c>
      <c r="AE108" s="190" t="s">
        <v>703</v>
      </c>
      <c r="AF108" s="190" t="s">
        <v>8</v>
      </c>
      <c r="AG108" s="190" t="s">
        <v>49</v>
      </c>
      <c r="AH108" s="190" t="s">
        <v>58</v>
      </c>
    </row>
    <row r="109" spans="4:34" ht="15" customHeight="1">
      <c r="D109" s="190" t="s">
        <v>243</v>
      </c>
      <c r="E109" s="190" t="s">
        <v>244</v>
      </c>
      <c r="F109" s="190" t="s">
        <v>712</v>
      </c>
      <c r="G109" s="190" t="s">
        <v>713</v>
      </c>
      <c r="I109" s="190" t="s">
        <v>138</v>
      </c>
      <c r="J109" s="190" t="s">
        <v>139</v>
      </c>
      <c r="K109" s="190" t="s">
        <v>225</v>
      </c>
      <c r="L109" s="190" t="s">
        <v>226</v>
      </c>
      <c r="M109" s="190" t="s">
        <v>714</v>
      </c>
      <c r="N109" s="190" t="s">
        <v>715</v>
      </c>
      <c r="O109" s="190" t="s">
        <v>138</v>
      </c>
      <c r="P109" s="190" t="s">
        <v>139</v>
      </c>
      <c r="Q109" s="190" t="s">
        <v>714</v>
      </c>
      <c r="R109" s="190" t="s">
        <v>715</v>
      </c>
      <c r="S109" s="190" t="s">
        <v>144</v>
      </c>
      <c r="AE109" s="198" t="s">
        <v>716</v>
      </c>
      <c r="AF109" s="190" t="s">
        <v>8</v>
      </c>
      <c r="AG109" s="190" t="s">
        <v>61</v>
      </c>
      <c r="AH109" s="190" t="s">
        <v>717</v>
      </c>
    </row>
    <row r="110" spans="4:34" ht="15" customHeight="1">
      <c r="D110" s="190" t="s">
        <v>231</v>
      </c>
      <c r="E110" s="190" t="s">
        <v>232</v>
      </c>
      <c r="F110" s="190" t="s">
        <v>718</v>
      </c>
      <c r="G110" s="190" t="s">
        <v>719</v>
      </c>
      <c r="I110" s="190" t="s">
        <v>138</v>
      </c>
      <c r="J110" s="190" t="s">
        <v>139</v>
      </c>
      <c r="K110" s="190" t="s">
        <v>216</v>
      </c>
      <c r="L110" s="190" t="s">
        <v>217</v>
      </c>
      <c r="M110" s="190" t="s">
        <v>720</v>
      </c>
      <c r="N110" s="190" t="s">
        <v>721</v>
      </c>
      <c r="O110" s="190" t="s">
        <v>138</v>
      </c>
      <c r="P110" s="190" t="s">
        <v>139</v>
      </c>
      <c r="Q110" s="190" t="s">
        <v>720</v>
      </c>
      <c r="R110" s="190" t="s">
        <v>721</v>
      </c>
      <c r="S110" s="190" t="s">
        <v>144</v>
      </c>
      <c r="AE110" s="198" t="s">
        <v>722</v>
      </c>
      <c r="AF110" s="190" t="s">
        <v>8</v>
      </c>
      <c r="AG110" s="190" t="s">
        <v>64</v>
      </c>
      <c r="AH110" s="190" t="s">
        <v>67</v>
      </c>
    </row>
    <row r="111" spans="4:34" ht="15" customHeight="1">
      <c r="D111" s="190" t="s">
        <v>231</v>
      </c>
      <c r="E111" s="190" t="s">
        <v>232</v>
      </c>
      <c r="F111" s="190" t="s">
        <v>723</v>
      </c>
      <c r="G111" s="190" t="s">
        <v>724</v>
      </c>
      <c r="I111" s="190" t="s">
        <v>138</v>
      </c>
      <c r="J111" s="190" t="s">
        <v>139</v>
      </c>
      <c r="K111" s="190" t="s">
        <v>233</v>
      </c>
      <c r="L111" s="190" t="s">
        <v>234</v>
      </c>
      <c r="M111" s="190" t="s">
        <v>725</v>
      </c>
      <c r="N111" s="190" t="s">
        <v>726</v>
      </c>
      <c r="O111" s="190" t="s">
        <v>138</v>
      </c>
      <c r="P111" s="190" t="s">
        <v>139</v>
      </c>
      <c r="Q111" s="190" t="s">
        <v>725</v>
      </c>
      <c r="R111" s="190" t="s">
        <v>726</v>
      </c>
      <c r="S111" s="190" t="s">
        <v>144</v>
      </c>
      <c r="AE111" s="190" t="s">
        <v>722</v>
      </c>
      <c r="AF111" s="190" t="s">
        <v>8</v>
      </c>
      <c r="AG111" s="190" t="s">
        <v>64</v>
      </c>
      <c r="AH111" s="190" t="s">
        <v>70</v>
      </c>
    </row>
    <row r="112" spans="4:34" ht="15" customHeight="1">
      <c r="D112" s="190" t="s">
        <v>231</v>
      </c>
      <c r="E112" s="190" t="s">
        <v>232</v>
      </c>
      <c r="F112" s="190" t="s">
        <v>727</v>
      </c>
      <c r="G112" s="190" t="s">
        <v>728</v>
      </c>
      <c r="I112" s="190" t="s">
        <v>138</v>
      </c>
      <c r="J112" s="190" t="s">
        <v>139</v>
      </c>
      <c r="K112" s="190" t="s">
        <v>268</v>
      </c>
      <c r="L112" s="190" t="s">
        <v>269</v>
      </c>
      <c r="M112" s="190" t="s">
        <v>729</v>
      </c>
      <c r="N112" s="190" t="s">
        <v>730</v>
      </c>
      <c r="O112" s="190" t="s">
        <v>138</v>
      </c>
      <c r="P112" s="190" t="s">
        <v>139</v>
      </c>
      <c r="Q112" s="190" t="s">
        <v>729</v>
      </c>
      <c r="R112" s="190" t="s">
        <v>730</v>
      </c>
      <c r="S112" s="190" t="s">
        <v>144</v>
      </c>
      <c r="AE112" s="190" t="s">
        <v>722</v>
      </c>
      <c r="AF112" s="190" t="s">
        <v>8</v>
      </c>
      <c r="AG112" s="190" t="s">
        <v>64</v>
      </c>
      <c r="AH112" s="190" t="s">
        <v>72</v>
      </c>
    </row>
    <row r="113" spans="4:34" ht="15" customHeight="1">
      <c r="D113" s="190" t="s">
        <v>231</v>
      </c>
      <c r="E113" s="190" t="s">
        <v>232</v>
      </c>
      <c r="F113" s="190" t="s">
        <v>731</v>
      </c>
      <c r="G113" s="190" t="s">
        <v>732</v>
      </c>
      <c r="I113" s="190" t="s">
        <v>138</v>
      </c>
      <c r="J113" s="190" t="s">
        <v>139</v>
      </c>
      <c r="K113" s="190" t="s">
        <v>238</v>
      </c>
      <c r="L113" s="190" t="s">
        <v>239</v>
      </c>
      <c r="M113" s="190" t="s">
        <v>733</v>
      </c>
      <c r="N113" s="190" t="s">
        <v>734</v>
      </c>
      <c r="O113" s="190" t="s">
        <v>138</v>
      </c>
      <c r="P113" s="190" t="s">
        <v>139</v>
      </c>
      <c r="Q113" s="190" t="s">
        <v>733</v>
      </c>
      <c r="R113" s="190" t="s">
        <v>734</v>
      </c>
      <c r="S113" s="190" t="s">
        <v>144</v>
      </c>
      <c r="AE113" s="190" t="s">
        <v>722</v>
      </c>
      <c r="AF113" s="190" t="s">
        <v>8</v>
      </c>
      <c r="AG113" s="190" t="s">
        <v>64</v>
      </c>
      <c r="AH113" s="190" t="s">
        <v>66</v>
      </c>
    </row>
    <row r="114" spans="4:34" ht="15" customHeight="1">
      <c r="D114" s="190" t="s">
        <v>231</v>
      </c>
      <c r="E114" s="190" t="s">
        <v>232</v>
      </c>
      <c r="F114" s="190" t="s">
        <v>735</v>
      </c>
      <c r="G114" s="190" t="s">
        <v>736</v>
      </c>
      <c r="I114" s="190" t="s">
        <v>138</v>
      </c>
      <c r="J114" s="190" t="s">
        <v>139</v>
      </c>
      <c r="K114" s="190" t="s">
        <v>233</v>
      </c>
      <c r="L114" s="190" t="s">
        <v>234</v>
      </c>
      <c r="M114" s="190" t="s">
        <v>737</v>
      </c>
      <c r="N114" s="190" t="s">
        <v>738</v>
      </c>
      <c r="O114" s="190" t="s">
        <v>138</v>
      </c>
      <c r="P114" s="190" t="s">
        <v>139</v>
      </c>
      <c r="Q114" s="190" t="s">
        <v>737</v>
      </c>
      <c r="R114" s="190" t="s">
        <v>739</v>
      </c>
      <c r="S114" s="190" t="s">
        <v>144</v>
      </c>
      <c r="AE114" s="198" t="s">
        <v>740</v>
      </c>
      <c r="AF114" s="190" t="s">
        <v>8</v>
      </c>
      <c r="AG114" s="190" t="s">
        <v>78</v>
      </c>
      <c r="AH114" s="190" t="s">
        <v>80</v>
      </c>
    </row>
    <row r="115" spans="4:34" ht="15" customHeight="1">
      <c r="D115" s="190" t="s">
        <v>266</v>
      </c>
      <c r="E115" s="190" t="s">
        <v>267</v>
      </c>
      <c r="F115" s="190" t="s">
        <v>741</v>
      </c>
      <c r="G115" s="190" t="s">
        <v>742</v>
      </c>
      <c r="I115" s="190" t="s">
        <v>138</v>
      </c>
      <c r="J115" s="190" t="s">
        <v>139</v>
      </c>
      <c r="K115" s="190" t="s">
        <v>268</v>
      </c>
      <c r="L115" s="190" t="s">
        <v>269</v>
      </c>
      <c r="M115" s="190" t="s">
        <v>743</v>
      </c>
      <c r="N115" s="190" t="s">
        <v>744</v>
      </c>
      <c r="O115" s="190" t="s">
        <v>138</v>
      </c>
      <c r="P115" s="190" t="s">
        <v>139</v>
      </c>
      <c r="Q115" s="190" t="s">
        <v>743</v>
      </c>
      <c r="R115" s="190" t="s">
        <v>744</v>
      </c>
      <c r="S115" s="190" t="s">
        <v>144</v>
      </c>
      <c r="AE115" s="190" t="s">
        <v>740</v>
      </c>
      <c r="AF115" s="190" t="s">
        <v>8</v>
      </c>
      <c r="AG115" s="190" t="s">
        <v>78</v>
      </c>
      <c r="AH115" s="190" t="s">
        <v>83</v>
      </c>
    </row>
    <row r="116" spans="4:34" ht="15" customHeight="1">
      <c r="D116" s="190" t="s">
        <v>266</v>
      </c>
      <c r="E116" s="190" t="s">
        <v>267</v>
      </c>
      <c r="F116" s="190" t="s">
        <v>745</v>
      </c>
      <c r="G116" s="190" t="s">
        <v>746</v>
      </c>
      <c r="I116" s="190" t="s">
        <v>138</v>
      </c>
      <c r="J116" s="190" t="s">
        <v>139</v>
      </c>
      <c r="K116" s="190" t="s">
        <v>200</v>
      </c>
      <c r="L116" s="190" t="s">
        <v>201</v>
      </c>
      <c r="M116" s="190" t="s">
        <v>747</v>
      </c>
      <c r="N116" s="190" t="s">
        <v>748</v>
      </c>
      <c r="O116" s="190" t="s">
        <v>138</v>
      </c>
      <c r="P116" s="190" t="s">
        <v>139</v>
      </c>
      <c r="Q116" s="190" t="s">
        <v>747</v>
      </c>
      <c r="R116" s="190" t="s">
        <v>748</v>
      </c>
      <c r="S116" s="190" t="s">
        <v>144</v>
      </c>
      <c r="AE116" s="190" t="s">
        <v>740</v>
      </c>
      <c r="AF116" s="190" t="s">
        <v>8</v>
      </c>
      <c r="AG116" s="190" t="s">
        <v>78</v>
      </c>
      <c r="AH116" s="190" t="s">
        <v>85</v>
      </c>
    </row>
    <row r="117" spans="4:34" ht="15" customHeight="1">
      <c r="D117" s="190" t="s">
        <v>266</v>
      </c>
      <c r="E117" s="190" t="s">
        <v>267</v>
      </c>
      <c r="F117" s="190" t="s">
        <v>749</v>
      </c>
      <c r="G117" s="190" t="s">
        <v>750</v>
      </c>
      <c r="I117" s="190" t="s">
        <v>138</v>
      </c>
      <c r="J117" s="190" t="s">
        <v>139</v>
      </c>
      <c r="K117" s="190" t="s">
        <v>178</v>
      </c>
      <c r="L117" s="190" t="s">
        <v>179</v>
      </c>
      <c r="M117" s="190" t="s">
        <v>751</v>
      </c>
      <c r="N117" s="190" t="s">
        <v>752</v>
      </c>
      <c r="O117" s="190" t="s">
        <v>138</v>
      </c>
      <c r="P117" s="190" t="s">
        <v>139</v>
      </c>
      <c r="Q117" s="190" t="s">
        <v>751</v>
      </c>
      <c r="R117" s="190" t="s">
        <v>752</v>
      </c>
      <c r="S117" s="190" t="s">
        <v>144</v>
      </c>
      <c r="AE117" s="190" t="s">
        <v>740</v>
      </c>
      <c r="AF117" s="190" t="s">
        <v>8</v>
      </c>
      <c r="AG117" s="190" t="s">
        <v>78</v>
      </c>
      <c r="AH117" s="190" t="s">
        <v>87</v>
      </c>
    </row>
    <row r="118" spans="4:34" ht="15" customHeight="1">
      <c r="D118" s="190" t="s">
        <v>266</v>
      </c>
      <c r="E118" s="190" t="s">
        <v>267</v>
      </c>
      <c r="F118" s="190" t="s">
        <v>753</v>
      </c>
      <c r="G118" s="190" t="s">
        <v>754</v>
      </c>
      <c r="I118" s="190" t="s">
        <v>138</v>
      </c>
      <c r="J118" s="190" t="s">
        <v>139</v>
      </c>
      <c r="K118" s="190" t="s">
        <v>192</v>
      </c>
      <c r="L118" s="190" t="s">
        <v>193</v>
      </c>
      <c r="M118" s="190" t="s">
        <v>755</v>
      </c>
      <c r="N118" s="190" t="s">
        <v>756</v>
      </c>
      <c r="O118" s="190" t="s">
        <v>138</v>
      </c>
      <c r="P118" s="190" t="s">
        <v>139</v>
      </c>
      <c r="Q118" s="190" t="s">
        <v>755</v>
      </c>
      <c r="R118" s="190" t="s">
        <v>756</v>
      </c>
      <c r="S118" s="190" t="s">
        <v>144</v>
      </c>
      <c r="AE118" s="190" t="s">
        <v>740</v>
      </c>
      <c r="AF118" s="190" t="s">
        <v>8</v>
      </c>
      <c r="AG118" s="190" t="s">
        <v>78</v>
      </c>
      <c r="AH118" s="190" t="s">
        <v>84</v>
      </c>
    </row>
    <row r="119" spans="4:34" ht="15" customHeight="1">
      <c r="D119" s="190" t="s">
        <v>266</v>
      </c>
      <c r="E119" s="190" t="s">
        <v>267</v>
      </c>
      <c r="F119" s="190" t="s">
        <v>757</v>
      </c>
      <c r="G119" s="190" t="s">
        <v>758</v>
      </c>
      <c r="I119" s="190" t="s">
        <v>138</v>
      </c>
      <c r="J119" s="190" t="s">
        <v>139</v>
      </c>
      <c r="K119" s="190" t="s">
        <v>216</v>
      </c>
      <c r="L119" s="190" t="s">
        <v>217</v>
      </c>
      <c r="M119" s="190" t="s">
        <v>759</v>
      </c>
      <c r="N119" s="190" t="s">
        <v>760</v>
      </c>
      <c r="O119" s="190" t="s">
        <v>138</v>
      </c>
      <c r="P119" s="190" t="s">
        <v>139</v>
      </c>
      <c r="Q119" s="190" t="s">
        <v>759</v>
      </c>
      <c r="R119" s="190" t="s">
        <v>760</v>
      </c>
      <c r="S119" s="190" t="s">
        <v>144</v>
      </c>
      <c r="AE119" s="198" t="s">
        <v>761</v>
      </c>
      <c r="AF119" s="190" t="s">
        <v>8</v>
      </c>
      <c r="AG119" s="190" t="s">
        <v>90</v>
      </c>
      <c r="AH119" s="190" t="s">
        <v>762</v>
      </c>
    </row>
    <row r="120" spans="4:34" ht="15" customHeight="1">
      <c r="D120" s="190" t="s">
        <v>274</v>
      </c>
      <c r="E120" s="190" t="s">
        <v>275</v>
      </c>
      <c r="F120" s="190" t="s">
        <v>763</v>
      </c>
      <c r="G120" s="190" t="s">
        <v>764</v>
      </c>
      <c r="I120" s="190" t="s">
        <v>138</v>
      </c>
      <c r="J120" s="190" t="s">
        <v>139</v>
      </c>
      <c r="K120" s="190" t="s">
        <v>200</v>
      </c>
      <c r="L120" s="190" t="s">
        <v>201</v>
      </c>
      <c r="M120" s="190" t="s">
        <v>765</v>
      </c>
      <c r="N120" s="190" t="s">
        <v>766</v>
      </c>
      <c r="O120" s="190" t="s">
        <v>138</v>
      </c>
      <c r="P120" s="190" t="s">
        <v>139</v>
      </c>
      <c r="Q120" s="190" t="s">
        <v>765</v>
      </c>
      <c r="R120" s="190" t="s">
        <v>766</v>
      </c>
      <c r="S120" s="190" t="s">
        <v>144</v>
      </c>
      <c r="AE120" s="198" t="s">
        <v>767</v>
      </c>
      <c r="AF120" s="190" t="s">
        <v>8</v>
      </c>
      <c r="AG120" s="190" t="s">
        <v>91</v>
      </c>
      <c r="AH120" s="190" t="s">
        <v>93</v>
      </c>
    </row>
    <row r="121" spans="4:34" ht="15" customHeight="1">
      <c r="D121" s="190" t="s">
        <v>274</v>
      </c>
      <c r="E121" s="190" t="s">
        <v>275</v>
      </c>
      <c r="F121" s="190" t="s">
        <v>768</v>
      </c>
      <c r="G121" s="190" t="s">
        <v>769</v>
      </c>
      <c r="I121" s="190" t="s">
        <v>138</v>
      </c>
      <c r="J121" s="190" t="s">
        <v>139</v>
      </c>
      <c r="K121" s="190" t="s">
        <v>268</v>
      </c>
      <c r="L121" s="190" t="s">
        <v>269</v>
      </c>
      <c r="M121" s="190" t="s">
        <v>770</v>
      </c>
      <c r="N121" s="190" t="s">
        <v>771</v>
      </c>
      <c r="O121" s="190" t="s">
        <v>138</v>
      </c>
      <c r="P121" s="190" t="s">
        <v>139</v>
      </c>
      <c r="Q121" s="190" t="s">
        <v>770</v>
      </c>
      <c r="R121" s="190" t="s">
        <v>771</v>
      </c>
      <c r="S121" s="190" t="s">
        <v>144</v>
      </c>
      <c r="AE121" s="198" t="s">
        <v>772</v>
      </c>
      <c r="AF121" s="190" t="s">
        <v>8</v>
      </c>
      <c r="AG121" s="190" t="s">
        <v>100</v>
      </c>
      <c r="AH121" s="190" t="s">
        <v>103</v>
      </c>
    </row>
    <row r="122" spans="4:34" ht="15" customHeight="1">
      <c r="D122" s="190" t="s">
        <v>274</v>
      </c>
      <c r="E122" s="190" t="s">
        <v>275</v>
      </c>
      <c r="F122" s="190" t="s">
        <v>773</v>
      </c>
      <c r="G122" s="190" t="s">
        <v>774</v>
      </c>
      <c r="I122" s="190" t="s">
        <v>138</v>
      </c>
      <c r="J122" s="190" t="s">
        <v>139</v>
      </c>
      <c r="K122" s="190" t="s">
        <v>200</v>
      </c>
      <c r="L122" s="190" t="s">
        <v>201</v>
      </c>
      <c r="M122" s="190" t="s">
        <v>775</v>
      </c>
      <c r="N122" s="190" t="s">
        <v>776</v>
      </c>
      <c r="O122" s="190" t="s">
        <v>138</v>
      </c>
      <c r="P122" s="190" t="s">
        <v>139</v>
      </c>
      <c r="Q122" s="190" t="s">
        <v>775</v>
      </c>
      <c r="R122" s="190" t="s">
        <v>776</v>
      </c>
      <c r="S122" s="190" t="s">
        <v>144</v>
      </c>
      <c r="AE122" s="190" t="s">
        <v>772</v>
      </c>
      <c r="AF122" s="190" t="s">
        <v>8</v>
      </c>
      <c r="AG122" s="190" t="s">
        <v>100</v>
      </c>
      <c r="AH122" s="190" t="s">
        <v>106</v>
      </c>
    </row>
    <row r="123" spans="4:34" ht="15" customHeight="1">
      <c r="D123" s="190" t="s">
        <v>274</v>
      </c>
      <c r="E123" s="190" t="s">
        <v>275</v>
      </c>
      <c r="F123" s="190" t="s">
        <v>777</v>
      </c>
      <c r="G123" s="190" t="s">
        <v>778</v>
      </c>
      <c r="I123" s="190" t="s">
        <v>138</v>
      </c>
      <c r="J123" s="190" t="s">
        <v>139</v>
      </c>
      <c r="K123" s="190" t="s">
        <v>178</v>
      </c>
      <c r="L123" s="190" t="s">
        <v>179</v>
      </c>
      <c r="M123" s="190" t="s">
        <v>779</v>
      </c>
      <c r="N123" s="190" t="s">
        <v>780</v>
      </c>
      <c r="O123" s="190" t="s">
        <v>138</v>
      </c>
      <c r="P123" s="190" t="s">
        <v>139</v>
      </c>
      <c r="Q123" s="190" t="s">
        <v>779</v>
      </c>
      <c r="R123" s="190" t="s">
        <v>781</v>
      </c>
      <c r="S123" s="190" t="s">
        <v>144</v>
      </c>
      <c r="AE123" s="190" t="s">
        <v>772</v>
      </c>
      <c r="AF123" s="190" t="s">
        <v>8</v>
      </c>
      <c r="AG123" s="190" t="s">
        <v>100</v>
      </c>
      <c r="AH123" s="190" t="s">
        <v>108</v>
      </c>
    </row>
    <row r="124" spans="4:34" ht="15" customHeight="1">
      <c r="D124" s="190" t="s">
        <v>274</v>
      </c>
      <c r="E124" s="190" t="s">
        <v>275</v>
      </c>
      <c r="F124" s="190" t="s">
        <v>782</v>
      </c>
      <c r="G124" s="190" t="s">
        <v>783</v>
      </c>
      <c r="I124" s="190" t="s">
        <v>138</v>
      </c>
      <c r="J124" s="190" t="s">
        <v>139</v>
      </c>
      <c r="K124" s="190" t="s">
        <v>225</v>
      </c>
      <c r="L124" s="190" t="s">
        <v>226</v>
      </c>
      <c r="M124" s="190" t="s">
        <v>784</v>
      </c>
      <c r="N124" s="190" t="s">
        <v>785</v>
      </c>
      <c r="O124" s="190" t="s">
        <v>138</v>
      </c>
      <c r="P124" s="190" t="s">
        <v>139</v>
      </c>
      <c r="Q124" s="190" t="s">
        <v>784</v>
      </c>
      <c r="R124" s="190" t="s">
        <v>785</v>
      </c>
      <c r="S124" s="190" t="s">
        <v>144</v>
      </c>
      <c r="AE124" s="190" t="s">
        <v>772</v>
      </c>
      <c r="AF124" s="190" t="s">
        <v>8</v>
      </c>
      <c r="AG124" s="190" t="s">
        <v>100</v>
      </c>
      <c r="AH124" s="190" t="s">
        <v>110</v>
      </c>
    </row>
    <row r="125" spans="4:34" ht="15" customHeight="1">
      <c r="D125" s="190" t="s">
        <v>274</v>
      </c>
      <c r="E125" s="190" t="s">
        <v>275</v>
      </c>
      <c r="F125" s="190" t="s">
        <v>786</v>
      </c>
      <c r="G125" s="190" t="s">
        <v>787</v>
      </c>
      <c r="I125" s="190" t="s">
        <v>138</v>
      </c>
      <c r="J125" s="190" t="s">
        <v>139</v>
      </c>
      <c r="K125" s="190" t="s">
        <v>208</v>
      </c>
      <c r="L125" s="190" t="s">
        <v>209</v>
      </c>
      <c r="M125" s="190" t="s">
        <v>788</v>
      </c>
      <c r="N125" s="190" t="s">
        <v>789</v>
      </c>
      <c r="O125" s="190" t="s">
        <v>138</v>
      </c>
      <c r="P125" s="190" t="s">
        <v>139</v>
      </c>
      <c r="Q125" s="190" t="s">
        <v>788</v>
      </c>
      <c r="R125" s="190" t="s">
        <v>789</v>
      </c>
      <c r="S125" s="190" t="s">
        <v>144</v>
      </c>
      <c r="AE125" s="190" t="s">
        <v>772</v>
      </c>
      <c r="AF125" s="190" t="s">
        <v>8</v>
      </c>
      <c r="AG125" s="190" t="s">
        <v>100</v>
      </c>
      <c r="AH125" s="190" t="s">
        <v>111</v>
      </c>
    </row>
    <row r="126" spans="4:34" ht="15" customHeight="1">
      <c r="D126" s="190" t="s">
        <v>281</v>
      </c>
      <c r="E126" s="190" t="s">
        <v>282</v>
      </c>
      <c r="F126" s="190" t="s">
        <v>790</v>
      </c>
      <c r="G126" s="190" t="s">
        <v>791</v>
      </c>
      <c r="I126" s="190" t="s">
        <v>138</v>
      </c>
      <c r="J126" s="190" t="s">
        <v>139</v>
      </c>
      <c r="K126" s="190" t="s">
        <v>253</v>
      </c>
      <c r="L126" s="190" t="s">
        <v>254</v>
      </c>
      <c r="M126" s="190" t="s">
        <v>792</v>
      </c>
      <c r="N126" s="190" t="s">
        <v>793</v>
      </c>
      <c r="O126" s="190" t="s">
        <v>138</v>
      </c>
      <c r="P126" s="190" t="s">
        <v>139</v>
      </c>
      <c r="Q126" s="190" t="s">
        <v>792</v>
      </c>
      <c r="R126" s="190" t="s">
        <v>793</v>
      </c>
      <c r="S126" s="190" t="s">
        <v>144</v>
      </c>
      <c r="AE126" s="190" t="s">
        <v>772</v>
      </c>
      <c r="AF126" s="190" t="s">
        <v>8</v>
      </c>
      <c r="AG126" s="190" t="s">
        <v>100</v>
      </c>
      <c r="AH126" s="190" t="s">
        <v>113</v>
      </c>
    </row>
    <row r="127" spans="4:34" ht="15" customHeight="1">
      <c r="D127" s="190" t="s">
        <v>281</v>
      </c>
      <c r="E127" s="190" t="s">
        <v>282</v>
      </c>
      <c r="F127" s="190" t="s">
        <v>794</v>
      </c>
      <c r="G127" s="190" t="s">
        <v>795</v>
      </c>
      <c r="I127" s="190" t="s">
        <v>138</v>
      </c>
      <c r="J127" s="190" t="s">
        <v>139</v>
      </c>
      <c r="K127" s="190" t="s">
        <v>208</v>
      </c>
      <c r="L127" s="190" t="s">
        <v>209</v>
      </c>
      <c r="M127" s="190" t="s">
        <v>796</v>
      </c>
      <c r="N127" s="190" t="s">
        <v>797</v>
      </c>
      <c r="O127" s="190" t="s">
        <v>138</v>
      </c>
      <c r="P127" s="190" t="s">
        <v>139</v>
      </c>
      <c r="Q127" s="190" t="s">
        <v>796</v>
      </c>
      <c r="R127" s="190" t="s">
        <v>797</v>
      </c>
      <c r="S127" s="190" t="s">
        <v>144</v>
      </c>
      <c r="AE127" s="190" t="s">
        <v>772</v>
      </c>
      <c r="AF127" s="190" t="s">
        <v>8</v>
      </c>
      <c r="AG127" s="190" t="s">
        <v>100</v>
      </c>
      <c r="AH127" s="190" t="s">
        <v>112</v>
      </c>
    </row>
    <row r="128" spans="4:34" ht="15" customHeight="1">
      <c r="D128" s="190" t="s">
        <v>281</v>
      </c>
      <c r="E128" s="190" t="s">
        <v>282</v>
      </c>
      <c r="F128" s="190" t="s">
        <v>798</v>
      </c>
      <c r="G128" s="190" t="s">
        <v>799</v>
      </c>
      <c r="I128" s="190" t="s">
        <v>138</v>
      </c>
      <c r="J128" s="190" t="s">
        <v>139</v>
      </c>
      <c r="K128" s="190" t="s">
        <v>192</v>
      </c>
      <c r="L128" s="190" t="s">
        <v>193</v>
      </c>
      <c r="M128" s="190" t="s">
        <v>800</v>
      </c>
      <c r="N128" s="190" t="s">
        <v>801</v>
      </c>
      <c r="O128" s="190" t="s">
        <v>138</v>
      </c>
      <c r="P128" s="190" t="s">
        <v>139</v>
      </c>
      <c r="Q128" s="190" t="s">
        <v>800</v>
      </c>
      <c r="R128" s="190" t="s">
        <v>801</v>
      </c>
      <c r="S128" s="190" t="s">
        <v>144</v>
      </c>
      <c r="AE128" s="190" t="s">
        <v>772</v>
      </c>
      <c r="AF128" s="190" t="s">
        <v>8</v>
      </c>
      <c r="AG128" s="190" t="s">
        <v>100</v>
      </c>
      <c r="AH128" s="190" t="s">
        <v>116</v>
      </c>
    </row>
    <row r="129" spans="4:34" ht="15" customHeight="1">
      <c r="D129" s="190" t="s">
        <v>281</v>
      </c>
      <c r="E129" s="190" t="s">
        <v>282</v>
      </c>
      <c r="F129" s="190" t="s">
        <v>802</v>
      </c>
      <c r="G129" s="190" t="s">
        <v>803</v>
      </c>
      <c r="I129" s="190" t="s">
        <v>138</v>
      </c>
      <c r="J129" s="190" t="s">
        <v>139</v>
      </c>
      <c r="K129" s="190" t="s">
        <v>216</v>
      </c>
      <c r="L129" s="190" t="s">
        <v>217</v>
      </c>
      <c r="M129" s="190" t="s">
        <v>804</v>
      </c>
      <c r="N129" s="190" t="s">
        <v>805</v>
      </c>
      <c r="O129" s="190" t="s">
        <v>138</v>
      </c>
      <c r="P129" s="190" t="s">
        <v>139</v>
      </c>
      <c r="Q129" s="190" t="s">
        <v>804</v>
      </c>
      <c r="R129" s="190" t="s">
        <v>805</v>
      </c>
      <c r="S129" s="190" t="s">
        <v>144</v>
      </c>
      <c r="AE129" s="190" t="s">
        <v>772</v>
      </c>
      <c r="AF129" s="190" t="s">
        <v>8</v>
      </c>
      <c r="AG129" s="190" t="s">
        <v>100</v>
      </c>
      <c r="AH129" s="190" t="s">
        <v>117</v>
      </c>
    </row>
    <row r="130" spans="4:34" ht="15" customHeight="1">
      <c r="D130" s="190" t="s">
        <v>281</v>
      </c>
      <c r="E130" s="190" t="s">
        <v>282</v>
      </c>
      <c r="F130" s="190" t="s">
        <v>806</v>
      </c>
      <c r="G130" s="190" t="s">
        <v>807</v>
      </c>
      <c r="I130" s="190" t="s">
        <v>138</v>
      </c>
      <c r="J130" s="190" t="s">
        <v>139</v>
      </c>
      <c r="K130" s="190" t="s">
        <v>233</v>
      </c>
      <c r="L130" s="190" t="s">
        <v>234</v>
      </c>
      <c r="M130" s="190" t="s">
        <v>808</v>
      </c>
      <c r="N130" s="190" t="s">
        <v>809</v>
      </c>
      <c r="O130" s="190" t="s">
        <v>138</v>
      </c>
      <c r="P130" s="190" t="s">
        <v>139</v>
      </c>
      <c r="Q130" s="190" t="s">
        <v>808</v>
      </c>
      <c r="R130" s="190" t="s">
        <v>809</v>
      </c>
      <c r="S130" s="190" t="s">
        <v>144</v>
      </c>
      <c r="AE130" s="198" t="s">
        <v>810</v>
      </c>
      <c r="AF130" s="190" t="s">
        <v>8</v>
      </c>
      <c r="AG130" s="190" t="s">
        <v>118</v>
      </c>
      <c r="AH130" s="190" t="s">
        <v>811</v>
      </c>
    </row>
    <row r="131" spans="4:34" ht="15" customHeight="1">
      <c r="D131" s="190" t="s">
        <v>281</v>
      </c>
      <c r="E131" s="190" t="s">
        <v>282</v>
      </c>
      <c r="F131" s="190" t="s">
        <v>812</v>
      </c>
      <c r="G131" s="190" t="s">
        <v>813</v>
      </c>
      <c r="I131" s="190" t="s">
        <v>138</v>
      </c>
      <c r="J131" s="190" t="s">
        <v>139</v>
      </c>
      <c r="K131" s="190" t="s">
        <v>185</v>
      </c>
      <c r="L131" s="190" t="s">
        <v>186</v>
      </c>
      <c r="M131" s="190" t="s">
        <v>814</v>
      </c>
      <c r="N131" s="190" t="s">
        <v>815</v>
      </c>
      <c r="O131" s="190" t="s">
        <v>138</v>
      </c>
      <c r="P131" s="190" t="s">
        <v>139</v>
      </c>
      <c r="Q131" s="190" t="s">
        <v>814</v>
      </c>
      <c r="R131" s="190" t="s">
        <v>815</v>
      </c>
      <c r="S131" s="190" t="s">
        <v>144</v>
      </c>
      <c r="AE131" s="198" t="s">
        <v>816</v>
      </c>
      <c r="AF131" s="190" t="s">
        <v>8</v>
      </c>
      <c r="AG131" s="190" t="s">
        <v>119</v>
      </c>
      <c r="AH131" s="190" t="s">
        <v>349</v>
      </c>
    </row>
    <row r="132" spans="4:34" ht="15" customHeight="1">
      <c r="D132" s="190" t="s">
        <v>281</v>
      </c>
      <c r="E132" s="190" t="s">
        <v>282</v>
      </c>
      <c r="F132" s="190" t="s">
        <v>817</v>
      </c>
      <c r="G132" s="190" t="s">
        <v>818</v>
      </c>
      <c r="I132" s="190" t="s">
        <v>138</v>
      </c>
      <c r="J132" s="190" t="s">
        <v>139</v>
      </c>
      <c r="K132" s="190" t="s">
        <v>245</v>
      </c>
      <c r="L132" s="190" t="s">
        <v>246</v>
      </c>
      <c r="M132" s="190" t="s">
        <v>819</v>
      </c>
      <c r="N132" s="190" t="s">
        <v>820</v>
      </c>
      <c r="O132" s="190" t="s">
        <v>138</v>
      </c>
      <c r="P132" s="190" t="s">
        <v>139</v>
      </c>
      <c r="Q132" s="190" t="s">
        <v>819</v>
      </c>
      <c r="R132" s="190" t="s">
        <v>820</v>
      </c>
      <c r="S132" s="190" t="s">
        <v>144</v>
      </c>
      <c r="AE132" s="198" t="s">
        <v>821</v>
      </c>
      <c r="AF132" s="190" t="s">
        <v>8</v>
      </c>
      <c r="AG132" s="190" t="s">
        <v>63</v>
      </c>
      <c r="AH132" s="190" t="s">
        <v>822</v>
      </c>
    </row>
    <row r="133" spans="4:34" ht="15" customHeight="1">
      <c r="D133" s="190" t="s">
        <v>281</v>
      </c>
      <c r="E133" s="190" t="s">
        <v>282</v>
      </c>
      <c r="F133" s="190" t="s">
        <v>823</v>
      </c>
      <c r="G133" s="190" t="s">
        <v>824</v>
      </c>
      <c r="I133" s="190" t="s">
        <v>138</v>
      </c>
      <c r="J133" s="190" t="s">
        <v>139</v>
      </c>
      <c r="K133" s="190" t="s">
        <v>216</v>
      </c>
      <c r="L133" s="190" t="s">
        <v>217</v>
      </c>
      <c r="M133" s="190" t="s">
        <v>825</v>
      </c>
      <c r="N133" s="190" t="s">
        <v>826</v>
      </c>
      <c r="O133" s="190" t="s">
        <v>138</v>
      </c>
      <c r="P133" s="190" t="s">
        <v>139</v>
      </c>
      <c r="Q133" s="190" t="s">
        <v>825</v>
      </c>
      <c r="R133" s="190" t="s">
        <v>826</v>
      </c>
      <c r="S133" s="190" t="s">
        <v>144</v>
      </c>
      <c r="AE133" s="190" t="s">
        <v>821</v>
      </c>
      <c r="AF133" s="190" t="s">
        <v>8</v>
      </c>
      <c r="AG133" s="190" t="s">
        <v>63</v>
      </c>
      <c r="AH133" s="190" t="s">
        <v>827</v>
      </c>
    </row>
    <row r="134" spans="4:34" ht="15" customHeight="1">
      <c r="D134" s="190" t="s">
        <v>289</v>
      </c>
      <c r="E134" s="190" t="s">
        <v>290</v>
      </c>
      <c r="F134" s="190" t="s">
        <v>828</v>
      </c>
      <c r="G134" s="190" t="s">
        <v>829</v>
      </c>
      <c r="I134" s="190" t="s">
        <v>138</v>
      </c>
      <c r="J134" s="190" t="s">
        <v>139</v>
      </c>
      <c r="K134" s="190" t="s">
        <v>208</v>
      </c>
      <c r="L134" s="190" t="s">
        <v>209</v>
      </c>
      <c r="M134" s="190" t="s">
        <v>830</v>
      </c>
      <c r="N134" s="190" t="s">
        <v>831</v>
      </c>
      <c r="O134" s="190" t="s">
        <v>138</v>
      </c>
      <c r="P134" s="190" t="s">
        <v>139</v>
      </c>
      <c r="Q134" s="190" t="s">
        <v>830</v>
      </c>
      <c r="R134" s="190" t="s">
        <v>831</v>
      </c>
      <c r="S134" s="190" t="s">
        <v>144</v>
      </c>
      <c r="AE134" s="190" t="s">
        <v>821</v>
      </c>
      <c r="AF134" s="190" t="s">
        <v>8</v>
      </c>
      <c r="AG134" s="190" t="s">
        <v>63</v>
      </c>
      <c r="AH134" s="190" t="s">
        <v>832</v>
      </c>
    </row>
    <row r="135" spans="4:34" ht="15" customHeight="1">
      <c r="D135" s="190" t="s">
        <v>289</v>
      </c>
      <c r="E135" s="190" t="s">
        <v>290</v>
      </c>
      <c r="F135" s="190" t="s">
        <v>833</v>
      </c>
      <c r="G135" s="190" t="s">
        <v>834</v>
      </c>
      <c r="I135" s="190" t="s">
        <v>138</v>
      </c>
      <c r="J135" s="190" t="s">
        <v>139</v>
      </c>
      <c r="K135" s="190" t="s">
        <v>200</v>
      </c>
      <c r="L135" s="190" t="s">
        <v>201</v>
      </c>
      <c r="M135" s="190" t="s">
        <v>835</v>
      </c>
      <c r="N135" s="190" t="s">
        <v>836</v>
      </c>
      <c r="O135" s="190" t="s">
        <v>138</v>
      </c>
      <c r="P135" s="190" t="s">
        <v>139</v>
      </c>
      <c r="Q135" s="190" t="s">
        <v>835</v>
      </c>
      <c r="R135" s="190" t="s">
        <v>836</v>
      </c>
      <c r="S135" s="190" t="s">
        <v>144</v>
      </c>
      <c r="AE135" s="190" t="s">
        <v>821</v>
      </c>
      <c r="AF135" s="190" t="s">
        <v>8</v>
      </c>
      <c r="AG135" s="190" t="s">
        <v>63</v>
      </c>
      <c r="AH135" s="190" t="s">
        <v>837</v>
      </c>
    </row>
    <row r="136" spans="4:34" ht="15" customHeight="1">
      <c r="D136" s="190" t="s">
        <v>289</v>
      </c>
      <c r="E136" s="190" t="s">
        <v>290</v>
      </c>
      <c r="F136" s="190" t="s">
        <v>838</v>
      </c>
      <c r="G136" s="190" t="s">
        <v>839</v>
      </c>
      <c r="I136" s="190" t="s">
        <v>138</v>
      </c>
      <c r="J136" s="190" t="s">
        <v>139</v>
      </c>
      <c r="K136" s="190" t="s">
        <v>192</v>
      </c>
      <c r="L136" s="190" t="s">
        <v>193</v>
      </c>
      <c r="M136" s="190" t="s">
        <v>840</v>
      </c>
      <c r="N136" s="190" t="s">
        <v>841</v>
      </c>
      <c r="O136" s="190" t="s">
        <v>138</v>
      </c>
      <c r="P136" s="190" t="s">
        <v>139</v>
      </c>
      <c r="Q136" s="190" t="s">
        <v>840</v>
      </c>
      <c r="R136" s="190" t="s">
        <v>841</v>
      </c>
      <c r="S136" s="190" t="s">
        <v>144</v>
      </c>
      <c r="AE136" s="190" t="s">
        <v>821</v>
      </c>
      <c r="AF136" s="190" t="s">
        <v>8</v>
      </c>
      <c r="AG136" s="190" t="s">
        <v>63</v>
      </c>
      <c r="AH136" s="190" t="s">
        <v>842</v>
      </c>
    </row>
    <row r="137" spans="4:34" ht="15" customHeight="1">
      <c r="D137" s="190" t="s">
        <v>289</v>
      </c>
      <c r="E137" s="190" t="s">
        <v>290</v>
      </c>
      <c r="F137" s="190" t="s">
        <v>843</v>
      </c>
      <c r="G137" s="190" t="s">
        <v>844</v>
      </c>
      <c r="I137" s="190" t="s">
        <v>138</v>
      </c>
      <c r="J137" s="190" t="s">
        <v>139</v>
      </c>
      <c r="K137" s="190" t="s">
        <v>233</v>
      </c>
      <c r="L137" s="190" t="s">
        <v>234</v>
      </c>
      <c r="M137" s="190" t="s">
        <v>845</v>
      </c>
      <c r="N137" s="190" t="s">
        <v>846</v>
      </c>
      <c r="O137" s="190" t="s">
        <v>138</v>
      </c>
      <c r="P137" s="190" t="s">
        <v>139</v>
      </c>
      <c r="Q137" s="190" t="s">
        <v>845</v>
      </c>
      <c r="R137" s="190" t="s">
        <v>846</v>
      </c>
      <c r="S137" s="190" t="s">
        <v>144</v>
      </c>
      <c r="AE137" s="190" t="s">
        <v>821</v>
      </c>
      <c r="AF137" s="190" t="s">
        <v>8</v>
      </c>
      <c r="AG137" s="190" t="s">
        <v>63</v>
      </c>
      <c r="AH137" s="190" t="s">
        <v>847</v>
      </c>
    </row>
    <row r="138" spans="4:34" ht="15" customHeight="1">
      <c r="D138" s="190" t="s">
        <v>289</v>
      </c>
      <c r="E138" s="190" t="s">
        <v>290</v>
      </c>
      <c r="F138" s="190" t="s">
        <v>848</v>
      </c>
      <c r="G138" s="190" t="s">
        <v>849</v>
      </c>
      <c r="I138" s="190" t="s">
        <v>138</v>
      </c>
      <c r="J138" s="190" t="s">
        <v>139</v>
      </c>
      <c r="K138" s="190" t="s">
        <v>200</v>
      </c>
      <c r="L138" s="190" t="s">
        <v>201</v>
      </c>
      <c r="M138" s="190" t="s">
        <v>850</v>
      </c>
      <c r="N138" s="190" t="s">
        <v>851</v>
      </c>
      <c r="O138" s="190" t="s">
        <v>138</v>
      </c>
      <c r="P138" s="190" t="s">
        <v>139</v>
      </c>
      <c r="Q138" s="190" t="s">
        <v>850</v>
      </c>
      <c r="R138" s="190" t="s">
        <v>851</v>
      </c>
      <c r="S138" s="190" t="s">
        <v>144</v>
      </c>
      <c r="AE138" s="190" t="s">
        <v>821</v>
      </c>
      <c r="AF138" s="190" t="s">
        <v>8</v>
      </c>
      <c r="AG138" s="190" t="s">
        <v>63</v>
      </c>
      <c r="AH138" s="190" t="s">
        <v>852</v>
      </c>
    </row>
    <row r="139" spans="4:34" ht="15" customHeight="1">
      <c r="D139" s="190" t="s">
        <v>296</v>
      </c>
      <c r="E139" s="190" t="s">
        <v>297</v>
      </c>
      <c r="F139" s="190" t="s">
        <v>853</v>
      </c>
      <c r="G139" s="190" t="s">
        <v>854</v>
      </c>
      <c r="I139" s="190" t="s">
        <v>138</v>
      </c>
      <c r="J139" s="190" t="s">
        <v>139</v>
      </c>
      <c r="K139" s="190" t="s">
        <v>216</v>
      </c>
      <c r="L139" s="190" t="s">
        <v>217</v>
      </c>
      <c r="M139" s="190" t="s">
        <v>855</v>
      </c>
      <c r="N139" s="190" t="s">
        <v>856</v>
      </c>
      <c r="O139" s="190" t="s">
        <v>138</v>
      </c>
      <c r="P139" s="190" t="s">
        <v>139</v>
      </c>
      <c r="Q139" s="190" t="s">
        <v>855</v>
      </c>
      <c r="R139" s="190" t="s">
        <v>856</v>
      </c>
      <c r="S139" s="190" t="s">
        <v>144</v>
      </c>
      <c r="AE139" s="190" t="s">
        <v>821</v>
      </c>
      <c r="AF139" s="190" t="s">
        <v>8</v>
      </c>
      <c r="AG139" s="190" t="s">
        <v>63</v>
      </c>
      <c r="AH139" s="190" t="s">
        <v>857</v>
      </c>
    </row>
    <row r="140" spans="4:34" ht="15" customHeight="1">
      <c r="D140" s="190" t="s">
        <v>296</v>
      </c>
      <c r="E140" s="190" t="s">
        <v>297</v>
      </c>
      <c r="F140" s="190" t="s">
        <v>858</v>
      </c>
      <c r="G140" s="190" t="s">
        <v>859</v>
      </c>
      <c r="I140" s="190" t="s">
        <v>138</v>
      </c>
      <c r="J140" s="190" t="s">
        <v>139</v>
      </c>
      <c r="K140" s="190" t="s">
        <v>200</v>
      </c>
      <c r="L140" s="190" t="s">
        <v>201</v>
      </c>
      <c r="M140" s="190" t="s">
        <v>860</v>
      </c>
      <c r="N140" s="190" t="s">
        <v>861</v>
      </c>
      <c r="O140" s="190" t="s">
        <v>138</v>
      </c>
      <c r="P140" s="190" t="s">
        <v>139</v>
      </c>
      <c r="Q140" s="190" t="s">
        <v>860</v>
      </c>
      <c r="R140" s="190" t="s">
        <v>861</v>
      </c>
      <c r="S140" s="190" t="s">
        <v>144</v>
      </c>
      <c r="AE140" s="190" t="s">
        <v>821</v>
      </c>
      <c r="AF140" s="190" t="s">
        <v>8</v>
      </c>
      <c r="AG140" s="190" t="s">
        <v>63</v>
      </c>
      <c r="AH140" s="190" t="s">
        <v>862</v>
      </c>
    </row>
    <row r="141" spans="4:34" ht="15" customHeight="1">
      <c r="D141" s="190" t="s">
        <v>296</v>
      </c>
      <c r="E141" s="190" t="s">
        <v>297</v>
      </c>
      <c r="F141" s="190" t="s">
        <v>863</v>
      </c>
      <c r="G141" s="190" t="s">
        <v>864</v>
      </c>
      <c r="I141" s="190" t="s">
        <v>138</v>
      </c>
      <c r="J141" s="190" t="s">
        <v>139</v>
      </c>
      <c r="K141" s="190" t="s">
        <v>260</v>
      </c>
      <c r="L141" s="190" t="s">
        <v>261</v>
      </c>
      <c r="M141" s="190" t="s">
        <v>865</v>
      </c>
      <c r="N141" s="190" t="s">
        <v>866</v>
      </c>
      <c r="O141" s="190" t="s">
        <v>138</v>
      </c>
      <c r="P141" s="190" t="s">
        <v>139</v>
      </c>
      <c r="Q141" s="190" t="s">
        <v>865</v>
      </c>
      <c r="R141" s="190" t="s">
        <v>866</v>
      </c>
      <c r="S141" s="190" t="s">
        <v>144</v>
      </c>
      <c r="AE141" s="190" t="s">
        <v>821</v>
      </c>
      <c r="AF141" s="190" t="s">
        <v>8</v>
      </c>
      <c r="AG141" s="190" t="s">
        <v>63</v>
      </c>
      <c r="AH141" s="190" t="s">
        <v>867</v>
      </c>
    </row>
    <row r="142" spans="4:34" ht="15" customHeight="1">
      <c r="D142" s="190" t="s">
        <v>296</v>
      </c>
      <c r="E142" s="190" t="s">
        <v>297</v>
      </c>
      <c r="F142" s="190" t="s">
        <v>868</v>
      </c>
      <c r="G142" s="190" t="s">
        <v>869</v>
      </c>
      <c r="I142" s="190" t="s">
        <v>138</v>
      </c>
      <c r="J142" s="190" t="s">
        <v>139</v>
      </c>
      <c r="K142" s="190" t="s">
        <v>253</v>
      </c>
      <c r="L142" s="190" t="s">
        <v>254</v>
      </c>
      <c r="M142" s="190" t="s">
        <v>870</v>
      </c>
      <c r="N142" s="190" t="s">
        <v>871</v>
      </c>
      <c r="O142" s="190" t="s">
        <v>138</v>
      </c>
      <c r="P142" s="190" t="s">
        <v>139</v>
      </c>
      <c r="Q142" s="190" t="s">
        <v>870</v>
      </c>
      <c r="R142" s="190" t="s">
        <v>871</v>
      </c>
      <c r="S142" s="190" t="s">
        <v>144</v>
      </c>
      <c r="AE142" s="190" t="s">
        <v>821</v>
      </c>
      <c r="AF142" s="190" t="s">
        <v>8</v>
      </c>
      <c r="AG142" s="190" t="s">
        <v>63</v>
      </c>
      <c r="AH142" s="190" t="s">
        <v>872</v>
      </c>
    </row>
    <row r="143" spans="4:34" ht="15" customHeight="1">
      <c r="D143" s="190" t="s">
        <v>296</v>
      </c>
      <c r="E143" s="190" t="s">
        <v>297</v>
      </c>
      <c r="F143" s="190" t="s">
        <v>873</v>
      </c>
      <c r="G143" s="190" t="s">
        <v>874</v>
      </c>
      <c r="I143" s="190" t="s">
        <v>164</v>
      </c>
      <c r="J143" s="190" t="s">
        <v>165</v>
      </c>
      <c r="K143" s="190" t="s">
        <v>276</v>
      </c>
      <c r="L143" s="190" t="s">
        <v>277</v>
      </c>
      <c r="M143" s="190" t="s">
        <v>875</v>
      </c>
      <c r="N143" s="190" t="s">
        <v>876</v>
      </c>
      <c r="O143" s="190" t="s">
        <v>164</v>
      </c>
      <c r="P143" s="190" t="s">
        <v>165</v>
      </c>
      <c r="Q143" s="190" t="s">
        <v>875</v>
      </c>
      <c r="R143" s="190" t="s">
        <v>876</v>
      </c>
      <c r="S143" s="190" t="s">
        <v>144</v>
      </c>
      <c r="AE143" s="190" t="s">
        <v>821</v>
      </c>
      <c r="AF143" s="190" t="s">
        <v>8</v>
      </c>
      <c r="AG143" s="190" t="s">
        <v>63</v>
      </c>
      <c r="AH143" s="190" t="s">
        <v>877</v>
      </c>
    </row>
    <row r="144" spans="4:34" ht="15" customHeight="1">
      <c r="D144" s="190" t="s">
        <v>296</v>
      </c>
      <c r="E144" s="190" t="s">
        <v>297</v>
      </c>
      <c r="F144" s="190" t="s">
        <v>878</v>
      </c>
      <c r="G144" s="190" t="s">
        <v>879</v>
      </c>
      <c r="I144" s="190" t="s">
        <v>164</v>
      </c>
      <c r="J144" s="190" t="s">
        <v>165</v>
      </c>
      <c r="K144" s="190" t="s">
        <v>283</v>
      </c>
      <c r="L144" s="190" t="s">
        <v>284</v>
      </c>
      <c r="M144" s="190" t="s">
        <v>875</v>
      </c>
      <c r="N144" s="190" t="s">
        <v>876</v>
      </c>
      <c r="O144" s="190" t="s">
        <v>164</v>
      </c>
      <c r="P144" s="190" t="s">
        <v>165</v>
      </c>
      <c r="Q144" s="190" t="s">
        <v>875</v>
      </c>
      <c r="R144" s="190" t="s">
        <v>876</v>
      </c>
      <c r="S144" s="190" t="s">
        <v>144</v>
      </c>
      <c r="AE144" s="190" t="s">
        <v>821</v>
      </c>
      <c r="AF144" s="190" t="s">
        <v>8</v>
      </c>
      <c r="AG144" s="190" t="s">
        <v>63</v>
      </c>
      <c r="AH144" s="190" t="s">
        <v>880</v>
      </c>
    </row>
    <row r="145" spans="4:34" ht="15" customHeight="1">
      <c r="D145" s="190" t="s">
        <v>296</v>
      </c>
      <c r="E145" s="190" t="s">
        <v>297</v>
      </c>
      <c r="F145" s="190" t="s">
        <v>881</v>
      </c>
      <c r="G145" s="190" t="s">
        <v>882</v>
      </c>
      <c r="I145" s="190" t="s">
        <v>164</v>
      </c>
      <c r="J145" s="190" t="s">
        <v>165</v>
      </c>
      <c r="K145" s="190" t="s">
        <v>291</v>
      </c>
      <c r="L145" s="190" t="s">
        <v>292</v>
      </c>
      <c r="M145" s="190" t="s">
        <v>875</v>
      </c>
      <c r="N145" s="190" t="s">
        <v>876</v>
      </c>
      <c r="O145" s="190" t="s">
        <v>164</v>
      </c>
      <c r="P145" s="190" t="s">
        <v>165</v>
      </c>
      <c r="Q145" s="190" t="s">
        <v>875</v>
      </c>
      <c r="R145" s="190" t="s">
        <v>876</v>
      </c>
      <c r="S145" s="190" t="s">
        <v>144</v>
      </c>
      <c r="AE145" s="190" t="s">
        <v>821</v>
      </c>
      <c r="AF145" s="190" t="s">
        <v>8</v>
      </c>
      <c r="AG145" s="190" t="s">
        <v>63</v>
      </c>
      <c r="AH145" s="190" t="s">
        <v>883</v>
      </c>
    </row>
    <row r="146" spans="4:34" ht="15" customHeight="1">
      <c r="D146" s="190" t="s">
        <v>296</v>
      </c>
      <c r="E146" s="190" t="s">
        <v>297</v>
      </c>
      <c r="F146" s="190" t="s">
        <v>884</v>
      </c>
      <c r="G146" s="190" t="s">
        <v>885</v>
      </c>
      <c r="I146" s="190" t="s">
        <v>164</v>
      </c>
      <c r="J146" s="190" t="s">
        <v>165</v>
      </c>
      <c r="K146" s="190" t="s">
        <v>298</v>
      </c>
      <c r="L146" s="190" t="s">
        <v>299</v>
      </c>
      <c r="M146" s="190" t="s">
        <v>886</v>
      </c>
      <c r="N146" s="190" t="s">
        <v>887</v>
      </c>
      <c r="O146" s="190" t="s">
        <v>164</v>
      </c>
      <c r="P146" s="190" t="s">
        <v>165</v>
      </c>
      <c r="Q146" s="190" t="s">
        <v>886</v>
      </c>
      <c r="R146" s="190" t="s">
        <v>887</v>
      </c>
      <c r="S146" s="190" t="s">
        <v>144</v>
      </c>
      <c r="AE146" s="190" t="s">
        <v>821</v>
      </c>
      <c r="AF146" s="190" t="s">
        <v>8</v>
      </c>
      <c r="AG146" s="190" t="s">
        <v>63</v>
      </c>
      <c r="AH146" s="190" t="s">
        <v>888</v>
      </c>
    </row>
    <row r="147" spans="4:34" ht="15" customHeight="1">
      <c r="D147" s="190" t="s">
        <v>300</v>
      </c>
      <c r="E147" s="190" t="s">
        <v>301</v>
      </c>
      <c r="F147" s="190" t="s">
        <v>889</v>
      </c>
      <c r="G147" s="190" t="s">
        <v>890</v>
      </c>
      <c r="I147" s="190" t="s">
        <v>164</v>
      </c>
      <c r="J147" s="190" t="s">
        <v>165</v>
      </c>
      <c r="K147" s="190" t="s">
        <v>302</v>
      </c>
      <c r="L147" s="190" t="s">
        <v>303</v>
      </c>
      <c r="M147" s="190" t="s">
        <v>891</v>
      </c>
      <c r="N147" s="190" t="s">
        <v>892</v>
      </c>
      <c r="O147" s="190" t="s">
        <v>164</v>
      </c>
      <c r="P147" s="190" t="s">
        <v>165</v>
      </c>
      <c r="Q147" s="190" t="s">
        <v>891</v>
      </c>
      <c r="R147" s="190" t="s">
        <v>892</v>
      </c>
      <c r="S147" s="190" t="s">
        <v>144</v>
      </c>
      <c r="AE147" s="190" t="s">
        <v>821</v>
      </c>
      <c r="AF147" s="190" t="s">
        <v>8</v>
      </c>
      <c r="AG147" s="190" t="s">
        <v>63</v>
      </c>
      <c r="AH147" s="190" t="s">
        <v>893</v>
      </c>
    </row>
    <row r="148" spans="4:34" ht="15" customHeight="1">
      <c r="D148" s="190" t="s">
        <v>300</v>
      </c>
      <c r="E148" s="190" t="s">
        <v>301</v>
      </c>
      <c r="F148" s="190" t="s">
        <v>894</v>
      </c>
      <c r="G148" s="190" t="s">
        <v>895</v>
      </c>
      <c r="I148" s="190" t="s">
        <v>164</v>
      </c>
      <c r="J148" s="190" t="s">
        <v>165</v>
      </c>
      <c r="K148" s="190" t="s">
        <v>308</v>
      </c>
      <c r="L148" s="190" t="s">
        <v>309</v>
      </c>
      <c r="M148" s="190" t="s">
        <v>896</v>
      </c>
      <c r="N148" s="190" t="s">
        <v>897</v>
      </c>
      <c r="O148" s="190" t="s">
        <v>164</v>
      </c>
      <c r="P148" s="190" t="s">
        <v>165</v>
      </c>
      <c r="Q148" s="190" t="s">
        <v>896</v>
      </c>
      <c r="R148" s="190" t="s">
        <v>897</v>
      </c>
      <c r="S148" s="190" t="s">
        <v>144</v>
      </c>
      <c r="AE148" s="190" t="s">
        <v>821</v>
      </c>
      <c r="AF148" s="190" t="s">
        <v>8</v>
      </c>
      <c r="AG148" s="190" t="s">
        <v>63</v>
      </c>
      <c r="AH148" s="190" t="s">
        <v>898</v>
      </c>
    </row>
    <row r="149" spans="4:34" ht="15" customHeight="1">
      <c r="D149" s="190" t="s">
        <v>300</v>
      </c>
      <c r="E149" s="190" t="s">
        <v>301</v>
      </c>
      <c r="F149" s="190" t="s">
        <v>899</v>
      </c>
      <c r="G149" s="190" t="s">
        <v>900</v>
      </c>
      <c r="I149" s="190" t="s">
        <v>164</v>
      </c>
      <c r="J149" s="190" t="s">
        <v>165</v>
      </c>
      <c r="K149" s="190" t="s">
        <v>298</v>
      </c>
      <c r="L149" s="190" t="s">
        <v>299</v>
      </c>
      <c r="M149" s="190" t="s">
        <v>901</v>
      </c>
      <c r="N149" s="190" t="s">
        <v>902</v>
      </c>
      <c r="O149" s="190" t="s">
        <v>164</v>
      </c>
      <c r="P149" s="190" t="s">
        <v>165</v>
      </c>
      <c r="Q149" s="190" t="s">
        <v>901</v>
      </c>
      <c r="R149" s="190" t="s">
        <v>902</v>
      </c>
      <c r="S149" s="190" t="s">
        <v>144</v>
      </c>
      <c r="AE149" s="190" t="s">
        <v>821</v>
      </c>
      <c r="AF149" s="190" t="s">
        <v>8</v>
      </c>
      <c r="AG149" s="190" t="s">
        <v>63</v>
      </c>
      <c r="AH149" s="190" t="s">
        <v>903</v>
      </c>
    </row>
    <row r="150" spans="4:34" ht="15" customHeight="1">
      <c r="D150" s="190" t="s">
        <v>300</v>
      </c>
      <c r="E150" s="190" t="s">
        <v>301</v>
      </c>
      <c r="F150" s="190" t="s">
        <v>904</v>
      </c>
      <c r="G150" s="190" t="s">
        <v>905</v>
      </c>
      <c r="I150" s="190" t="s">
        <v>164</v>
      </c>
      <c r="J150" s="190" t="s">
        <v>165</v>
      </c>
      <c r="K150" s="190" t="s">
        <v>298</v>
      </c>
      <c r="L150" s="190" t="s">
        <v>299</v>
      </c>
      <c r="M150" s="190" t="s">
        <v>906</v>
      </c>
      <c r="N150" s="190" t="s">
        <v>907</v>
      </c>
      <c r="O150" s="190" t="s">
        <v>164</v>
      </c>
      <c r="P150" s="190" t="s">
        <v>165</v>
      </c>
      <c r="Q150" s="190" t="s">
        <v>906</v>
      </c>
      <c r="R150" s="190" t="s">
        <v>907</v>
      </c>
      <c r="S150" s="190" t="s">
        <v>144</v>
      </c>
      <c r="AE150" s="190" t="s">
        <v>821</v>
      </c>
      <c r="AF150" s="190" t="s">
        <v>8</v>
      </c>
      <c r="AG150" s="190" t="s">
        <v>63</v>
      </c>
      <c r="AH150" s="190" t="s">
        <v>908</v>
      </c>
    </row>
    <row r="151" spans="4:34" ht="15" customHeight="1">
      <c r="D151" s="190" t="s">
        <v>300</v>
      </c>
      <c r="E151" s="190" t="s">
        <v>301</v>
      </c>
      <c r="F151" s="190" t="s">
        <v>909</v>
      </c>
      <c r="G151" s="190" t="s">
        <v>910</v>
      </c>
      <c r="I151" s="190" t="s">
        <v>164</v>
      </c>
      <c r="J151" s="190" t="s">
        <v>165</v>
      </c>
      <c r="K151" s="190" t="s">
        <v>308</v>
      </c>
      <c r="L151" s="190" t="s">
        <v>309</v>
      </c>
      <c r="M151" s="190" t="s">
        <v>911</v>
      </c>
      <c r="N151" s="190" t="s">
        <v>912</v>
      </c>
      <c r="O151" s="190" t="s">
        <v>164</v>
      </c>
      <c r="P151" s="190" t="s">
        <v>165</v>
      </c>
      <c r="Q151" s="190" t="s">
        <v>911</v>
      </c>
      <c r="R151" s="190" t="s">
        <v>912</v>
      </c>
      <c r="S151" s="190" t="s">
        <v>144</v>
      </c>
      <c r="AE151" s="190" t="s">
        <v>821</v>
      </c>
      <c r="AF151" s="190" t="s">
        <v>8</v>
      </c>
      <c r="AG151" s="190" t="s">
        <v>63</v>
      </c>
      <c r="AH151" s="190" t="s">
        <v>913</v>
      </c>
    </row>
    <row r="152" spans="4:34" ht="15" customHeight="1">
      <c r="D152" s="190" t="s">
        <v>300</v>
      </c>
      <c r="E152" s="190" t="s">
        <v>301</v>
      </c>
      <c r="F152" s="190" t="s">
        <v>914</v>
      </c>
      <c r="G152" s="190" t="s">
        <v>915</v>
      </c>
      <c r="I152" s="190" t="s">
        <v>164</v>
      </c>
      <c r="J152" s="190" t="s">
        <v>165</v>
      </c>
      <c r="K152" s="190" t="s">
        <v>312</v>
      </c>
      <c r="L152" s="190" t="s">
        <v>313</v>
      </c>
      <c r="M152" s="190" t="s">
        <v>916</v>
      </c>
      <c r="N152" s="190" t="s">
        <v>917</v>
      </c>
      <c r="O152" s="190" t="s">
        <v>164</v>
      </c>
      <c r="P152" s="190" t="s">
        <v>165</v>
      </c>
      <c r="Q152" s="190" t="s">
        <v>916</v>
      </c>
      <c r="R152" s="190" t="s">
        <v>917</v>
      </c>
      <c r="S152" s="190" t="s">
        <v>144</v>
      </c>
      <c r="AE152" s="190" t="s">
        <v>821</v>
      </c>
      <c r="AF152" s="190" t="s">
        <v>8</v>
      </c>
      <c r="AG152" s="190" t="s">
        <v>63</v>
      </c>
      <c r="AH152" s="190" t="s">
        <v>918</v>
      </c>
    </row>
    <row r="153" spans="4:34" ht="15" customHeight="1">
      <c r="D153" s="190" t="s">
        <v>310</v>
      </c>
      <c r="E153" s="190" t="s">
        <v>311</v>
      </c>
      <c r="F153" s="190" t="s">
        <v>919</v>
      </c>
      <c r="G153" s="190" t="s">
        <v>920</v>
      </c>
      <c r="I153" s="190" t="s">
        <v>164</v>
      </c>
      <c r="J153" s="190" t="s">
        <v>165</v>
      </c>
      <c r="K153" s="190" t="s">
        <v>308</v>
      </c>
      <c r="L153" s="190" t="s">
        <v>309</v>
      </c>
      <c r="M153" s="190" t="s">
        <v>921</v>
      </c>
      <c r="N153" s="190" t="s">
        <v>922</v>
      </c>
      <c r="O153" s="190" t="s">
        <v>164</v>
      </c>
      <c r="P153" s="190" t="s">
        <v>165</v>
      </c>
      <c r="Q153" s="190" t="s">
        <v>921</v>
      </c>
      <c r="R153" s="190" t="s">
        <v>922</v>
      </c>
      <c r="S153" s="190" t="s">
        <v>144</v>
      </c>
      <c r="AE153" s="190" t="s">
        <v>821</v>
      </c>
      <c r="AF153" s="190" t="s">
        <v>8</v>
      </c>
      <c r="AG153" s="190" t="s">
        <v>63</v>
      </c>
      <c r="AH153" s="190" t="s">
        <v>923</v>
      </c>
    </row>
    <row r="154" spans="4:34" ht="15" customHeight="1">
      <c r="D154" s="190" t="s">
        <v>310</v>
      </c>
      <c r="E154" s="190" t="s">
        <v>311</v>
      </c>
      <c r="F154" s="190" t="s">
        <v>924</v>
      </c>
      <c r="G154" s="190" t="s">
        <v>925</v>
      </c>
      <c r="I154" s="190" t="s">
        <v>164</v>
      </c>
      <c r="J154" s="190" t="s">
        <v>165</v>
      </c>
      <c r="K154" s="190" t="s">
        <v>302</v>
      </c>
      <c r="L154" s="190" t="s">
        <v>303</v>
      </c>
      <c r="M154" s="190" t="s">
        <v>926</v>
      </c>
      <c r="N154" s="190" t="s">
        <v>927</v>
      </c>
      <c r="O154" s="190" t="s">
        <v>164</v>
      </c>
      <c r="P154" s="190" t="s">
        <v>165</v>
      </c>
      <c r="Q154" s="190" t="s">
        <v>926</v>
      </c>
      <c r="R154" s="190" t="s">
        <v>927</v>
      </c>
      <c r="S154" s="190" t="s">
        <v>144</v>
      </c>
      <c r="AE154" s="190" t="s">
        <v>821</v>
      </c>
      <c r="AF154" s="190" t="s">
        <v>8</v>
      </c>
      <c r="AG154" s="190" t="s">
        <v>63</v>
      </c>
      <c r="AH154" s="190" t="s">
        <v>928</v>
      </c>
    </row>
    <row r="155" spans="4:34" ht="15" customHeight="1">
      <c r="D155" s="190" t="s">
        <v>310</v>
      </c>
      <c r="E155" s="190" t="s">
        <v>311</v>
      </c>
      <c r="F155" s="190" t="s">
        <v>929</v>
      </c>
      <c r="G155" s="190" t="s">
        <v>930</v>
      </c>
      <c r="I155" s="190" t="s">
        <v>164</v>
      </c>
      <c r="J155" s="190" t="s">
        <v>165</v>
      </c>
      <c r="K155" s="190" t="s">
        <v>298</v>
      </c>
      <c r="L155" s="190" t="s">
        <v>299</v>
      </c>
      <c r="M155" s="190" t="s">
        <v>931</v>
      </c>
      <c r="N155" s="190" t="s">
        <v>932</v>
      </c>
      <c r="O155" s="190" t="s">
        <v>164</v>
      </c>
      <c r="P155" s="190" t="s">
        <v>165</v>
      </c>
      <c r="Q155" s="190" t="s">
        <v>931</v>
      </c>
      <c r="R155" s="190" t="s">
        <v>932</v>
      </c>
      <c r="S155" s="190" t="s">
        <v>144</v>
      </c>
      <c r="AE155" s="190" t="s">
        <v>821</v>
      </c>
      <c r="AF155" s="190" t="s">
        <v>8</v>
      </c>
      <c r="AG155" s="190" t="s">
        <v>63</v>
      </c>
      <c r="AH155" s="190" t="s">
        <v>933</v>
      </c>
    </row>
    <row r="156" spans="4:34" ht="15" customHeight="1">
      <c r="D156" s="190" t="s">
        <v>316</v>
      </c>
      <c r="E156" s="190" t="s">
        <v>317</v>
      </c>
      <c r="F156" s="190" t="s">
        <v>934</v>
      </c>
      <c r="G156" s="190" t="s">
        <v>935</v>
      </c>
      <c r="I156" s="190" t="s">
        <v>164</v>
      </c>
      <c r="J156" s="190" t="s">
        <v>165</v>
      </c>
      <c r="K156" s="190" t="s">
        <v>298</v>
      </c>
      <c r="L156" s="190" t="s">
        <v>299</v>
      </c>
      <c r="M156" s="190" t="s">
        <v>936</v>
      </c>
      <c r="N156" s="190" t="s">
        <v>937</v>
      </c>
      <c r="O156" s="190" t="s">
        <v>164</v>
      </c>
      <c r="P156" s="190" t="s">
        <v>165</v>
      </c>
      <c r="Q156" s="190" t="s">
        <v>936</v>
      </c>
      <c r="R156" s="190" t="s">
        <v>937</v>
      </c>
      <c r="S156" s="190" t="s">
        <v>144</v>
      </c>
      <c r="AE156" s="190" t="s">
        <v>821</v>
      </c>
      <c r="AF156" s="190" t="s">
        <v>8</v>
      </c>
      <c r="AG156" s="190" t="s">
        <v>63</v>
      </c>
      <c r="AH156" s="190" t="s">
        <v>938</v>
      </c>
    </row>
    <row r="157" spans="4:34" ht="15" customHeight="1">
      <c r="D157" s="190" t="s">
        <v>316</v>
      </c>
      <c r="E157" s="190" t="s">
        <v>317</v>
      </c>
      <c r="F157" s="190" t="s">
        <v>939</v>
      </c>
      <c r="G157" s="190" t="s">
        <v>940</v>
      </c>
      <c r="I157" s="190" t="s">
        <v>164</v>
      </c>
      <c r="J157" s="190" t="s">
        <v>165</v>
      </c>
      <c r="K157" s="190" t="s">
        <v>302</v>
      </c>
      <c r="L157" s="190" t="s">
        <v>303</v>
      </c>
      <c r="M157" s="190" t="s">
        <v>941</v>
      </c>
      <c r="N157" s="190" t="s">
        <v>942</v>
      </c>
      <c r="O157" s="190" t="s">
        <v>164</v>
      </c>
      <c r="P157" s="190" t="s">
        <v>165</v>
      </c>
      <c r="Q157" s="190" t="s">
        <v>941</v>
      </c>
      <c r="R157" s="190" t="s">
        <v>942</v>
      </c>
      <c r="S157" s="190" t="s">
        <v>144</v>
      </c>
      <c r="AE157" s="190" t="s">
        <v>821</v>
      </c>
      <c r="AF157" s="190" t="s">
        <v>8</v>
      </c>
      <c r="AG157" s="190" t="s">
        <v>63</v>
      </c>
      <c r="AH157" s="190" t="s">
        <v>943</v>
      </c>
    </row>
    <row r="158" spans="4:34" ht="15" customHeight="1">
      <c r="D158" s="190" t="s">
        <v>316</v>
      </c>
      <c r="E158" s="190" t="s">
        <v>317</v>
      </c>
      <c r="F158" s="190" t="s">
        <v>944</v>
      </c>
      <c r="G158" s="190" t="s">
        <v>945</v>
      </c>
      <c r="I158" s="190" t="s">
        <v>164</v>
      </c>
      <c r="J158" s="190" t="s">
        <v>165</v>
      </c>
      <c r="K158" s="190" t="s">
        <v>276</v>
      </c>
      <c r="L158" s="190" t="s">
        <v>277</v>
      </c>
      <c r="M158" s="190" t="s">
        <v>946</v>
      </c>
      <c r="N158" s="190" t="s">
        <v>947</v>
      </c>
      <c r="O158" s="190" t="s">
        <v>164</v>
      </c>
      <c r="P158" s="190" t="s">
        <v>165</v>
      </c>
      <c r="Q158" s="190" t="s">
        <v>946</v>
      </c>
      <c r="R158" s="190" t="s">
        <v>947</v>
      </c>
      <c r="S158" s="190" t="s">
        <v>144</v>
      </c>
      <c r="AE158" s="190" t="s">
        <v>821</v>
      </c>
      <c r="AF158" s="190" t="s">
        <v>8</v>
      </c>
      <c r="AG158" s="190" t="s">
        <v>63</v>
      </c>
      <c r="AH158" s="190" t="s">
        <v>948</v>
      </c>
    </row>
    <row r="159" spans="4:34" ht="15" customHeight="1">
      <c r="D159" s="190" t="s">
        <v>316</v>
      </c>
      <c r="E159" s="190" t="s">
        <v>317</v>
      </c>
      <c r="F159" s="190" t="s">
        <v>949</v>
      </c>
      <c r="G159" s="190" t="s">
        <v>950</v>
      </c>
      <c r="I159" s="190" t="s">
        <v>164</v>
      </c>
      <c r="J159" s="190" t="s">
        <v>165</v>
      </c>
      <c r="K159" s="190" t="s">
        <v>308</v>
      </c>
      <c r="L159" s="190" t="s">
        <v>309</v>
      </c>
      <c r="M159" s="190" t="s">
        <v>951</v>
      </c>
      <c r="N159" s="190" t="s">
        <v>952</v>
      </c>
      <c r="O159" s="190" t="s">
        <v>164</v>
      </c>
      <c r="P159" s="190" t="s">
        <v>165</v>
      </c>
      <c r="Q159" s="190" t="s">
        <v>951</v>
      </c>
      <c r="R159" s="190" t="s">
        <v>952</v>
      </c>
      <c r="S159" s="190" t="s">
        <v>144</v>
      </c>
      <c r="AE159" s="190" t="s">
        <v>821</v>
      </c>
      <c r="AF159" s="190" t="s">
        <v>8</v>
      </c>
      <c r="AG159" s="190" t="s">
        <v>63</v>
      </c>
      <c r="AH159" s="190" t="s">
        <v>953</v>
      </c>
    </row>
    <row r="160" spans="4:34" ht="15" customHeight="1">
      <c r="D160" s="190" t="s">
        <v>316</v>
      </c>
      <c r="E160" s="190" t="s">
        <v>317</v>
      </c>
      <c r="F160" s="190" t="s">
        <v>954</v>
      </c>
      <c r="G160" s="190" t="s">
        <v>955</v>
      </c>
      <c r="I160" s="190" t="s">
        <v>164</v>
      </c>
      <c r="J160" s="190" t="s">
        <v>165</v>
      </c>
      <c r="K160" s="190" t="s">
        <v>302</v>
      </c>
      <c r="L160" s="190" t="s">
        <v>303</v>
      </c>
      <c r="M160" s="190" t="s">
        <v>956</v>
      </c>
      <c r="N160" s="190" t="s">
        <v>957</v>
      </c>
      <c r="O160" s="190" t="s">
        <v>164</v>
      </c>
      <c r="P160" s="190" t="s">
        <v>165</v>
      </c>
      <c r="Q160" s="190" t="s">
        <v>956</v>
      </c>
      <c r="R160" s="190" t="s">
        <v>957</v>
      </c>
      <c r="S160" s="190" t="s">
        <v>144</v>
      </c>
      <c r="AE160" s="190" t="s">
        <v>821</v>
      </c>
      <c r="AF160" s="190" t="s">
        <v>8</v>
      </c>
      <c r="AG160" s="190" t="s">
        <v>63</v>
      </c>
      <c r="AH160" s="190" t="s">
        <v>958</v>
      </c>
    </row>
    <row r="161" spans="4:34" ht="15" customHeight="1">
      <c r="D161" s="190" t="s">
        <v>329</v>
      </c>
      <c r="E161" s="190" t="s">
        <v>330</v>
      </c>
      <c r="F161" s="190" t="s">
        <v>959</v>
      </c>
      <c r="G161" s="190" t="s">
        <v>960</v>
      </c>
      <c r="I161" s="190" t="s">
        <v>164</v>
      </c>
      <c r="J161" s="190" t="s">
        <v>165</v>
      </c>
      <c r="K161" s="190" t="s">
        <v>308</v>
      </c>
      <c r="L161" s="190" t="s">
        <v>309</v>
      </c>
      <c r="M161" s="190" t="s">
        <v>961</v>
      </c>
      <c r="N161" s="190" t="s">
        <v>688</v>
      </c>
      <c r="O161" s="190" t="s">
        <v>164</v>
      </c>
      <c r="P161" s="190" t="s">
        <v>165</v>
      </c>
      <c r="Q161" s="190" t="s">
        <v>961</v>
      </c>
      <c r="R161" s="190" t="s">
        <v>688</v>
      </c>
      <c r="S161" s="190" t="s">
        <v>144</v>
      </c>
      <c r="AE161" s="190" t="s">
        <v>821</v>
      </c>
      <c r="AF161" s="190" t="s">
        <v>8</v>
      </c>
      <c r="AG161" s="190" t="s">
        <v>63</v>
      </c>
      <c r="AH161" s="190" t="s">
        <v>962</v>
      </c>
    </row>
    <row r="162" spans="4:34" ht="15" customHeight="1">
      <c r="D162" s="190" t="s">
        <v>329</v>
      </c>
      <c r="E162" s="190" t="s">
        <v>330</v>
      </c>
      <c r="F162" s="190" t="s">
        <v>963</v>
      </c>
      <c r="G162" s="190" t="s">
        <v>964</v>
      </c>
      <c r="I162" s="190" t="s">
        <v>164</v>
      </c>
      <c r="J162" s="190" t="s">
        <v>165</v>
      </c>
      <c r="K162" s="190" t="s">
        <v>302</v>
      </c>
      <c r="L162" s="190" t="s">
        <v>303</v>
      </c>
      <c r="M162" s="190" t="s">
        <v>965</v>
      </c>
      <c r="N162" s="190" t="s">
        <v>966</v>
      </c>
      <c r="O162" s="190" t="s">
        <v>164</v>
      </c>
      <c r="P162" s="190" t="s">
        <v>165</v>
      </c>
      <c r="Q162" s="190" t="s">
        <v>965</v>
      </c>
      <c r="R162" s="190" t="s">
        <v>966</v>
      </c>
      <c r="S162" s="190" t="s">
        <v>144</v>
      </c>
      <c r="AE162" s="190" t="s">
        <v>821</v>
      </c>
      <c r="AF162" s="190" t="s">
        <v>8</v>
      </c>
      <c r="AG162" s="190" t="s">
        <v>63</v>
      </c>
      <c r="AH162" s="190" t="s">
        <v>967</v>
      </c>
    </row>
    <row r="163" spans="4:34" ht="15" customHeight="1">
      <c r="D163" s="190" t="s">
        <v>329</v>
      </c>
      <c r="E163" s="190" t="s">
        <v>330</v>
      </c>
      <c r="F163" s="190" t="s">
        <v>968</v>
      </c>
      <c r="G163" s="190" t="s">
        <v>969</v>
      </c>
      <c r="I163" s="190" t="s">
        <v>164</v>
      </c>
      <c r="J163" s="190" t="s">
        <v>165</v>
      </c>
      <c r="K163" s="190" t="s">
        <v>302</v>
      </c>
      <c r="L163" s="190" t="s">
        <v>303</v>
      </c>
      <c r="M163" s="190" t="s">
        <v>970</v>
      </c>
      <c r="N163" s="190" t="s">
        <v>971</v>
      </c>
      <c r="O163" s="190" t="s">
        <v>164</v>
      </c>
      <c r="P163" s="190" t="s">
        <v>165</v>
      </c>
      <c r="Q163" s="190" t="s">
        <v>970</v>
      </c>
      <c r="R163" s="190" t="s">
        <v>971</v>
      </c>
      <c r="S163" s="190" t="s">
        <v>144</v>
      </c>
      <c r="AE163" s="190" t="s">
        <v>821</v>
      </c>
      <c r="AF163" s="190" t="s">
        <v>8</v>
      </c>
      <c r="AG163" s="190" t="s">
        <v>63</v>
      </c>
      <c r="AH163" s="190" t="s">
        <v>972</v>
      </c>
    </row>
    <row r="164" spans="4:34" ht="15" customHeight="1">
      <c r="D164" s="190" t="s">
        <v>329</v>
      </c>
      <c r="E164" s="190" t="s">
        <v>330</v>
      </c>
      <c r="F164" s="190" t="s">
        <v>973</v>
      </c>
      <c r="G164" s="190" t="s">
        <v>974</v>
      </c>
      <c r="I164" s="190" t="s">
        <v>164</v>
      </c>
      <c r="J164" s="190" t="s">
        <v>165</v>
      </c>
      <c r="K164" s="190" t="s">
        <v>312</v>
      </c>
      <c r="L164" s="190" t="s">
        <v>313</v>
      </c>
      <c r="M164" s="190" t="s">
        <v>975</v>
      </c>
      <c r="N164" s="190" t="s">
        <v>976</v>
      </c>
      <c r="O164" s="190" t="s">
        <v>164</v>
      </c>
      <c r="P164" s="190" t="s">
        <v>165</v>
      </c>
      <c r="Q164" s="190" t="s">
        <v>975</v>
      </c>
      <c r="R164" s="190" t="s">
        <v>976</v>
      </c>
      <c r="S164" s="190" t="s">
        <v>144</v>
      </c>
      <c r="AE164" s="190" t="s">
        <v>821</v>
      </c>
      <c r="AF164" s="190" t="s">
        <v>8</v>
      </c>
      <c r="AG164" s="190" t="s">
        <v>63</v>
      </c>
      <c r="AH164" s="190" t="s">
        <v>977</v>
      </c>
    </row>
    <row r="165" spans="4:34" ht="15" customHeight="1">
      <c r="D165" s="190" t="s">
        <v>329</v>
      </c>
      <c r="E165" s="190" t="s">
        <v>330</v>
      </c>
      <c r="F165" s="190" t="s">
        <v>978</v>
      </c>
      <c r="G165" s="190" t="s">
        <v>979</v>
      </c>
      <c r="I165" s="190" t="s">
        <v>164</v>
      </c>
      <c r="J165" s="190" t="s">
        <v>165</v>
      </c>
      <c r="K165" s="190" t="s">
        <v>302</v>
      </c>
      <c r="L165" s="190" t="s">
        <v>303</v>
      </c>
      <c r="M165" s="190" t="s">
        <v>980</v>
      </c>
      <c r="N165" s="190" t="s">
        <v>981</v>
      </c>
      <c r="O165" s="190" t="s">
        <v>164</v>
      </c>
      <c r="P165" s="190" t="s">
        <v>165</v>
      </c>
      <c r="Q165" s="190" t="s">
        <v>980</v>
      </c>
      <c r="R165" s="190" t="s">
        <v>981</v>
      </c>
      <c r="S165" s="190" t="s">
        <v>144</v>
      </c>
      <c r="AE165" s="190" t="s">
        <v>821</v>
      </c>
      <c r="AF165" s="190" t="s">
        <v>8</v>
      </c>
      <c r="AG165" s="190" t="s">
        <v>63</v>
      </c>
      <c r="AH165" s="190" t="s">
        <v>982</v>
      </c>
    </row>
    <row r="166" spans="4:34" ht="15" customHeight="1">
      <c r="D166" s="190" t="s">
        <v>329</v>
      </c>
      <c r="E166" s="190" t="s">
        <v>330</v>
      </c>
      <c r="F166" s="190" t="s">
        <v>983</v>
      </c>
      <c r="G166" s="190" t="s">
        <v>984</v>
      </c>
      <c r="I166" s="190" t="s">
        <v>164</v>
      </c>
      <c r="J166" s="190" t="s">
        <v>165</v>
      </c>
      <c r="K166" s="190" t="s">
        <v>298</v>
      </c>
      <c r="L166" s="190" t="s">
        <v>299</v>
      </c>
      <c r="M166" s="190" t="s">
        <v>985</v>
      </c>
      <c r="N166" s="190" t="s">
        <v>986</v>
      </c>
      <c r="O166" s="190" t="s">
        <v>164</v>
      </c>
      <c r="P166" s="190" t="s">
        <v>165</v>
      </c>
      <c r="Q166" s="190" t="s">
        <v>985</v>
      </c>
      <c r="R166" s="190" t="s">
        <v>986</v>
      </c>
      <c r="S166" s="190" t="s">
        <v>144</v>
      </c>
      <c r="AE166" s="190" t="s">
        <v>821</v>
      </c>
      <c r="AF166" s="190" t="s">
        <v>8</v>
      </c>
      <c r="AG166" s="190" t="s">
        <v>63</v>
      </c>
      <c r="AH166" s="190" t="s">
        <v>987</v>
      </c>
    </row>
    <row r="167" spans="4:34" ht="15" customHeight="1">
      <c r="D167" s="190" t="s">
        <v>329</v>
      </c>
      <c r="E167" s="190" t="s">
        <v>330</v>
      </c>
      <c r="F167" s="190" t="s">
        <v>988</v>
      </c>
      <c r="G167" s="190" t="s">
        <v>167</v>
      </c>
      <c r="I167" s="190" t="s">
        <v>164</v>
      </c>
      <c r="J167" s="190" t="s">
        <v>165</v>
      </c>
      <c r="K167" s="190" t="s">
        <v>298</v>
      </c>
      <c r="L167" s="190" t="s">
        <v>299</v>
      </c>
      <c r="M167" s="190" t="s">
        <v>989</v>
      </c>
      <c r="N167" s="190" t="s">
        <v>990</v>
      </c>
      <c r="O167" s="190" t="s">
        <v>164</v>
      </c>
      <c r="P167" s="190" t="s">
        <v>165</v>
      </c>
      <c r="Q167" s="190" t="s">
        <v>989</v>
      </c>
      <c r="R167" s="190" t="s">
        <v>990</v>
      </c>
      <c r="S167" s="190" t="s">
        <v>144</v>
      </c>
      <c r="AE167" s="190" t="s">
        <v>821</v>
      </c>
      <c r="AF167" s="190" t="s">
        <v>8</v>
      </c>
      <c r="AG167" s="190" t="s">
        <v>63</v>
      </c>
      <c r="AH167" s="190" t="s">
        <v>991</v>
      </c>
    </row>
    <row r="168" spans="4:34" ht="15" customHeight="1">
      <c r="D168" s="190" t="s">
        <v>329</v>
      </c>
      <c r="E168" s="190" t="s">
        <v>330</v>
      </c>
      <c r="F168" s="190" t="s">
        <v>992</v>
      </c>
      <c r="G168" s="190" t="s">
        <v>993</v>
      </c>
      <c r="I168" s="190" t="s">
        <v>170</v>
      </c>
      <c r="J168" s="190" t="s">
        <v>171</v>
      </c>
      <c r="K168" s="190" t="s">
        <v>318</v>
      </c>
      <c r="L168" s="190" t="s">
        <v>319</v>
      </c>
      <c r="M168" s="190" t="s">
        <v>994</v>
      </c>
      <c r="N168" s="190" t="s">
        <v>171</v>
      </c>
      <c r="O168" s="190" t="s">
        <v>170</v>
      </c>
      <c r="P168" s="190" t="s">
        <v>171</v>
      </c>
      <c r="Q168" s="190" t="s">
        <v>994</v>
      </c>
      <c r="R168" s="190" t="s">
        <v>995</v>
      </c>
      <c r="S168" s="190" t="s">
        <v>144</v>
      </c>
      <c r="AE168" s="190" t="s">
        <v>821</v>
      </c>
      <c r="AF168" s="190" t="s">
        <v>8</v>
      </c>
      <c r="AG168" s="190" t="s">
        <v>63</v>
      </c>
      <c r="AH168" s="190" t="s">
        <v>996</v>
      </c>
    </row>
    <row r="169" spans="4:34" ht="15" customHeight="1">
      <c r="D169" s="190" t="s">
        <v>329</v>
      </c>
      <c r="E169" s="190" t="s">
        <v>330</v>
      </c>
      <c r="F169" s="190" t="s">
        <v>997</v>
      </c>
      <c r="G169" s="190" t="s">
        <v>998</v>
      </c>
      <c r="I169" s="190" t="s">
        <v>170</v>
      </c>
      <c r="J169" s="190" t="s">
        <v>171</v>
      </c>
      <c r="K169" s="190" t="s">
        <v>326</v>
      </c>
      <c r="L169" s="190" t="s">
        <v>327</v>
      </c>
      <c r="M169" s="190" t="s">
        <v>999</v>
      </c>
      <c r="N169" s="190" t="s">
        <v>1000</v>
      </c>
      <c r="O169" s="190" t="s">
        <v>170</v>
      </c>
      <c r="P169" s="190" t="s">
        <v>171</v>
      </c>
      <c r="Q169" s="190" t="s">
        <v>1001</v>
      </c>
      <c r="R169" s="190" t="s">
        <v>1001</v>
      </c>
      <c r="S169" s="190" t="s">
        <v>1002</v>
      </c>
      <c r="AE169" s="190" t="s">
        <v>821</v>
      </c>
      <c r="AF169" s="190" t="s">
        <v>8</v>
      </c>
      <c r="AG169" s="190" t="s">
        <v>63</v>
      </c>
      <c r="AH169" s="190" t="s">
        <v>1003</v>
      </c>
    </row>
    <row r="170" spans="4:34" ht="15" customHeight="1">
      <c r="D170" s="190" t="s">
        <v>329</v>
      </c>
      <c r="E170" s="190" t="s">
        <v>330</v>
      </c>
      <c r="F170" s="190" t="s">
        <v>1004</v>
      </c>
      <c r="G170" s="190" t="s">
        <v>1005</v>
      </c>
      <c r="I170" s="190" t="s">
        <v>170</v>
      </c>
      <c r="J170" s="190" t="s">
        <v>171</v>
      </c>
      <c r="K170" s="190" t="s">
        <v>331</v>
      </c>
      <c r="L170" s="190" t="s">
        <v>332</v>
      </c>
      <c r="M170" s="190" t="s">
        <v>1006</v>
      </c>
      <c r="N170" s="190" t="s">
        <v>1007</v>
      </c>
      <c r="O170" s="190" t="s">
        <v>170</v>
      </c>
      <c r="P170" s="190" t="s">
        <v>171</v>
      </c>
      <c r="Q170" s="190" t="s">
        <v>1001</v>
      </c>
      <c r="R170" s="190" t="s">
        <v>1001</v>
      </c>
      <c r="S170" s="190" t="s">
        <v>1002</v>
      </c>
      <c r="AE170" s="198" t="s">
        <v>1008</v>
      </c>
      <c r="AF170" s="190" t="s">
        <v>147</v>
      </c>
      <c r="AG170" s="190" t="s">
        <v>15</v>
      </c>
      <c r="AH170" s="190" t="s">
        <v>16</v>
      </c>
    </row>
    <row r="171" spans="4:34" ht="15" customHeight="1">
      <c r="D171" s="190" t="s">
        <v>329</v>
      </c>
      <c r="E171" s="190" t="s">
        <v>330</v>
      </c>
      <c r="F171" s="190" t="s">
        <v>1009</v>
      </c>
      <c r="G171" s="190" t="s">
        <v>1010</v>
      </c>
      <c r="I171" s="190" t="s">
        <v>170</v>
      </c>
      <c r="J171" s="190" t="s">
        <v>171</v>
      </c>
      <c r="K171" s="190" t="s">
        <v>338</v>
      </c>
      <c r="L171" s="190" t="s">
        <v>339</v>
      </c>
      <c r="M171" s="190" t="s">
        <v>1011</v>
      </c>
      <c r="N171" s="190" t="s">
        <v>1012</v>
      </c>
      <c r="O171" s="190" t="s">
        <v>170</v>
      </c>
      <c r="P171" s="190" t="s">
        <v>171</v>
      </c>
      <c r="Q171" s="190" t="s">
        <v>1001</v>
      </c>
      <c r="R171" s="190" t="s">
        <v>1001</v>
      </c>
      <c r="S171" s="190" t="s">
        <v>1002</v>
      </c>
      <c r="AE171" s="190" t="s">
        <v>1008</v>
      </c>
      <c r="AF171" s="190" t="s">
        <v>147</v>
      </c>
      <c r="AG171" s="190" t="s">
        <v>15</v>
      </c>
      <c r="AH171" s="190" t="s">
        <v>21</v>
      </c>
    </row>
    <row r="172" spans="4:34" ht="15" customHeight="1">
      <c r="D172" s="190" t="s">
        <v>336</v>
      </c>
      <c r="E172" s="190" t="s">
        <v>337</v>
      </c>
      <c r="F172" s="190" t="s">
        <v>1013</v>
      </c>
      <c r="G172" s="190" t="s">
        <v>1014</v>
      </c>
      <c r="I172" s="190" t="s">
        <v>170</v>
      </c>
      <c r="J172" s="190" t="s">
        <v>171</v>
      </c>
      <c r="K172" s="190" t="s">
        <v>338</v>
      </c>
      <c r="L172" s="190" t="s">
        <v>339</v>
      </c>
      <c r="M172" s="190" t="s">
        <v>1015</v>
      </c>
      <c r="N172" s="190" t="s">
        <v>1016</v>
      </c>
      <c r="O172" s="190" t="s">
        <v>170</v>
      </c>
      <c r="P172" s="190" t="s">
        <v>171</v>
      </c>
      <c r="Q172" s="190" t="s">
        <v>1001</v>
      </c>
      <c r="R172" s="190" t="s">
        <v>1001</v>
      </c>
      <c r="S172" s="190" t="s">
        <v>1002</v>
      </c>
      <c r="AE172" s="190" t="s">
        <v>1008</v>
      </c>
      <c r="AF172" s="190" t="s">
        <v>147</v>
      </c>
      <c r="AG172" s="190" t="s">
        <v>15</v>
      </c>
      <c r="AH172" s="190" t="s">
        <v>25</v>
      </c>
    </row>
    <row r="173" spans="4:34" ht="15" customHeight="1">
      <c r="D173" s="190" t="s">
        <v>336</v>
      </c>
      <c r="E173" s="190" t="s">
        <v>337</v>
      </c>
      <c r="F173" s="190" t="s">
        <v>1017</v>
      </c>
      <c r="G173" s="190" t="s">
        <v>1018</v>
      </c>
      <c r="I173" s="190" t="s">
        <v>170</v>
      </c>
      <c r="J173" s="190" t="s">
        <v>171</v>
      </c>
      <c r="K173" s="190" t="s">
        <v>344</v>
      </c>
      <c r="L173" s="190" t="s">
        <v>345</v>
      </c>
      <c r="M173" s="190" t="s">
        <v>1019</v>
      </c>
      <c r="N173" s="190" t="s">
        <v>1020</v>
      </c>
      <c r="O173" s="190" t="s">
        <v>170</v>
      </c>
      <c r="P173" s="190" t="s">
        <v>171</v>
      </c>
      <c r="Q173" s="190" t="s">
        <v>1001</v>
      </c>
      <c r="R173" s="190" t="s">
        <v>1001</v>
      </c>
      <c r="S173" s="190" t="s">
        <v>1002</v>
      </c>
      <c r="AE173" s="190" t="s">
        <v>1008</v>
      </c>
      <c r="AF173" s="190" t="s">
        <v>147</v>
      </c>
      <c r="AG173" s="190" t="s">
        <v>15</v>
      </c>
      <c r="AH173" s="190" t="s">
        <v>27</v>
      </c>
    </row>
    <row r="174" spans="4:34" ht="15" customHeight="1">
      <c r="D174" s="190" t="s">
        <v>336</v>
      </c>
      <c r="E174" s="190" t="s">
        <v>337</v>
      </c>
      <c r="F174" s="190" t="s">
        <v>1021</v>
      </c>
      <c r="G174" s="190" t="s">
        <v>526</v>
      </c>
      <c r="I174" s="190" t="s">
        <v>170</v>
      </c>
      <c r="J174" s="190" t="s">
        <v>171</v>
      </c>
      <c r="K174" s="190" t="s">
        <v>352</v>
      </c>
      <c r="L174" s="190" t="s">
        <v>353</v>
      </c>
      <c r="M174" s="190" t="s">
        <v>1022</v>
      </c>
      <c r="N174" s="190" t="s">
        <v>1023</v>
      </c>
      <c r="O174" s="190" t="s">
        <v>170</v>
      </c>
      <c r="P174" s="190" t="s">
        <v>171</v>
      </c>
      <c r="Q174" s="190" t="s">
        <v>1001</v>
      </c>
      <c r="R174" s="190" t="s">
        <v>1001</v>
      </c>
      <c r="S174" s="190" t="s">
        <v>1002</v>
      </c>
      <c r="AE174" s="190" t="s">
        <v>1008</v>
      </c>
      <c r="AF174" s="190" t="s">
        <v>147</v>
      </c>
      <c r="AG174" s="190" t="s">
        <v>15</v>
      </c>
      <c r="AH174" s="190" t="s">
        <v>30</v>
      </c>
    </row>
    <row r="175" spans="4:34" ht="15" customHeight="1">
      <c r="D175" s="190" t="s">
        <v>336</v>
      </c>
      <c r="E175" s="190" t="s">
        <v>337</v>
      </c>
      <c r="F175" s="190" t="s">
        <v>1024</v>
      </c>
      <c r="G175" s="190" t="s">
        <v>1025</v>
      </c>
      <c r="I175" s="190" t="s">
        <v>170</v>
      </c>
      <c r="J175" s="190" t="s">
        <v>171</v>
      </c>
      <c r="K175" s="190" t="s">
        <v>360</v>
      </c>
      <c r="L175" s="190" t="s">
        <v>361</v>
      </c>
      <c r="M175" s="190" t="s">
        <v>1026</v>
      </c>
      <c r="N175" s="190" t="s">
        <v>1027</v>
      </c>
      <c r="O175" s="190" t="s">
        <v>170</v>
      </c>
      <c r="P175" s="190" t="s">
        <v>171</v>
      </c>
      <c r="Q175" s="190" t="s">
        <v>1001</v>
      </c>
      <c r="R175" s="190" t="s">
        <v>1001</v>
      </c>
      <c r="S175" s="190" t="s">
        <v>1002</v>
      </c>
      <c r="AE175" s="190" t="s">
        <v>1008</v>
      </c>
      <c r="AF175" s="190" t="s">
        <v>147</v>
      </c>
      <c r="AG175" s="190" t="s">
        <v>15</v>
      </c>
      <c r="AH175" s="190" t="s">
        <v>33</v>
      </c>
    </row>
    <row r="176" spans="4:34" ht="15" customHeight="1">
      <c r="D176" s="190" t="s">
        <v>342</v>
      </c>
      <c r="E176" s="190" t="s">
        <v>343</v>
      </c>
      <c r="F176" s="190" t="s">
        <v>1028</v>
      </c>
      <c r="G176" s="190" t="s">
        <v>1029</v>
      </c>
      <c r="I176" s="190" t="s">
        <v>170</v>
      </c>
      <c r="J176" s="190" t="s">
        <v>171</v>
      </c>
      <c r="K176" s="190" t="s">
        <v>367</v>
      </c>
      <c r="L176" s="190" t="s">
        <v>368</v>
      </c>
      <c r="M176" s="190" t="s">
        <v>1030</v>
      </c>
      <c r="N176" s="190" t="s">
        <v>1031</v>
      </c>
      <c r="O176" s="190" t="s">
        <v>170</v>
      </c>
      <c r="P176" s="190" t="s">
        <v>171</v>
      </c>
      <c r="Q176" s="190" t="s">
        <v>1001</v>
      </c>
      <c r="R176" s="190" t="s">
        <v>1001</v>
      </c>
      <c r="S176" s="190" t="s">
        <v>1002</v>
      </c>
      <c r="AE176" s="190" t="s">
        <v>1008</v>
      </c>
      <c r="AF176" s="190" t="s">
        <v>147</v>
      </c>
      <c r="AG176" s="190" t="s">
        <v>15</v>
      </c>
      <c r="AH176" s="190" t="s">
        <v>36</v>
      </c>
    </row>
    <row r="177" spans="4:34" ht="15" customHeight="1">
      <c r="D177" s="190" t="s">
        <v>342</v>
      </c>
      <c r="E177" s="190" t="s">
        <v>343</v>
      </c>
      <c r="F177" s="190" t="s">
        <v>1032</v>
      </c>
      <c r="G177" s="190" t="s">
        <v>1033</v>
      </c>
      <c r="I177" s="190" t="s">
        <v>170</v>
      </c>
      <c r="J177" s="190" t="s">
        <v>171</v>
      </c>
      <c r="K177" s="190" t="s">
        <v>372</v>
      </c>
      <c r="L177" s="190" t="s">
        <v>373</v>
      </c>
      <c r="M177" s="190" t="s">
        <v>1034</v>
      </c>
      <c r="N177" s="190" t="s">
        <v>1035</v>
      </c>
      <c r="O177" s="190" t="s">
        <v>170</v>
      </c>
      <c r="P177" s="190" t="s">
        <v>171</v>
      </c>
      <c r="Q177" s="190" t="s">
        <v>1001</v>
      </c>
      <c r="R177" s="190" t="s">
        <v>1001</v>
      </c>
      <c r="S177" s="190" t="s">
        <v>1002</v>
      </c>
      <c r="AE177" s="198" t="s">
        <v>1036</v>
      </c>
      <c r="AF177" s="190" t="s">
        <v>147</v>
      </c>
      <c r="AG177" s="190" t="s">
        <v>40</v>
      </c>
      <c r="AH177" s="190" t="s">
        <v>43</v>
      </c>
    </row>
    <row r="178" spans="4:34" ht="15" customHeight="1">
      <c r="D178" s="190" t="s">
        <v>342</v>
      </c>
      <c r="E178" s="190" t="s">
        <v>343</v>
      </c>
      <c r="F178" s="190" t="s">
        <v>1037</v>
      </c>
      <c r="G178" s="190" t="s">
        <v>1038</v>
      </c>
      <c r="I178" s="190" t="s">
        <v>170</v>
      </c>
      <c r="J178" s="190" t="s">
        <v>171</v>
      </c>
      <c r="K178" s="190" t="s">
        <v>377</v>
      </c>
      <c r="L178" s="190" t="s">
        <v>378</v>
      </c>
      <c r="M178" s="190" t="s">
        <v>1039</v>
      </c>
      <c r="N178" s="190" t="s">
        <v>1040</v>
      </c>
      <c r="O178" s="190" t="s">
        <v>170</v>
      </c>
      <c r="P178" s="190" t="s">
        <v>171</v>
      </c>
      <c r="Q178" s="190" t="s">
        <v>1001</v>
      </c>
      <c r="R178" s="190" t="s">
        <v>1001</v>
      </c>
      <c r="S178" s="190" t="s">
        <v>1002</v>
      </c>
      <c r="AE178" s="190" t="s">
        <v>1036</v>
      </c>
      <c r="AF178" s="190" t="s">
        <v>147</v>
      </c>
      <c r="AG178" s="190" t="s">
        <v>40</v>
      </c>
      <c r="AH178" s="190" t="s">
        <v>45</v>
      </c>
    </row>
    <row r="179" spans="4:34" ht="15" customHeight="1">
      <c r="D179" s="190" t="s">
        <v>342</v>
      </c>
      <c r="E179" s="190" t="s">
        <v>343</v>
      </c>
      <c r="F179" s="190" t="s">
        <v>1041</v>
      </c>
      <c r="G179" s="190" t="s">
        <v>1042</v>
      </c>
      <c r="I179" s="190" t="s">
        <v>170</v>
      </c>
      <c r="J179" s="190" t="s">
        <v>171</v>
      </c>
      <c r="K179" s="190" t="s">
        <v>377</v>
      </c>
      <c r="L179" s="190" t="s">
        <v>378</v>
      </c>
      <c r="M179" s="190" t="s">
        <v>1043</v>
      </c>
      <c r="N179" s="190" t="s">
        <v>1044</v>
      </c>
      <c r="O179" s="190" t="s">
        <v>170</v>
      </c>
      <c r="P179" s="190" t="s">
        <v>171</v>
      </c>
      <c r="Q179" s="190" t="s">
        <v>1001</v>
      </c>
      <c r="R179" s="190" t="s">
        <v>1001</v>
      </c>
      <c r="S179" s="190" t="s">
        <v>1002</v>
      </c>
      <c r="AE179" s="190" t="s">
        <v>1036</v>
      </c>
      <c r="AF179" s="190" t="s">
        <v>147</v>
      </c>
      <c r="AG179" s="190" t="s">
        <v>40</v>
      </c>
      <c r="AH179" s="190" t="s">
        <v>27</v>
      </c>
    </row>
    <row r="180" spans="4:34" ht="15" customHeight="1">
      <c r="D180" s="190" t="s">
        <v>342</v>
      </c>
      <c r="E180" s="190" t="s">
        <v>343</v>
      </c>
      <c r="F180" s="190" t="s">
        <v>1045</v>
      </c>
      <c r="G180" s="190" t="s">
        <v>1046</v>
      </c>
      <c r="I180" s="190" t="s">
        <v>170</v>
      </c>
      <c r="J180" s="190" t="s">
        <v>171</v>
      </c>
      <c r="K180" s="190" t="s">
        <v>381</v>
      </c>
      <c r="L180" s="190" t="s">
        <v>382</v>
      </c>
      <c r="M180" s="190" t="s">
        <v>1047</v>
      </c>
      <c r="N180" s="190" t="s">
        <v>1048</v>
      </c>
      <c r="O180" s="190" t="s">
        <v>170</v>
      </c>
      <c r="P180" s="190" t="s">
        <v>171</v>
      </c>
      <c r="Q180" s="190" t="s">
        <v>1001</v>
      </c>
      <c r="R180" s="190" t="s">
        <v>1001</v>
      </c>
      <c r="S180" s="190" t="s">
        <v>1002</v>
      </c>
      <c r="AE180" s="190" t="s">
        <v>1036</v>
      </c>
      <c r="AF180" s="190" t="s">
        <v>147</v>
      </c>
      <c r="AG180" s="190" t="s">
        <v>40</v>
      </c>
      <c r="AH180" s="190" t="s">
        <v>30</v>
      </c>
    </row>
    <row r="181" spans="4:34" ht="15" customHeight="1">
      <c r="D181" s="190" t="s">
        <v>342</v>
      </c>
      <c r="E181" s="190" t="s">
        <v>343</v>
      </c>
      <c r="F181" s="190" t="s">
        <v>1049</v>
      </c>
      <c r="G181" s="190" t="s">
        <v>1050</v>
      </c>
      <c r="I181" s="190" t="s">
        <v>170</v>
      </c>
      <c r="J181" s="190" t="s">
        <v>171</v>
      </c>
      <c r="K181" s="190" t="s">
        <v>381</v>
      </c>
      <c r="L181" s="190" t="s">
        <v>382</v>
      </c>
      <c r="M181" s="190" t="s">
        <v>1051</v>
      </c>
      <c r="N181" s="190" t="s">
        <v>1052</v>
      </c>
      <c r="O181" s="190" t="s">
        <v>170</v>
      </c>
      <c r="P181" s="190" t="s">
        <v>171</v>
      </c>
      <c r="Q181" s="190" t="s">
        <v>1001</v>
      </c>
      <c r="R181" s="190" t="s">
        <v>1001</v>
      </c>
      <c r="S181" s="190" t="s">
        <v>1002</v>
      </c>
      <c r="AE181" s="198" t="s">
        <v>1053</v>
      </c>
      <c r="AF181" s="190" t="s">
        <v>147</v>
      </c>
      <c r="AG181" s="190" t="s">
        <v>48</v>
      </c>
      <c r="AH181" s="190" t="s">
        <v>52</v>
      </c>
    </row>
    <row r="182" spans="4:34" ht="15" customHeight="1">
      <c r="D182" s="190" t="s">
        <v>342</v>
      </c>
      <c r="E182" s="190" t="s">
        <v>343</v>
      </c>
      <c r="F182" s="190" t="s">
        <v>1054</v>
      </c>
      <c r="G182" s="190" t="s">
        <v>1055</v>
      </c>
      <c r="I182" s="190" t="s">
        <v>170</v>
      </c>
      <c r="J182" s="190" t="s">
        <v>171</v>
      </c>
      <c r="K182" s="190" t="s">
        <v>384</v>
      </c>
      <c r="L182" s="190" t="s">
        <v>385</v>
      </c>
      <c r="M182" s="190" t="s">
        <v>1056</v>
      </c>
      <c r="N182" s="190" t="s">
        <v>1057</v>
      </c>
      <c r="O182" s="190" t="s">
        <v>170</v>
      </c>
      <c r="P182" s="190" t="s">
        <v>171</v>
      </c>
      <c r="Q182" s="190" t="s">
        <v>1001</v>
      </c>
      <c r="R182" s="190" t="s">
        <v>1001</v>
      </c>
      <c r="S182" s="190" t="s">
        <v>1002</v>
      </c>
      <c r="AE182" s="190" t="s">
        <v>1053</v>
      </c>
      <c r="AF182" s="190" t="s">
        <v>147</v>
      </c>
      <c r="AG182" s="190" t="s">
        <v>48</v>
      </c>
      <c r="AH182" s="190" t="s">
        <v>55</v>
      </c>
    </row>
    <row r="183" spans="4:34" ht="15" customHeight="1">
      <c r="D183" s="190" t="s">
        <v>342</v>
      </c>
      <c r="E183" s="190" t="s">
        <v>343</v>
      </c>
      <c r="F183" s="190" t="s">
        <v>1058</v>
      </c>
      <c r="G183" s="190" t="s">
        <v>1059</v>
      </c>
      <c r="I183" s="190" t="s">
        <v>170</v>
      </c>
      <c r="J183" s="190" t="s">
        <v>171</v>
      </c>
      <c r="K183" s="190" t="s">
        <v>389</v>
      </c>
      <c r="L183" s="190" t="s">
        <v>390</v>
      </c>
      <c r="M183" s="190" t="s">
        <v>1060</v>
      </c>
      <c r="N183" s="190" t="s">
        <v>1061</v>
      </c>
      <c r="O183" s="190" t="s">
        <v>170</v>
      </c>
      <c r="P183" s="190" t="s">
        <v>171</v>
      </c>
      <c r="Q183" s="190" t="s">
        <v>1001</v>
      </c>
      <c r="R183" s="190" t="s">
        <v>1001</v>
      </c>
      <c r="S183" s="190" t="s">
        <v>1002</v>
      </c>
      <c r="AE183" s="190" t="s">
        <v>1053</v>
      </c>
      <c r="AF183" s="190" t="s">
        <v>147</v>
      </c>
      <c r="AG183" s="190" t="s">
        <v>48</v>
      </c>
      <c r="AH183" s="190" t="s">
        <v>59</v>
      </c>
    </row>
    <row r="184" spans="4:34" ht="15" customHeight="1">
      <c r="D184" s="190" t="s">
        <v>342</v>
      </c>
      <c r="E184" s="190" t="s">
        <v>343</v>
      </c>
      <c r="F184" s="190" t="s">
        <v>1062</v>
      </c>
      <c r="G184" s="190" t="s">
        <v>1063</v>
      </c>
      <c r="I184" s="190" t="s">
        <v>170</v>
      </c>
      <c r="J184" s="190" t="s">
        <v>171</v>
      </c>
      <c r="K184" s="190" t="s">
        <v>389</v>
      </c>
      <c r="L184" s="190" t="s">
        <v>390</v>
      </c>
      <c r="M184" s="190" t="s">
        <v>1064</v>
      </c>
      <c r="N184" s="190" t="s">
        <v>1065</v>
      </c>
      <c r="O184" s="190" t="s">
        <v>170</v>
      </c>
      <c r="P184" s="190" t="s">
        <v>171</v>
      </c>
      <c r="Q184" s="190" t="s">
        <v>1001</v>
      </c>
      <c r="R184" s="190" t="s">
        <v>1001</v>
      </c>
      <c r="S184" s="190" t="s">
        <v>1002</v>
      </c>
      <c r="AE184" s="190" t="s">
        <v>1053</v>
      </c>
      <c r="AF184" s="190" t="s">
        <v>147</v>
      </c>
      <c r="AG184" s="190" t="s">
        <v>48</v>
      </c>
      <c r="AH184" s="190" t="s">
        <v>60</v>
      </c>
    </row>
    <row r="185" spans="4:34" ht="15" customHeight="1">
      <c r="D185" s="190" t="s">
        <v>342</v>
      </c>
      <c r="E185" s="190" t="s">
        <v>343</v>
      </c>
      <c r="F185" s="190" t="s">
        <v>1066</v>
      </c>
      <c r="G185" s="190" t="s">
        <v>1067</v>
      </c>
      <c r="I185" s="190" t="s">
        <v>170</v>
      </c>
      <c r="J185" s="190" t="s">
        <v>171</v>
      </c>
      <c r="K185" s="190" t="s">
        <v>389</v>
      </c>
      <c r="L185" s="190" t="s">
        <v>390</v>
      </c>
      <c r="M185" s="190" t="s">
        <v>1026</v>
      </c>
      <c r="N185" s="190" t="s">
        <v>1027</v>
      </c>
      <c r="O185" s="190" t="s">
        <v>170</v>
      </c>
      <c r="P185" s="190" t="s">
        <v>171</v>
      </c>
      <c r="Q185" s="190" t="s">
        <v>1001</v>
      </c>
      <c r="R185" s="190" t="s">
        <v>1001</v>
      </c>
      <c r="S185" s="190" t="s">
        <v>1002</v>
      </c>
      <c r="AE185" s="198" t="s">
        <v>1068</v>
      </c>
      <c r="AF185" s="190" t="s">
        <v>147</v>
      </c>
      <c r="AG185" s="190" t="s">
        <v>64</v>
      </c>
      <c r="AH185" s="190" t="s">
        <v>68</v>
      </c>
    </row>
    <row r="186" spans="4:34" ht="15" customHeight="1">
      <c r="D186" s="190" t="s">
        <v>350</v>
      </c>
      <c r="E186" s="190" t="s">
        <v>351</v>
      </c>
      <c r="F186" s="190" t="s">
        <v>1069</v>
      </c>
      <c r="G186" s="190" t="s">
        <v>1070</v>
      </c>
      <c r="I186" s="190" t="s">
        <v>170</v>
      </c>
      <c r="J186" s="190" t="s">
        <v>171</v>
      </c>
      <c r="K186" s="190" t="s">
        <v>394</v>
      </c>
      <c r="L186" s="190" t="s">
        <v>395</v>
      </c>
      <c r="M186" s="190" t="s">
        <v>1071</v>
      </c>
      <c r="N186" s="190" t="s">
        <v>1072</v>
      </c>
      <c r="O186" s="190" t="s">
        <v>170</v>
      </c>
      <c r="P186" s="190" t="s">
        <v>171</v>
      </c>
      <c r="Q186" s="190" t="s">
        <v>1001</v>
      </c>
      <c r="R186" s="190" t="s">
        <v>1001</v>
      </c>
      <c r="S186" s="190" t="s">
        <v>1002</v>
      </c>
      <c r="AE186" s="190" t="s">
        <v>1068</v>
      </c>
      <c r="AF186" s="190" t="s">
        <v>147</v>
      </c>
      <c r="AG186" s="190" t="s">
        <v>64</v>
      </c>
      <c r="AH186" s="190" t="s">
        <v>71</v>
      </c>
    </row>
    <row r="187" spans="4:34" ht="15" customHeight="1">
      <c r="D187" s="190" t="s">
        <v>350</v>
      </c>
      <c r="E187" s="190" t="s">
        <v>351</v>
      </c>
      <c r="F187" s="190" t="s">
        <v>1073</v>
      </c>
      <c r="G187" s="190" t="s">
        <v>1074</v>
      </c>
      <c r="I187" s="190" t="s">
        <v>170</v>
      </c>
      <c r="J187" s="190" t="s">
        <v>171</v>
      </c>
      <c r="K187" s="190" t="s">
        <v>399</v>
      </c>
      <c r="L187" s="190" t="s">
        <v>400</v>
      </c>
      <c r="M187" s="190" t="s">
        <v>1075</v>
      </c>
      <c r="N187" s="190" t="s">
        <v>1076</v>
      </c>
      <c r="O187" s="190" t="s">
        <v>170</v>
      </c>
      <c r="P187" s="190" t="s">
        <v>171</v>
      </c>
      <c r="Q187" s="190" t="s">
        <v>1001</v>
      </c>
      <c r="R187" s="190" t="s">
        <v>1001</v>
      </c>
      <c r="S187" s="190" t="s">
        <v>1002</v>
      </c>
      <c r="AE187" s="190" t="s">
        <v>1068</v>
      </c>
      <c r="AF187" s="190" t="s">
        <v>147</v>
      </c>
      <c r="AG187" s="190" t="s">
        <v>64</v>
      </c>
      <c r="AH187" s="190" t="s">
        <v>73</v>
      </c>
    </row>
    <row r="188" spans="4:34" ht="15" customHeight="1">
      <c r="D188" s="190" t="s">
        <v>350</v>
      </c>
      <c r="E188" s="190" t="s">
        <v>351</v>
      </c>
      <c r="F188" s="190" t="s">
        <v>1077</v>
      </c>
      <c r="G188" s="190" t="s">
        <v>1078</v>
      </c>
      <c r="I188" s="190" t="s">
        <v>170</v>
      </c>
      <c r="J188" s="190" t="s">
        <v>171</v>
      </c>
      <c r="K188" s="190" t="s">
        <v>404</v>
      </c>
      <c r="L188" s="190" t="s">
        <v>405</v>
      </c>
      <c r="M188" s="190" t="s">
        <v>1079</v>
      </c>
      <c r="N188" s="190" t="s">
        <v>1080</v>
      </c>
      <c r="O188" s="190" t="s">
        <v>170</v>
      </c>
      <c r="P188" s="190" t="s">
        <v>171</v>
      </c>
      <c r="Q188" s="190" t="s">
        <v>1001</v>
      </c>
      <c r="R188" s="190" t="s">
        <v>1001</v>
      </c>
      <c r="S188" s="190" t="s">
        <v>1002</v>
      </c>
      <c r="AE188" s="190" t="s">
        <v>1068</v>
      </c>
      <c r="AF188" s="190" t="s">
        <v>147</v>
      </c>
      <c r="AG188" s="190" t="s">
        <v>64</v>
      </c>
      <c r="AH188" s="190" t="s">
        <v>74</v>
      </c>
    </row>
    <row r="189" spans="4:34" ht="15" customHeight="1">
      <c r="D189" s="190" t="s">
        <v>350</v>
      </c>
      <c r="E189" s="190" t="s">
        <v>351</v>
      </c>
      <c r="F189" s="190" t="s">
        <v>1081</v>
      </c>
      <c r="G189" s="190" t="s">
        <v>585</v>
      </c>
      <c r="I189" s="190" t="s">
        <v>170</v>
      </c>
      <c r="J189" s="190" t="s">
        <v>171</v>
      </c>
      <c r="K189" s="190" t="s">
        <v>409</v>
      </c>
      <c r="L189" s="190" t="s">
        <v>410</v>
      </c>
      <c r="M189" s="190" t="s">
        <v>1082</v>
      </c>
      <c r="N189" s="190" t="s">
        <v>1083</v>
      </c>
      <c r="O189" s="190" t="s">
        <v>170</v>
      </c>
      <c r="P189" s="190" t="s">
        <v>171</v>
      </c>
      <c r="Q189" s="190" t="s">
        <v>1001</v>
      </c>
      <c r="R189" s="190" t="s">
        <v>1001</v>
      </c>
      <c r="S189" s="190" t="s">
        <v>1002</v>
      </c>
      <c r="AE189" s="190" t="s">
        <v>1068</v>
      </c>
      <c r="AF189" s="190" t="s">
        <v>147</v>
      </c>
      <c r="AG189" s="190" t="s">
        <v>64</v>
      </c>
      <c r="AH189" s="190" t="s">
        <v>75</v>
      </c>
    </row>
    <row r="190" spans="4:34" ht="15" customHeight="1">
      <c r="D190" s="190" t="s">
        <v>350</v>
      </c>
      <c r="E190" s="190" t="s">
        <v>351</v>
      </c>
      <c r="F190" s="190" t="s">
        <v>1084</v>
      </c>
      <c r="G190" s="190" t="s">
        <v>576</v>
      </c>
      <c r="I190" s="190" t="s">
        <v>170</v>
      </c>
      <c r="J190" s="190" t="s">
        <v>171</v>
      </c>
      <c r="K190" s="190" t="s">
        <v>409</v>
      </c>
      <c r="L190" s="190" t="s">
        <v>410</v>
      </c>
      <c r="M190" s="190" t="s">
        <v>1030</v>
      </c>
      <c r="N190" s="190" t="s">
        <v>1031</v>
      </c>
      <c r="O190" s="190" t="s">
        <v>170</v>
      </c>
      <c r="P190" s="190" t="s">
        <v>171</v>
      </c>
      <c r="Q190" s="190" t="s">
        <v>1001</v>
      </c>
      <c r="R190" s="190" t="s">
        <v>1001</v>
      </c>
      <c r="S190" s="190" t="s">
        <v>1002</v>
      </c>
      <c r="AE190" s="198" t="s">
        <v>1085</v>
      </c>
      <c r="AF190" s="190" t="s">
        <v>147</v>
      </c>
      <c r="AG190" s="190" t="s">
        <v>77</v>
      </c>
      <c r="AH190" s="190" t="s">
        <v>1086</v>
      </c>
    </row>
    <row r="191" spans="4:34" ht="15" customHeight="1">
      <c r="D191" s="190" t="s">
        <v>350</v>
      </c>
      <c r="E191" s="190" t="s">
        <v>351</v>
      </c>
      <c r="F191" s="190" t="s">
        <v>1087</v>
      </c>
      <c r="G191" s="190" t="s">
        <v>1088</v>
      </c>
      <c r="I191" s="190" t="s">
        <v>170</v>
      </c>
      <c r="J191" s="190" t="s">
        <v>171</v>
      </c>
      <c r="K191" s="190" t="s">
        <v>414</v>
      </c>
      <c r="L191" s="190" t="s">
        <v>415</v>
      </c>
      <c r="M191" s="190" t="s">
        <v>1022</v>
      </c>
      <c r="N191" s="190" t="s">
        <v>1023</v>
      </c>
      <c r="O191" s="190" t="s">
        <v>170</v>
      </c>
      <c r="P191" s="190" t="s">
        <v>171</v>
      </c>
      <c r="Q191" s="190" t="s">
        <v>1001</v>
      </c>
      <c r="R191" s="190" t="s">
        <v>1001</v>
      </c>
      <c r="S191" s="190" t="s">
        <v>1002</v>
      </c>
      <c r="AE191" s="198" t="s">
        <v>1089</v>
      </c>
      <c r="AF191" s="190" t="s">
        <v>147</v>
      </c>
      <c r="AG191" s="190" t="s">
        <v>78</v>
      </c>
      <c r="AH191" s="190" t="s">
        <v>79</v>
      </c>
    </row>
    <row r="192" spans="4:34" ht="15" customHeight="1">
      <c r="D192" s="190" t="s">
        <v>350</v>
      </c>
      <c r="E192" s="190" t="s">
        <v>351</v>
      </c>
      <c r="F192" s="190" t="s">
        <v>1090</v>
      </c>
      <c r="G192" s="190" t="s">
        <v>1091</v>
      </c>
      <c r="I192" s="190" t="s">
        <v>176</v>
      </c>
      <c r="J192" s="190" t="s">
        <v>177</v>
      </c>
      <c r="K192" s="190" t="s">
        <v>419</v>
      </c>
      <c r="L192" s="190" t="s">
        <v>420</v>
      </c>
      <c r="M192" s="190" t="s">
        <v>1092</v>
      </c>
      <c r="N192" s="190" t="s">
        <v>1093</v>
      </c>
      <c r="O192" s="190" t="s">
        <v>176</v>
      </c>
      <c r="P192" s="190" t="s">
        <v>177</v>
      </c>
      <c r="Q192" s="190" t="s">
        <v>1092</v>
      </c>
      <c r="R192" s="190" t="s">
        <v>1093</v>
      </c>
      <c r="S192" s="190" t="s">
        <v>144</v>
      </c>
      <c r="AE192" s="190" t="s">
        <v>1089</v>
      </c>
      <c r="AF192" s="190" t="s">
        <v>147</v>
      </c>
      <c r="AG192" s="190" t="s">
        <v>78</v>
      </c>
      <c r="AH192" s="190" t="s">
        <v>82</v>
      </c>
    </row>
    <row r="193" spans="4:34" ht="15" customHeight="1">
      <c r="D193" s="190" t="s">
        <v>350</v>
      </c>
      <c r="E193" s="190" t="s">
        <v>351</v>
      </c>
      <c r="F193" s="190" t="s">
        <v>1094</v>
      </c>
      <c r="G193" s="190" t="s">
        <v>1095</v>
      </c>
      <c r="I193" s="190" t="s">
        <v>176</v>
      </c>
      <c r="J193" s="190" t="s">
        <v>177</v>
      </c>
      <c r="K193" s="190" t="s">
        <v>424</v>
      </c>
      <c r="L193" s="190" t="s">
        <v>425</v>
      </c>
      <c r="M193" s="190" t="s">
        <v>1092</v>
      </c>
      <c r="N193" s="190" t="s">
        <v>1093</v>
      </c>
      <c r="O193" s="190" t="s">
        <v>176</v>
      </c>
      <c r="P193" s="190" t="s">
        <v>177</v>
      </c>
      <c r="Q193" s="190" t="s">
        <v>1092</v>
      </c>
      <c r="R193" s="190" t="s">
        <v>1093</v>
      </c>
      <c r="S193" s="190" t="s">
        <v>144</v>
      </c>
      <c r="AE193" s="190" t="s">
        <v>1089</v>
      </c>
      <c r="AF193" s="190" t="s">
        <v>147</v>
      </c>
      <c r="AG193" s="190" t="s">
        <v>78</v>
      </c>
      <c r="AH193" s="190" t="s">
        <v>86</v>
      </c>
    </row>
    <row r="194" spans="4:34" ht="15" customHeight="1">
      <c r="D194" s="190" t="s">
        <v>350</v>
      </c>
      <c r="E194" s="190" t="s">
        <v>351</v>
      </c>
      <c r="F194" s="190" t="s">
        <v>1096</v>
      </c>
      <c r="G194" s="190" t="s">
        <v>1097</v>
      </c>
      <c r="I194" s="190" t="s">
        <v>176</v>
      </c>
      <c r="J194" s="190" t="s">
        <v>177</v>
      </c>
      <c r="K194" s="190" t="s">
        <v>429</v>
      </c>
      <c r="L194" s="190" t="s">
        <v>430</v>
      </c>
      <c r="M194" s="190" t="s">
        <v>1092</v>
      </c>
      <c r="N194" s="190" t="s">
        <v>1093</v>
      </c>
      <c r="O194" s="190" t="s">
        <v>176</v>
      </c>
      <c r="P194" s="190" t="s">
        <v>177</v>
      </c>
      <c r="Q194" s="190" t="s">
        <v>1092</v>
      </c>
      <c r="R194" s="190" t="s">
        <v>1093</v>
      </c>
      <c r="S194" s="190" t="s">
        <v>144</v>
      </c>
      <c r="AE194" s="190" t="s">
        <v>1089</v>
      </c>
      <c r="AF194" s="190" t="s">
        <v>147</v>
      </c>
      <c r="AG194" s="190" t="s">
        <v>78</v>
      </c>
      <c r="AH194" s="190" t="s">
        <v>88</v>
      </c>
    </row>
    <row r="195" spans="4:34" ht="15" customHeight="1">
      <c r="D195" s="190" t="s">
        <v>350</v>
      </c>
      <c r="E195" s="190" t="s">
        <v>351</v>
      </c>
      <c r="F195" s="190" t="s">
        <v>1098</v>
      </c>
      <c r="G195" s="190" t="s">
        <v>1099</v>
      </c>
      <c r="I195" s="190" t="s">
        <v>176</v>
      </c>
      <c r="J195" s="190" t="s">
        <v>177</v>
      </c>
      <c r="K195" s="190" t="s">
        <v>434</v>
      </c>
      <c r="L195" s="190" t="s">
        <v>435</v>
      </c>
      <c r="M195" s="190" t="s">
        <v>1100</v>
      </c>
      <c r="N195" s="190" t="s">
        <v>1101</v>
      </c>
      <c r="O195" s="190" t="s">
        <v>176</v>
      </c>
      <c r="P195" s="190" t="s">
        <v>177</v>
      </c>
      <c r="Q195" s="190" t="s">
        <v>1100</v>
      </c>
      <c r="R195" s="190" t="s">
        <v>1101</v>
      </c>
      <c r="S195" s="190" t="s">
        <v>144</v>
      </c>
      <c r="AE195" s="190" t="s">
        <v>1089</v>
      </c>
      <c r="AF195" s="190" t="s">
        <v>147</v>
      </c>
      <c r="AG195" s="190" t="s">
        <v>78</v>
      </c>
      <c r="AH195" s="190" t="s">
        <v>87</v>
      </c>
    </row>
    <row r="196" spans="4:34" ht="15" customHeight="1">
      <c r="D196" s="190" t="s">
        <v>350</v>
      </c>
      <c r="E196" s="190" t="s">
        <v>351</v>
      </c>
      <c r="F196" s="190" t="s">
        <v>1102</v>
      </c>
      <c r="G196" s="190" t="s">
        <v>1103</v>
      </c>
      <c r="I196" s="190" t="s">
        <v>176</v>
      </c>
      <c r="J196" s="190" t="s">
        <v>177</v>
      </c>
      <c r="K196" s="190" t="s">
        <v>439</v>
      </c>
      <c r="L196" s="190" t="s">
        <v>440</v>
      </c>
      <c r="M196" s="190" t="s">
        <v>1104</v>
      </c>
      <c r="N196" s="190" t="s">
        <v>1105</v>
      </c>
      <c r="O196" s="190" t="s">
        <v>176</v>
      </c>
      <c r="P196" s="190" t="s">
        <v>177</v>
      </c>
      <c r="Q196" s="190" t="s">
        <v>1104</v>
      </c>
      <c r="R196" s="190" t="s">
        <v>1105</v>
      </c>
      <c r="S196" s="190" t="s">
        <v>144</v>
      </c>
      <c r="AE196" s="198" t="s">
        <v>1106</v>
      </c>
      <c r="AF196" s="190" t="s">
        <v>147</v>
      </c>
      <c r="AG196" s="190" t="s">
        <v>89</v>
      </c>
      <c r="AH196" s="190" t="s">
        <v>323</v>
      </c>
    </row>
    <row r="197" spans="4:34" ht="15" customHeight="1">
      <c r="D197" s="190" t="s">
        <v>350</v>
      </c>
      <c r="E197" s="190" t="s">
        <v>351</v>
      </c>
      <c r="F197" s="190" t="s">
        <v>1107</v>
      </c>
      <c r="G197" s="190" t="s">
        <v>1108</v>
      </c>
      <c r="I197" s="190" t="s">
        <v>176</v>
      </c>
      <c r="J197" s="190" t="s">
        <v>177</v>
      </c>
      <c r="K197" s="190" t="s">
        <v>444</v>
      </c>
      <c r="L197" s="190" t="s">
        <v>445</v>
      </c>
      <c r="M197" s="190" t="s">
        <v>1109</v>
      </c>
      <c r="N197" s="190" t="s">
        <v>1110</v>
      </c>
      <c r="O197" s="190" t="s">
        <v>176</v>
      </c>
      <c r="P197" s="190" t="s">
        <v>177</v>
      </c>
      <c r="Q197" s="190" t="s">
        <v>1109</v>
      </c>
      <c r="R197" s="190" t="s">
        <v>1110</v>
      </c>
      <c r="S197" s="190" t="s">
        <v>144</v>
      </c>
      <c r="AE197" s="198" t="s">
        <v>1111</v>
      </c>
      <c r="AF197" s="190" t="s">
        <v>147</v>
      </c>
      <c r="AG197" s="190" t="s">
        <v>92</v>
      </c>
      <c r="AH197" s="190" t="s">
        <v>94</v>
      </c>
    </row>
    <row r="198" spans="4:34" ht="15" customHeight="1">
      <c r="D198" s="190" t="s">
        <v>350</v>
      </c>
      <c r="E198" s="190" t="s">
        <v>351</v>
      </c>
      <c r="F198" s="190" t="s">
        <v>1112</v>
      </c>
      <c r="G198" s="190" t="s">
        <v>1113</v>
      </c>
      <c r="I198" s="190" t="s">
        <v>176</v>
      </c>
      <c r="J198" s="190" t="s">
        <v>177</v>
      </c>
      <c r="K198" s="190" t="s">
        <v>449</v>
      </c>
      <c r="L198" s="190" t="s">
        <v>450</v>
      </c>
      <c r="M198" s="190" t="s">
        <v>1114</v>
      </c>
      <c r="N198" s="190" t="s">
        <v>1115</v>
      </c>
      <c r="O198" s="190" t="s">
        <v>176</v>
      </c>
      <c r="P198" s="190" t="s">
        <v>177</v>
      </c>
      <c r="Q198" s="190" t="s">
        <v>1114</v>
      </c>
      <c r="R198" s="190" t="s">
        <v>1115</v>
      </c>
      <c r="S198" s="190" t="s">
        <v>144</v>
      </c>
      <c r="AE198" s="190" t="s">
        <v>1111</v>
      </c>
      <c r="AF198" s="190" t="s">
        <v>147</v>
      </c>
      <c r="AG198" s="190" t="s">
        <v>92</v>
      </c>
      <c r="AH198" s="190" t="s">
        <v>96</v>
      </c>
    </row>
    <row r="199" spans="4:34" ht="15" customHeight="1">
      <c r="D199" s="190" t="s">
        <v>350</v>
      </c>
      <c r="E199" s="190" t="s">
        <v>351</v>
      </c>
      <c r="F199" s="190" t="s">
        <v>1116</v>
      </c>
      <c r="G199" s="190" t="s">
        <v>1117</v>
      </c>
      <c r="I199" s="190" t="s">
        <v>176</v>
      </c>
      <c r="J199" s="190" t="s">
        <v>177</v>
      </c>
      <c r="K199" s="190" t="s">
        <v>449</v>
      </c>
      <c r="L199" s="190" t="s">
        <v>450</v>
      </c>
      <c r="M199" s="190" t="s">
        <v>1118</v>
      </c>
      <c r="N199" s="190" t="s">
        <v>1119</v>
      </c>
      <c r="O199" s="190" t="s">
        <v>176</v>
      </c>
      <c r="P199" s="190" t="s">
        <v>177</v>
      </c>
      <c r="Q199" s="190" t="s">
        <v>1118</v>
      </c>
      <c r="R199" s="190" t="s">
        <v>1119</v>
      </c>
      <c r="S199" s="190" t="s">
        <v>144</v>
      </c>
      <c r="AE199" s="190" t="s">
        <v>1111</v>
      </c>
      <c r="AF199" s="190" t="s">
        <v>147</v>
      </c>
      <c r="AG199" s="190" t="s">
        <v>92</v>
      </c>
      <c r="AH199" s="190" t="s">
        <v>97</v>
      </c>
    </row>
    <row r="200" spans="4:34" ht="15" customHeight="1">
      <c r="D200" s="190" t="s">
        <v>350</v>
      </c>
      <c r="E200" s="190" t="s">
        <v>351</v>
      </c>
      <c r="F200" s="190" t="s">
        <v>1120</v>
      </c>
      <c r="G200" s="190" t="s">
        <v>1121</v>
      </c>
      <c r="I200" s="190" t="s">
        <v>176</v>
      </c>
      <c r="J200" s="190" t="s">
        <v>177</v>
      </c>
      <c r="K200" s="190" t="s">
        <v>439</v>
      </c>
      <c r="L200" s="190" t="s">
        <v>440</v>
      </c>
      <c r="M200" s="190" t="s">
        <v>1122</v>
      </c>
      <c r="N200" s="190" t="s">
        <v>1123</v>
      </c>
      <c r="O200" s="190" t="s">
        <v>176</v>
      </c>
      <c r="P200" s="190" t="s">
        <v>177</v>
      </c>
      <c r="Q200" s="190" t="s">
        <v>1122</v>
      </c>
      <c r="R200" s="190" t="s">
        <v>1123</v>
      </c>
      <c r="S200" s="190" t="s">
        <v>144</v>
      </c>
      <c r="AE200" s="190" t="s">
        <v>1111</v>
      </c>
      <c r="AF200" s="190" t="s">
        <v>147</v>
      </c>
      <c r="AG200" s="190" t="s">
        <v>92</v>
      </c>
      <c r="AH200" s="190" t="s">
        <v>98</v>
      </c>
    </row>
    <row r="201" spans="4:34" ht="15" customHeight="1">
      <c r="D201" s="190" t="s">
        <v>158</v>
      </c>
      <c r="E201" s="190" t="s">
        <v>159</v>
      </c>
      <c r="F201" s="190" t="s">
        <v>1124</v>
      </c>
      <c r="G201" s="190" t="s">
        <v>1125</v>
      </c>
      <c r="I201" s="190" t="s">
        <v>176</v>
      </c>
      <c r="J201" s="190" t="s">
        <v>177</v>
      </c>
      <c r="K201" s="190" t="s">
        <v>449</v>
      </c>
      <c r="L201" s="190" t="s">
        <v>450</v>
      </c>
      <c r="M201" s="190" t="s">
        <v>1126</v>
      </c>
      <c r="N201" s="190" t="s">
        <v>1127</v>
      </c>
      <c r="O201" s="190" t="s">
        <v>176</v>
      </c>
      <c r="P201" s="190" t="s">
        <v>177</v>
      </c>
      <c r="Q201" s="190" t="s">
        <v>1126</v>
      </c>
      <c r="R201" s="190" t="s">
        <v>1127</v>
      </c>
      <c r="S201" s="190" t="s">
        <v>144</v>
      </c>
      <c r="AE201" s="190" t="s">
        <v>1111</v>
      </c>
      <c r="AF201" s="190" t="s">
        <v>147</v>
      </c>
      <c r="AG201" s="190" t="s">
        <v>92</v>
      </c>
      <c r="AH201" s="190" t="s">
        <v>99</v>
      </c>
    </row>
    <row r="202" spans="4:34" ht="15" customHeight="1">
      <c r="D202" s="190" t="s">
        <v>158</v>
      </c>
      <c r="E202" s="190" t="s">
        <v>159</v>
      </c>
      <c r="F202" s="190" t="s">
        <v>1128</v>
      </c>
      <c r="G202" s="190" t="s">
        <v>1129</v>
      </c>
      <c r="I202" s="190" t="s">
        <v>176</v>
      </c>
      <c r="J202" s="190" t="s">
        <v>177</v>
      </c>
      <c r="K202" s="190" t="s">
        <v>444</v>
      </c>
      <c r="L202" s="190" t="s">
        <v>445</v>
      </c>
      <c r="M202" s="190" t="s">
        <v>1130</v>
      </c>
      <c r="N202" s="190" t="s">
        <v>1131</v>
      </c>
      <c r="O202" s="190" t="s">
        <v>176</v>
      </c>
      <c r="P202" s="190" t="s">
        <v>177</v>
      </c>
      <c r="Q202" s="190" t="s">
        <v>1130</v>
      </c>
      <c r="R202" s="190" t="s">
        <v>1131</v>
      </c>
      <c r="S202" s="190" t="s">
        <v>144</v>
      </c>
      <c r="AE202" s="198" t="s">
        <v>1132</v>
      </c>
      <c r="AF202" s="190" t="s">
        <v>147</v>
      </c>
      <c r="AG202" s="190" t="s">
        <v>101</v>
      </c>
      <c r="AH202" s="190" t="s">
        <v>104</v>
      </c>
    </row>
    <row r="203" spans="4:34" ht="15" customHeight="1">
      <c r="D203" s="190" t="s">
        <v>158</v>
      </c>
      <c r="E203" s="190" t="s">
        <v>159</v>
      </c>
      <c r="F203" s="190" t="s">
        <v>1133</v>
      </c>
      <c r="G203" s="190" t="s">
        <v>1134</v>
      </c>
      <c r="I203" s="190" t="s">
        <v>176</v>
      </c>
      <c r="J203" s="190" t="s">
        <v>177</v>
      </c>
      <c r="K203" s="190" t="s">
        <v>439</v>
      </c>
      <c r="L203" s="190" t="s">
        <v>440</v>
      </c>
      <c r="M203" s="190" t="s">
        <v>1135</v>
      </c>
      <c r="N203" s="190" t="s">
        <v>1136</v>
      </c>
      <c r="O203" s="190" t="s">
        <v>176</v>
      </c>
      <c r="P203" s="190" t="s">
        <v>177</v>
      </c>
      <c r="Q203" s="190" t="s">
        <v>1135</v>
      </c>
      <c r="R203" s="190" t="s">
        <v>1136</v>
      </c>
      <c r="S203" s="190" t="s">
        <v>144</v>
      </c>
      <c r="AE203" s="190" t="s">
        <v>1132</v>
      </c>
      <c r="AF203" s="190" t="s">
        <v>147</v>
      </c>
      <c r="AG203" s="190" t="s">
        <v>101</v>
      </c>
      <c r="AH203" s="190" t="s">
        <v>107</v>
      </c>
    </row>
    <row r="204" spans="4:34" ht="15" customHeight="1">
      <c r="D204" s="190" t="s">
        <v>206</v>
      </c>
      <c r="E204" s="190" t="s">
        <v>207</v>
      </c>
      <c r="F204" s="190" t="s">
        <v>1137</v>
      </c>
      <c r="G204" s="190" t="s">
        <v>1138</v>
      </c>
      <c r="I204" s="190" t="s">
        <v>176</v>
      </c>
      <c r="J204" s="190" t="s">
        <v>177</v>
      </c>
      <c r="K204" s="190" t="s">
        <v>454</v>
      </c>
      <c r="L204" s="190" t="s">
        <v>455</v>
      </c>
      <c r="M204" s="190" t="s">
        <v>1139</v>
      </c>
      <c r="N204" s="190" t="s">
        <v>237</v>
      </c>
      <c r="O204" s="190" t="s">
        <v>176</v>
      </c>
      <c r="P204" s="190" t="s">
        <v>177</v>
      </c>
      <c r="Q204" s="190" t="s">
        <v>1139</v>
      </c>
      <c r="R204" s="190" t="s">
        <v>237</v>
      </c>
      <c r="S204" s="190" t="s">
        <v>144</v>
      </c>
      <c r="AE204" s="190" t="s">
        <v>1132</v>
      </c>
      <c r="AF204" s="190" t="s">
        <v>147</v>
      </c>
      <c r="AG204" s="190" t="s">
        <v>101</v>
      </c>
      <c r="AH204" s="190" t="s">
        <v>109</v>
      </c>
    </row>
    <row r="205" spans="4:34" ht="15" customHeight="1">
      <c r="D205" s="190" t="s">
        <v>206</v>
      </c>
      <c r="E205" s="190" t="s">
        <v>207</v>
      </c>
      <c r="F205" s="190" t="s">
        <v>1140</v>
      </c>
      <c r="G205" s="190" t="s">
        <v>1141</v>
      </c>
      <c r="I205" s="190" t="s">
        <v>176</v>
      </c>
      <c r="J205" s="190" t="s">
        <v>177</v>
      </c>
      <c r="K205" s="190" t="s">
        <v>424</v>
      </c>
      <c r="L205" s="190" t="s">
        <v>425</v>
      </c>
      <c r="M205" s="190" t="s">
        <v>1142</v>
      </c>
      <c r="N205" s="190" t="s">
        <v>1143</v>
      </c>
      <c r="O205" s="190" t="s">
        <v>176</v>
      </c>
      <c r="P205" s="190" t="s">
        <v>177</v>
      </c>
      <c r="Q205" s="190" t="s">
        <v>1142</v>
      </c>
      <c r="R205" s="190" t="s">
        <v>1143</v>
      </c>
      <c r="S205" s="190" t="s">
        <v>144</v>
      </c>
      <c r="AE205" s="190" t="s">
        <v>1132</v>
      </c>
      <c r="AF205" s="190" t="s">
        <v>147</v>
      </c>
      <c r="AG205" s="190" t="s">
        <v>101</v>
      </c>
      <c r="AH205" s="190" t="s">
        <v>105</v>
      </c>
    </row>
    <row r="206" spans="4:34" ht="15" customHeight="1">
      <c r="D206" s="190" t="s">
        <v>206</v>
      </c>
      <c r="E206" s="190" t="s">
        <v>207</v>
      </c>
      <c r="F206" s="190" t="s">
        <v>1144</v>
      </c>
      <c r="G206" s="190" t="s">
        <v>1145</v>
      </c>
      <c r="I206" s="190" t="s">
        <v>176</v>
      </c>
      <c r="J206" s="190" t="s">
        <v>177</v>
      </c>
      <c r="K206" s="190" t="s">
        <v>454</v>
      </c>
      <c r="L206" s="190" t="s">
        <v>455</v>
      </c>
      <c r="M206" s="190" t="s">
        <v>1146</v>
      </c>
      <c r="N206" s="190" t="s">
        <v>1147</v>
      </c>
      <c r="O206" s="190" t="s">
        <v>176</v>
      </c>
      <c r="P206" s="190" t="s">
        <v>177</v>
      </c>
      <c r="Q206" s="190" t="s">
        <v>1146</v>
      </c>
      <c r="R206" s="190" t="s">
        <v>1147</v>
      </c>
      <c r="S206" s="190" t="s">
        <v>144</v>
      </c>
      <c r="AE206" s="190" t="s">
        <v>1132</v>
      </c>
      <c r="AF206" s="190" t="s">
        <v>147</v>
      </c>
      <c r="AG206" s="190" t="s">
        <v>101</v>
      </c>
      <c r="AH206" s="190" t="s">
        <v>112</v>
      </c>
    </row>
    <row r="207" spans="4:34" ht="15" customHeight="1">
      <c r="D207" s="190" t="s">
        <v>306</v>
      </c>
      <c r="E207" s="190" t="s">
        <v>307</v>
      </c>
      <c r="F207" s="190" t="s">
        <v>1148</v>
      </c>
      <c r="G207" s="190" t="s">
        <v>1149</v>
      </c>
      <c r="I207" s="190" t="s">
        <v>176</v>
      </c>
      <c r="J207" s="190" t="s">
        <v>177</v>
      </c>
      <c r="K207" s="190" t="s">
        <v>454</v>
      </c>
      <c r="L207" s="190" t="s">
        <v>455</v>
      </c>
      <c r="M207" s="190" t="s">
        <v>1150</v>
      </c>
      <c r="N207" s="190" t="s">
        <v>1151</v>
      </c>
      <c r="O207" s="190" t="s">
        <v>176</v>
      </c>
      <c r="P207" s="190" t="s">
        <v>177</v>
      </c>
      <c r="Q207" s="190" t="s">
        <v>1150</v>
      </c>
      <c r="R207" s="190" t="s">
        <v>1151</v>
      </c>
      <c r="S207" s="190" t="s">
        <v>144</v>
      </c>
      <c r="AE207" s="190" t="s">
        <v>1132</v>
      </c>
      <c r="AF207" s="190" t="s">
        <v>147</v>
      </c>
      <c r="AG207" s="190" t="s">
        <v>101</v>
      </c>
      <c r="AH207" s="190" t="s">
        <v>114</v>
      </c>
    </row>
    <row r="208" spans="4:34" ht="15" customHeight="1">
      <c r="D208" s="190" t="s">
        <v>306</v>
      </c>
      <c r="E208" s="190" t="s">
        <v>307</v>
      </c>
      <c r="F208" s="190" t="s">
        <v>1152</v>
      </c>
      <c r="G208" s="190" t="s">
        <v>1153</v>
      </c>
      <c r="I208" s="190" t="s">
        <v>176</v>
      </c>
      <c r="J208" s="190" t="s">
        <v>177</v>
      </c>
      <c r="K208" s="190" t="s">
        <v>439</v>
      </c>
      <c r="L208" s="190" t="s">
        <v>440</v>
      </c>
      <c r="M208" s="190" t="s">
        <v>1154</v>
      </c>
      <c r="N208" s="190" t="s">
        <v>1155</v>
      </c>
      <c r="O208" s="190" t="s">
        <v>176</v>
      </c>
      <c r="P208" s="190" t="s">
        <v>177</v>
      </c>
      <c r="Q208" s="190" t="s">
        <v>1154</v>
      </c>
      <c r="R208" s="190" t="s">
        <v>1155</v>
      </c>
      <c r="S208" s="190" t="s">
        <v>144</v>
      </c>
      <c r="AE208" s="190" t="s">
        <v>1132</v>
      </c>
      <c r="AF208" s="190" t="s">
        <v>147</v>
      </c>
      <c r="AG208" s="190" t="s">
        <v>101</v>
      </c>
      <c r="AH208" s="190" t="s">
        <v>115</v>
      </c>
    </row>
    <row r="209" spans="4:34" ht="15" customHeight="1">
      <c r="D209" s="190" t="s">
        <v>306</v>
      </c>
      <c r="E209" s="190" t="s">
        <v>307</v>
      </c>
      <c r="F209" s="190" t="s">
        <v>1156</v>
      </c>
      <c r="G209" s="190" t="s">
        <v>1157</v>
      </c>
      <c r="I209" s="190" t="s">
        <v>176</v>
      </c>
      <c r="J209" s="190" t="s">
        <v>177</v>
      </c>
      <c r="K209" s="190" t="s">
        <v>439</v>
      </c>
      <c r="L209" s="190" t="s">
        <v>440</v>
      </c>
      <c r="M209" s="190" t="s">
        <v>1158</v>
      </c>
      <c r="N209" s="190" t="s">
        <v>1159</v>
      </c>
      <c r="O209" s="190" t="s">
        <v>176</v>
      </c>
      <c r="P209" s="190" t="s">
        <v>177</v>
      </c>
      <c r="Q209" s="190" t="s">
        <v>1158</v>
      </c>
      <c r="R209" s="190" t="s">
        <v>1159</v>
      </c>
      <c r="S209" s="190" t="s">
        <v>144</v>
      </c>
      <c r="AE209" s="198" t="s">
        <v>1160</v>
      </c>
      <c r="AF209" s="190" t="s">
        <v>147</v>
      </c>
      <c r="AG209" s="190" t="s">
        <v>119</v>
      </c>
      <c r="AH209" s="190" t="s">
        <v>349</v>
      </c>
    </row>
    <row r="210" spans="4:34" ht="15" customHeight="1">
      <c r="D210" s="190" t="s">
        <v>306</v>
      </c>
      <c r="E210" s="190" t="s">
        <v>307</v>
      </c>
      <c r="F210" s="190" t="s">
        <v>1161</v>
      </c>
      <c r="G210" s="190" t="s">
        <v>1162</v>
      </c>
      <c r="I210" s="190" t="s">
        <v>176</v>
      </c>
      <c r="J210" s="190" t="s">
        <v>177</v>
      </c>
      <c r="K210" s="190" t="s">
        <v>434</v>
      </c>
      <c r="L210" s="190" t="s">
        <v>435</v>
      </c>
      <c r="M210" s="190" t="s">
        <v>1163</v>
      </c>
      <c r="N210" s="190" t="s">
        <v>1164</v>
      </c>
      <c r="O210" s="190" t="s">
        <v>176</v>
      </c>
      <c r="P210" s="190" t="s">
        <v>177</v>
      </c>
      <c r="Q210" s="190" t="s">
        <v>1163</v>
      </c>
      <c r="R210" s="190" t="s">
        <v>1164</v>
      </c>
      <c r="S210" s="190" t="s">
        <v>144</v>
      </c>
      <c r="AE210" s="198" t="s">
        <v>1165</v>
      </c>
      <c r="AF210" s="190" t="s">
        <v>147</v>
      </c>
      <c r="AG210" s="190" t="s">
        <v>63</v>
      </c>
      <c r="AH210" s="190" t="s">
        <v>1166</v>
      </c>
    </row>
    <row r="211" spans="4:34" ht="15" customHeight="1">
      <c r="D211" s="190" t="s">
        <v>324</v>
      </c>
      <c r="E211" s="190" t="s">
        <v>325</v>
      </c>
      <c r="F211" s="190" t="s">
        <v>1167</v>
      </c>
      <c r="G211" s="190" t="s">
        <v>1168</v>
      </c>
      <c r="I211" s="190" t="s">
        <v>176</v>
      </c>
      <c r="J211" s="190" t="s">
        <v>177</v>
      </c>
      <c r="K211" s="190" t="s">
        <v>449</v>
      </c>
      <c r="L211" s="190" t="s">
        <v>450</v>
      </c>
      <c r="M211" s="190" t="s">
        <v>1169</v>
      </c>
      <c r="N211" s="190" t="s">
        <v>1170</v>
      </c>
      <c r="O211" s="190" t="s">
        <v>176</v>
      </c>
      <c r="P211" s="190" t="s">
        <v>177</v>
      </c>
      <c r="Q211" s="190" t="s">
        <v>1169</v>
      </c>
      <c r="R211" s="190" t="s">
        <v>1170</v>
      </c>
      <c r="S211" s="190" t="s">
        <v>144</v>
      </c>
      <c r="AE211" s="190" t="s">
        <v>1165</v>
      </c>
      <c r="AF211" s="190" t="s">
        <v>147</v>
      </c>
      <c r="AG211" s="190" t="s">
        <v>63</v>
      </c>
      <c r="AH211" s="190" t="s">
        <v>1171</v>
      </c>
    </row>
    <row r="212" spans="4:34" ht="15" customHeight="1">
      <c r="D212" s="190" t="s">
        <v>136</v>
      </c>
      <c r="E212" s="190" t="s">
        <v>137</v>
      </c>
      <c r="F212" s="190" t="s">
        <v>1172</v>
      </c>
      <c r="G212" s="190" t="s">
        <v>1173</v>
      </c>
      <c r="I212" s="190" t="s">
        <v>176</v>
      </c>
      <c r="J212" s="190" t="s">
        <v>177</v>
      </c>
      <c r="K212" s="190" t="s">
        <v>439</v>
      </c>
      <c r="L212" s="190" t="s">
        <v>440</v>
      </c>
      <c r="M212" s="190" t="s">
        <v>1174</v>
      </c>
      <c r="N212" s="190" t="s">
        <v>1175</v>
      </c>
      <c r="O212" s="190" t="s">
        <v>176</v>
      </c>
      <c r="P212" s="190" t="s">
        <v>177</v>
      </c>
      <c r="Q212" s="190" t="s">
        <v>1174</v>
      </c>
      <c r="R212" s="190" t="s">
        <v>1175</v>
      </c>
      <c r="S212" s="190" t="s">
        <v>144</v>
      </c>
      <c r="AE212" s="190" t="s">
        <v>1165</v>
      </c>
      <c r="AF212" s="190" t="s">
        <v>147</v>
      </c>
      <c r="AG212" s="190" t="s">
        <v>63</v>
      </c>
      <c r="AH212" s="190" t="s">
        <v>1176</v>
      </c>
    </row>
    <row r="213" spans="4:34" ht="15" customHeight="1">
      <c r="D213" s="190" t="s">
        <v>251</v>
      </c>
      <c r="E213" s="190" t="s">
        <v>252</v>
      </c>
      <c r="F213" s="190" t="s">
        <v>1177</v>
      </c>
      <c r="G213" s="190" t="s">
        <v>1178</v>
      </c>
      <c r="I213" s="190" t="s">
        <v>176</v>
      </c>
      <c r="J213" s="190" t="s">
        <v>177</v>
      </c>
      <c r="K213" s="190" t="s">
        <v>449</v>
      </c>
      <c r="L213" s="190" t="s">
        <v>450</v>
      </c>
      <c r="M213" s="190" t="s">
        <v>1179</v>
      </c>
      <c r="N213" s="190" t="s">
        <v>1180</v>
      </c>
      <c r="O213" s="190" t="s">
        <v>176</v>
      </c>
      <c r="P213" s="190" t="s">
        <v>177</v>
      </c>
      <c r="Q213" s="190" t="s">
        <v>1179</v>
      </c>
      <c r="R213" s="190" t="s">
        <v>1180</v>
      </c>
      <c r="S213" s="190" t="s">
        <v>144</v>
      </c>
      <c r="AE213" s="190" t="s">
        <v>1165</v>
      </c>
      <c r="AF213" s="190" t="s">
        <v>147</v>
      </c>
      <c r="AG213" s="190" t="s">
        <v>63</v>
      </c>
      <c r="AH213" s="190" t="s">
        <v>1181</v>
      </c>
    </row>
    <row r="214" spans="4:34" ht="15" customHeight="1">
      <c r="D214" s="190" t="s">
        <v>258</v>
      </c>
      <c r="E214" s="190" t="s">
        <v>259</v>
      </c>
      <c r="F214" s="190" t="s">
        <v>1182</v>
      </c>
      <c r="G214" s="190" t="s">
        <v>1183</v>
      </c>
      <c r="I214" s="190" t="s">
        <v>176</v>
      </c>
      <c r="J214" s="190" t="s">
        <v>177</v>
      </c>
      <c r="K214" s="190" t="s">
        <v>434</v>
      </c>
      <c r="L214" s="190" t="s">
        <v>435</v>
      </c>
      <c r="M214" s="190" t="s">
        <v>1184</v>
      </c>
      <c r="N214" s="190" t="s">
        <v>1185</v>
      </c>
      <c r="O214" s="190" t="s">
        <v>176</v>
      </c>
      <c r="P214" s="190" t="s">
        <v>177</v>
      </c>
      <c r="Q214" s="190" t="s">
        <v>1184</v>
      </c>
      <c r="R214" s="190" t="s">
        <v>1185</v>
      </c>
      <c r="S214" s="190" t="s">
        <v>144</v>
      </c>
      <c r="AE214" s="190" t="s">
        <v>1165</v>
      </c>
      <c r="AF214" s="190" t="s">
        <v>147</v>
      </c>
      <c r="AG214" s="190" t="s">
        <v>63</v>
      </c>
      <c r="AH214" s="190" t="s">
        <v>1186</v>
      </c>
    </row>
    <row r="215" spans="4:34" ht="15" customHeight="1">
      <c r="D215" s="190" t="s">
        <v>358</v>
      </c>
      <c r="E215" s="190" t="s">
        <v>359</v>
      </c>
      <c r="F215" s="190" t="s">
        <v>1187</v>
      </c>
      <c r="G215" s="190" t="s">
        <v>1188</v>
      </c>
      <c r="I215" s="190" t="s">
        <v>176</v>
      </c>
      <c r="J215" s="190" t="s">
        <v>177</v>
      </c>
      <c r="K215" s="190" t="s">
        <v>439</v>
      </c>
      <c r="L215" s="190" t="s">
        <v>440</v>
      </c>
      <c r="M215" s="190" t="s">
        <v>1189</v>
      </c>
      <c r="N215" s="190" t="s">
        <v>1190</v>
      </c>
      <c r="O215" s="190" t="s">
        <v>176</v>
      </c>
      <c r="P215" s="190" t="s">
        <v>177</v>
      </c>
      <c r="Q215" s="190" t="s">
        <v>1189</v>
      </c>
      <c r="R215" s="190" t="s">
        <v>1190</v>
      </c>
      <c r="S215" s="190" t="s">
        <v>144</v>
      </c>
      <c r="AE215" s="190" t="s">
        <v>1165</v>
      </c>
      <c r="AF215" s="190" t="s">
        <v>147</v>
      </c>
      <c r="AG215" s="190" t="s">
        <v>63</v>
      </c>
      <c r="AH215" s="190" t="s">
        <v>1191</v>
      </c>
    </row>
    <row r="216" spans="4:34" ht="15" customHeight="1">
      <c r="D216" s="190" t="s">
        <v>365</v>
      </c>
      <c r="E216" s="190" t="s">
        <v>366</v>
      </c>
      <c r="F216" s="190" t="s">
        <v>1192</v>
      </c>
      <c r="G216" s="190" t="s">
        <v>1193</v>
      </c>
      <c r="I216" s="190" t="s">
        <v>176</v>
      </c>
      <c r="J216" s="190" t="s">
        <v>177</v>
      </c>
      <c r="K216" s="190" t="s">
        <v>444</v>
      </c>
      <c r="L216" s="190" t="s">
        <v>445</v>
      </c>
      <c r="M216" s="190" t="s">
        <v>1194</v>
      </c>
      <c r="N216" s="190" t="s">
        <v>1195</v>
      </c>
      <c r="O216" s="190" t="s">
        <v>176</v>
      </c>
      <c r="P216" s="190" t="s">
        <v>177</v>
      </c>
      <c r="Q216" s="190" t="s">
        <v>1194</v>
      </c>
      <c r="R216" s="190" t="s">
        <v>1195</v>
      </c>
      <c r="S216" s="190" t="s">
        <v>144</v>
      </c>
      <c r="AE216" s="190" t="s">
        <v>1165</v>
      </c>
      <c r="AF216" s="190" t="s">
        <v>147</v>
      </c>
      <c r="AG216" s="190" t="s">
        <v>63</v>
      </c>
      <c r="AH216" s="190" t="s">
        <v>1196</v>
      </c>
    </row>
    <row r="217" spans="4:34" ht="15" customHeight="1">
      <c r="I217" s="190" t="s">
        <v>176</v>
      </c>
      <c r="J217" s="190" t="s">
        <v>177</v>
      </c>
      <c r="K217" s="190" t="s">
        <v>444</v>
      </c>
      <c r="L217" s="190" t="s">
        <v>445</v>
      </c>
      <c r="M217" s="190" t="s">
        <v>1197</v>
      </c>
      <c r="N217" s="190" t="s">
        <v>1198</v>
      </c>
      <c r="O217" s="190" t="s">
        <v>176</v>
      </c>
      <c r="P217" s="190" t="s">
        <v>177</v>
      </c>
      <c r="Q217" s="190" t="s">
        <v>1197</v>
      </c>
      <c r="R217" s="190" t="s">
        <v>1199</v>
      </c>
      <c r="S217" s="190" t="s">
        <v>144</v>
      </c>
      <c r="AE217" s="190" t="s">
        <v>1165</v>
      </c>
      <c r="AF217" s="190" t="s">
        <v>147</v>
      </c>
      <c r="AG217" s="190" t="s">
        <v>63</v>
      </c>
      <c r="AH217" s="190" t="s">
        <v>1200</v>
      </c>
    </row>
    <row r="218" spans="4:34" ht="15" customHeight="1">
      <c r="I218" s="190" t="s">
        <v>176</v>
      </c>
      <c r="J218" s="190" t="s">
        <v>177</v>
      </c>
      <c r="K218" s="190" t="s">
        <v>434</v>
      </c>
      <c r="L218" s="190" t="s">
        <v>435</v>
      </c>
      <c r="M218" s="190" t="s">
        <v>1201</v>
      </c>
      <c r="N218" s="190" t="s">
        <v>1202</v>
      </c>
      <c r="O218" s="190" t="s">
        <v>176</v>
      </c>
      <c r="P218" s="190" t="s">
        <v>177</v>
      </c>
      <c r="Q218" s="190" t="s">
        <v>1201</v>
      </c>
      <c r="R218" s="190" t="s">
        <v>1202</v>
      </c>
      <c r="S218" s="190" t="s">
        <v>144</v>
      </c>
      <c r="AE218" s="190" t="s">
        <v>1165</v>
      </c>
      <c r="AF218" s="190" t="s">
        <v>147</v>
      </c>
      <c r="AG218" s="190" t="s">
        <v>63</v>
      </c>
      <c r="AH218" s="190" t="s">
        <v>1203</v>
      </c>
    </row>
    <row r="219" spans="4:34" ht="15" customHeight="1">
      <c r="I219" s="190" t="s">
        <v>176</v>
      </c>
      <c r="J219" s="190" t="s">
        <v>177</v>
      </c>
      <c r="K219" s="190" t="s">
        <v>444</v>
      </c>
      <c r="L219" s="190" t="s">
        <v>445</v>
      </c>
      <c r="M219" s="190" t="s">
        <v>1204</v>
      </c>
      <c r="N219" s="190" t="s">
        <v>1205</v>
      </c>
      <c r="O219" s="190" t="s">
        <v>176</v>
      </c>
      <c r="P219" s="190" t="s">
        <v>177</v>
      </c>
      <c r="Q219" s="190" t="s">
        <v>1204</v>
      </c>
      <c r="R219" s="190" t="s">
        <v>1205</v>
      </c>
      <c r="S219" s="190" t="s">
        <v>144</v>
      </c>
      <c r="AE219" s="190" t="s">
        <v>1165</v>
      </c>
      <c r="AF219" s="190" t="s">
        <v>147</v>
      </c>
      <c r="AG219" s="190" t="s">
        <v>63</v>
      </c>
      <c r="AH219" s="190" t="s">
        <v>1206</v>
      </c>
    </row>
    <row r="220" spans="4:34" ht="15" customHeight="1">
      <c r="I220" s="190" t="s">
        <v>176</v>
      </c>
      <c r="J220" s="190" t="s">
        <v>177</v>
      </c>
      <c r="K220" s="190" t="s">
        <v>444</v>
      </c>
      <c r="L220" s="190" t="s">
        <v>445</v>
      </c>
      <c r="M220" s="190" t="s">
        <v>1207</v>
      </c>
      <c r="N220" s="190" t="s">
        <v>1208</v>
      </c>
      <c r="O220" s="190" t="s">
        <v>176</v>
      </c>
      <c r="P220" s="190" t="s">
        <v>177</v>
      </c>
      <c r="Q220" s="190" t="s">
        <v>1207</v>
      </c>
      <c r="R220" s="190" t="s">
        <v>1208</v>
      </c>
      <c r="S220" s="190" t="s">
        <v>144</v>
      </c>
      <c r="AE220" s="190" t="s">
        <v>1165</v>
      </c>
      <c r="AF220" s="190" t="s">
        <v>147</v>
      </c>
      <c r="AG220" s="190" t="s">
        <v>63</v>
      </c>
      <c r="AH220" s="190" t="s">
        <v>1209</v>
      </c>
    </row>
    <row r="221" spans="4:34" ht="15" customHeight="1">
      <c r="I221" s="190" t="s">
        <v>176</v>
      </c>
      <c r="J221" s="190" t="s">
        <v>177</v>
      </c>
      <c r="K221" s="190" t="s">
        <v>429</v>
      </c>
      <c r="L221" s="190" t="s">
        <v>430</v>
      </c>
      <c r="M221" s="190" t="s">
        <v>1210</v>
      </c>
      <c r="N221" s="190" t="s">
        <v>1211</v>
      </c>
      <c r="O221" s="190" t="s">
        <v>176</v>
      </c>
      <c r="P221" s="190" t="s">
        <v>177</v>
      </c>
      <c r="Q221" s="190" t="s">
        <v>1210</v>
      </c>
      <c r="R221" s="190" t="s">
        <v>1211</v>
      </c>
      <c r="S221" s="190" t="s">
        <v>144</v>
      </c>
      <c r="AE221" s="190" t="s">
        <v>1165</v>
      </c>
      <c r="AF221" s="190" t="s">
        <v>147</v>
      </c>
      <c r="AG221" s="190" t="s">
        <v>63</v>
      </c>
      <c r="AH221" s="190" t="s">
        <v>1212</v>
      </c>
    </row>
    <row r="222" spans="4:34" ht="15" customHeight="1">
      <c r="I222" s="190" t="s">
        <v>176</v>
      </c>
      <c r="J222" s="190" t="s">
        <v>177</v>
      </c>
      <c r="K222" s="190" t="s">
        <v>429</v>
      </c>
      <c r="L222" s="190" t="s">
        <v>430</v>
      </c>
      <c r="M222" s="190" t="s">
        <v>1213</v>
      </c>
      <c r="N222" s="190" t="s">
        <v>1214</v>
      </c>
      <c r="O222" s="190" t="s">
        <v>176</v>
      </c>
      <c r="P222" s="190" t="s">
        <v>177</v>
      </c>
      <c r="Q222" s="190" t="s">
        <v>1213</v>
      </c>
      <c r="R222" s="190" t="s">
        <v>1214</v>
      </c>
      <c r="S222" s="190" t="s">
        <v>144</v>
      </c>
      <c r="AE222" s="190" t="s">
        <v>1165</v>
      </c>
      <c r="AF222" s="190" t="s">
        <v>147</v>
      </c>
      <c r="AG222" s="190" t="s">
        <v>63</v>
      </c>
      <c r="AH222" s="190" t="s">
        <v>1215</v>
      </c>
    </row>
    <row r="223" spans="4:34" ht="15" customHeight="1">
      <c r="I223" s="190" t="s">
        <v>176</v>
      </c>
      <c r="J223" s="190" t="s">
        <v>177</v>
      </c>
      <c r="K223" s="190" t="s">
        <v>439</v>
      </c>
      <c r="L223" s="190" t="s">
        <v>440</v>
      </c>
      <c r="M223" s="190" t="s">
        <v>1216</v>
      </c>
      <c r="N223" s="190" t="s">
        <v>1217</v>
      </c>
      <c r="O223" s="190" t="s">
        <v>176</v>
      </c>
      <c r="P223" s="190" t="s">
        <v>177</v>
      </c>
      <c r="Q223" s="190" t="s">
        <v>1216</v>
      </c>
      <c r="R223" s="190" t="s">
        <v>1217</v>
      </c>
      <c r="S223" s="190" t="s">
        <v>144</v>
      </c>
      <c r="AE223" s="190" t="s">
        <v>1165</v>
      </c>
      <c r="AF223" s="190" t="s">
        <v>147</v>
      </c>
      <c r="AG223" s="190" t="s">
        <v>63</v>
      </c>
      <c r="AH223" s="190" t="s">
        <v>1218</v>
      </c>
    </row>
    <row r="224" spans="4:34" ht="15" customHeight="1">
      <c r="I224" s="190" t="s">
        <v>176</v>
      </c>
      <c r="J224" s="190" t="s">
        <v>177</v>
      </c>
      <c r="K224" s="190" t="s">
        <v>454</v>
      </c>
      <c r="L224" s="190" t="s">
        <v>455</v>
      </c>
      <c r="M224" s="190" t="s">
        <v>1219</v>
      </c>
      <c r="N224" s="190" t="s">
        <v>1220</v>
      </c>
      <c r="O224" s="190" t="s">
        <v>176</v>
      </c>
      <c r="P224" s="190" t="s">
        <v>177</v>
      </c>
      <c r="Q224" s="190" t="s">
        <v>1219</v>
      </c>
      <c r="R224" s="190" t="s">
        <v>1220</v>
      </c>
      <c r="S224" s="190" t="s">
        <v>144</v>
      </c>
      <c r="AE224" s="190" t="s">
        <v>1165</v>
      </c>
      <c r="AF224" s="190" t="s">
        <v>147</v>
      </c>
      <c r="AG224" s="190" t="s">
        <v>63</v>
      </c>
      <c r="AH224" s="190" t="s">
        <v>1221</v>
      </c>
    </row>
    <row r="225" spans="9:34" ht="15" customHeight="1">
      <c r="I225" s="190" t="s">
        <v>176</v>
      </c>
      <c r="J225" s="190" t="s">
        <v>177</v>
      </c>
      <c r="K225" s="190" t="s">
        <v>434</v>
      </c>
      <c r="L225" s="190" t="s">
        <v>435</v>
      </c>
      <c r="M225" s="190" t="s">
        <v>1222</v>
      </c>
      <c r="N225" s="190" t="s">
        <v>1223</v>
      </c>
      <c r="O225" s="190" t="s">
        <v>176</v>
      </c>
      <c r="P225" s="190" t="s">
        <v>177</v>
      </c>
      <c r="Q225" s="190" t="s">
        <v>1222</v>
      </c>
      <c r="R225" s="190" t="s">
        <v>1223</v>
      </c>
      <c r="S225" s="190" t="s">
        <v>144</v>
      </c>
      <c r="AE225" s="190" t="s">
        <v>1165</v>
      </c>
      <c r="AF225" s="190" t="s">
        <v>147</v>
      </c>
      <c r="AG225" s="190" t="s">
        <v>63</v>
      </c>
      <c r="AH225" s="190" t="s">
        <v>1224</v>
      </c>
    </row>
    <row r="226" spans="9:34" ht="15" customHeight="1">
      <c r="I226" s="190" t="s">
        <v>176</v>
      </c>
      <c r="J226" s="190" t="s">
        <v>177</v>
      </c>
      <c r="K226" s="190" t="s">
        <v>454</v>
      </c>
      <c r="L226" s="190" t="s">
        <v>455</v>
      </c>
      <c r="M226" s="190" t="s">
        <v>1225</v>
      </c>
      <c r="N226" s="190" t="s">
        <v>1226</v>
      </c>
      <c r="O226" s="190" t="s">
        <v>176</v>
      </c>
      <c r="P226" s="190" t="s">
        <v>177</v>
      </c>
      <c r="Q226" s="190" t="s">
        <v>1225</v>
      </c>
      <c r="R226" s="190" t="s">
        <v>1226</v>
      </c>
      <c r="S226" s="190" t="s">
        <v>144</v>
      </c>
      <c r="AE226" s="190" t="s">
        <v>1165</v>
      </c>
      <c r="AF226" s="190" t="s">
        <v>147</v>
      </c>
      <c r="AG226" s="190" t="s">
        <v>63</v>
      </c>
      <c r="AH226" s="190" t="s">
        <v>1227</v>
      </c>
    </row>
    <row r="227" spans="9:34" ht="15" customHeight="1">
      <c r="I227" s="190" t="s">
        <v>176</v>
      </c>
      <c r="J227" s="190" t="s">
        <v>177</v>
      </c>
      <c r="K227" s="190" t="s">
        <v>439</v>
      </c>
      <c r="L227" s="190" t="s">
        <v>440</v>
      </c>
      <c r="M227" s="190" t="s">
        <v>1228</v>
      </c>
      <c r="N227" s="190" t="s">
        <v>1229</v>
      </c>
      <c r="O227" s="190" t="s">
        <v>176</v>
      </c>
      <c r="P227" s="190" t="s">
        <v>177</v>
      </c>
      <c r="Q227" s="190" t="s">
        <v>1228</v>
      </c>
      <c r="R227" s="190" t="s">
        <v>1229</v>
      </c>
      <c r="S227" s="190" t="s">
        <v>144</v>
      </c>
      <c r="AE227" s="190" t="s">
        <v>1165</v>
      </c>
      <c r="AF227" s="190" t="s">
        <v>147</v>
      </c>
      <c r="AG227" s="190" t="s">
        <v>63</v>
      </c>
      <c r="AH227" s="190" t="s">
        <v>1230</v>
      </c>
    </row>
    <row r="228" spans="9:34" ht="15" customHeight="1">
      <c r="I228" s="190" t="s">
        <v>176</v>
      </c>
      <c r="J228" s="190" t="s">
        <v>177</v>
      </c>
      <c r="K228" s="190" t="s">
        <v>444</v>
      </c>
      <c r="L228" s="190" t="s">
        <v>445</v>
      </c>
      <c r="M228" s="190" t="s">
        <v>1231</v>
      </c>
      <c r="N228" s="190" t="s">
        <v>1232</v>
      </c>
      <c r="O228" s="190" t="s">
        <v>176</v>
      </c>
      <c r="P228" s="190" t="s">
        <v>177</v>
      </c>
      <c r="Q228" s="190" t="s">
        <v>1231</v>
      </c>
      <c r="R228" s="190" t="s">
        <v>1232</v>
      </c>
      <c r="S228" s="190" t="s">
        <v>144</v>
      </c>
      <c r="AE228" s="190" t="s">
        <v>1165</v>
      </c>
      <c r="AF228" s="190" t="s">
        <v>147</v>
      </c>
      <c r="AG228" s="190" t="s">
        <v>63</v>
      </c>
      <c r="AH228" s="190" t="s">
        <v>1233</v>
      </c>
    </row>
    <row r="229" spans="9:34" ht="15" customHeight="1">
      <c r="I229" s="190" t="s">
        <v>176</v>
      </c>
      <c r="J229" s="190" t="s">
        <v>177</v>
      </c>
      <c r="K229" s="190" t="s">
        <v>424</v>
      </c>
      <c r="L229" s="190" t="s">
        <v>425</v>
      </c>
      <c r="M229" s="190" t="s">
        <v>1234</v>
      </c>
      <c r="N229" s="190" t="s">
        <v>1235</v>
      </c>
      <c r="O229" s="190" t="s">
        <v>176</v>
      </c>
      <c r="P229" s="190" t="s">
        <v>177</v>
      </c>
      <c r="Q229" s="190" t="s">
        <v>1234</v>
      </c>
      <c r="R229" s="190" t="s">
        <v>1235</v>
      </c>
      <c r="S229" s="190" t="s">
        <v>144</v>
      </c>
      <c r="AE229" s="190" t="s">
        <v>1165</v>
      </c>
      <c r="AF229" s="190" t="s">
        <v>147</v>
      </c>
      <c r="AG229" s="190" t="s">
        <v>63</v>
      </c>
      <c r="AH229" s="190" t="s">
        <v>1236</v>
      </c>
    </row>
    <row r="230" spans="9:34" ht="15" customHeight="1">
      <c r="I230" s="190" t="s">
        <v>176</v>
      </c>
      <c r="J230" s="190" t="s">
        <v>177</v>
      </c>
      <c r="K230" s="190" t="s">
        <v>429</v>
      </c>
      <c r="L230" s="190" t="s">
        <v>430</v>
      </c>
      <c r="M230" s="190" t="s">
        <v>1237</v>
      </c>
      <c r="N230" s="190" t="s">
        <v>1238</v>
      </c>
      <c r="O230" s="190" t="s">
        <v>176</v>
      </c>
      <c r="P230" s="190" t="s">
        <v>177</v>
      </c>
      <c r="Q230" s="190" t="s">
        <v>1237</v>
      </c>
      <c r="R230" s="190" t="s">
        <v>1238</v>
      </c>
      <c r="S230" s="190" t="s">
        <v>144</v>
      </c>
      <c r="AE230" s="190" t="s">
        <v>1165</v>
      </c>
      <c r="AF230" s="190" t="s">
        <v>147</v>
      </c>
      <c r="AG230" s="190" t="s">
        <v>63</v>
      </c>
      <c r="AH230" s="190" t="s">
        <v>1239</v>
      </c>
    </row>
    <row r="231" spans="9:34" ht="15" customHeight="1">
      <c r="I231" s="190" t="s">
        <v>176</v>
      </c>
      <c r="J231" s="190" t="s">
        <v>177</v>
      </c>
      <c r="K231" s="190" t="s">
        <v>444</v>
      </c>
      <c r="L231" s="190" t="s">
        <v>445</v>
      </c>
      <c r="M231" s="190" t="s">
        <v>1240</v>
      </c>
      <c r="N231" s="190" t="s">
        <v>1241</v>
      </c>
      <c r="O231" s="190" t="s">
        <v>176</v>
      </c>
      <c r="P231" s="190" t="s">
        <v>177</v>
      </c>
      <c r="Q231" s="190" t="s">
        <v>1240</v>
      </c>
      <c r="R231" s="190" t="s">
        <v>1241</v>
      </c>
      <c r="S231" s="190" t="s">
        <v>144</v>
      </c>
      <c r="AE231" s="190" t="s">
        <v>1165</v>
      </c>
      <c r="AF231" s="190" t="s">
        <v>147</v>
      </c>
      <c r="AG231" s="190" t="s">
        <v>63</v>
      </c>
      <c r="AH231" s="190" t="s">
        <v>1242</v>
      </c>
    </row>
    <row r="232" spans="9:34" ht="15" customHeight="1">
      <c r="I232" s="190" t="s">
        <v>176</v>
      </c>
      <c r="J232" s="190" t="s">
        <v>177</v>
      </c>
      <c r="K232" s="190" t="s">
        <v>444</v>
      </c>
      <c r="L232" s="190" t="s">
        <v>445</v>
      </c>
      <c r="M232" s="190" t="s">
        <v>1243</v>
      </c>
      <c r="N232" s="190" t="s">
        <v>1244</v>
      </c>
      <c r="O232" s="190" t="s">
        <v>176</v>
      </c>
      <c r="P232" s="190" t="s">
        <v>177</v>
      </c>
      <c r="Q232" s="190" t="s">
        <v>1243</v>
      </c>
      <c r="R232" s="190" t="s">
        <v>1244</v>
      </c>
      <c r="S232" s="190" t="s">
        <v>144</v>
      </c>
      <c r="AE232" s="190" t="s">
        <v>1165</v>
      </c>
      <c r="AF232" s="190" t="s">
        <v>147</v>
      </c>
      <c r="AG232" s="190" t="s">
        <v>63</v>
      </c>
      <c r="AH232" s="190" t="s">
        <v>1245</v>
      </c>
    </row>
    <row r="233" spans="9:34" ht="15" customHeight="1">
      <c r="I233" s="190" t="s">
        <v>176</v>
      </c>
      <c r="J233" s="190" t="s">
        <v>177</v>
      </c>
      <c r="K233" s="190" t="s">
        <v>429</v>
      </c>
      <c r="L233" s="190" t="s">
        <v>430</v>
      </c>
      <c r="M233" s="190" t="s">
        <v>1246</v>
      </c>
      <c r="N233" s="190" t="s">
        <v>1247</v>
      </c>
      <c r="O233" s="190" t="s">
        <v>176</v>
      </c>
      <c r="P233" s="190" t="s">
        <v>177</v>
      </c>
      <c r="Q233" s="190" t="s">
        <v>1246</v>
      </c>
      <c r="R233" s="190" t="s">
        <v>1247</v>
      </c>
      <c r="S233" s="190" t="s">
        <v>144</v>
      </c>
      <c r="AE233" s="190" t="s">
        <v>1165</v>
      </c>
      <c r="AF233" s="190" t="s">
        <v>147</v>
      </c>
      <c r="AG233" s="190" t="s">
        <v>63</v>
      </c>
      <c r="AH233" s="190" t="s">
        <v>1248</v>
      </c>
    </row>
    <row r="234" spans="9:34" ht="15" customHeight="1">
      <c r="I234" s="190" t="s">
        <v>176</v>
      </c>
      <c r="J234" s="190" t="s">
        <v>177</v>
      </c>
      <c r="K234" s="190" t="s">
        <v>439</v>
      </c>
      <c r="L234" s="190" t="s">
        <v>440</v>
      </c>
      <c r="M234" s="190" t="s">
        <v>1249</v>
      </c>
      <c r="N234" s="190" t="s">
        <v>1250</v>
      </c>
      <c r="O234" s="190" t="s">
        <v>176</v>
      </c>
      <c r="P234" s="190" t="s">
        <v>177</v>
      </c>
      <c r="Q234" s="190" t="s">
        <v>1249</v>
      </c>
      <c r="R234" s="190" t="s">
        <v>1250</v>
      </c>
      <c r="S234" s="190" t="s">
        <v>144</v>
      </c>
      <c r="AE234" s="190" t="s">
        <v>1165</v>
      </c>
      <c r="AF234" s="190" t="s">
        <v>147</v>
      </c>
      <c r="AG234" s="190" t="s">
        <v>63</v>
      </c>
      <c r="AH234" s="190" t="s">
        <v>1251</v>
      </c>
    </row>
    <row r="235" spans="9:34" ht="15" customHeight="1">
      <c r="I235" s="190" t="s">
        <v>176</v>
      </c>
      <c r="J235" s="190" t="s">
        <v>177</v>
      </c>
      <c r="K235" s="190" t="s">
        <v>434</v>
      </c>
      <c r="L235" s="190" t="s">
        <v>435</v>
      </c>
      <c r="M235" s="190" t="s">
        <v>1252</v>
      </c>
      <c r="N235" s="190" t="s">
        <v>1253</v>
      </c>
      <c r="O235" s="190" t="s">
        <v>176</v>
      </c>
      <c r="P235" s="190" t="s">
        <v>177</v>
      </c>
      <c r="Q235" s="190" t="s">
        <v>1252</v>
      </c>
      <c r="R235" s="190" t="s">
        <v>1253</v>
      </c>
      <c r="S235" s="190" t="s">
        <v>144</v>
      </c>
      <c r="AE235" s="190" t="s">
        <v>1165</v>
      </c>
      <c r="AF235" s="190" t="s">
        <v>147</v>
      </c>
      <c r="AG235" s="190" t="s">
        <v>63</v>
      </c>
      <c r="AH235" s="190" t="s">
        <v>1254</v>
      </c>
    </row>
    <row r="236" spans="9:34" ht="15" customHeight="1">
      <c r="I236" s="190" t="s">
        <v>176</v>
      </c>
      <c r="J236" s="190" t="s">
        <v>177</v>
      </c>
      <c r="K236" s="190" t="s">
        <v>449</v>
      </c>
      <c r="L236" s="190" t="s">
        <v>450</v>
      </c>
      <c r="M236" s="190" t="s">
        <v>1255</v>
      </c>
      <c r="N236" s="190" t="s">
        <v>1256</v>
      </c>
      <c r="O236" s="190" t="s">
        <v>176</v>
      </c>
      <c r="P236" s="190" t="s">
        <v>177</v>
      </c>
      <c r="Q236" s="190" t="s">
        <v>1255</v>
      </c>
      <c r="R236" s="190" t="s">
        <v>1256</v>
      </c>
      <c r="S236" s="190" t="s">
        <v>144</v>
      </c>
      <c r="AE236" s="190" t="s">
        <v>1165</v>
      </c>
      <c r="AF236" s="190" t="s">
        <v>147</v>
      </c>
      <c r="AG236" s="190" t="s">
        <v>63</v>
      </c>
      <c r="AH236" s="190" t="s">
        <v>1257</v>
      </c>
    </row>
    <row r="237" spans="9:34" ht="15" customHeight="1">
      <c r="I237" s="190" t="s">
        <v>176</v>
      </c>
      <c r="J237" s="190" t="s">
        <v>177</v>
      </c>
      <c r="K237" s="190" t="s">
        <v>449</v>
      </c>
      <c r="L237" s="190" t="s">
        <v>450</v>
      </c>
      <c r="M237" s="190" t="s">
        <v>1258</v>
      </c>
      <c r="N237" s="190" t="s">
        <v>1259</v>
      </c>
      <c r="O237" s="190" t="s">
        <v>176</v>
      </c>
      <c r="P237" s="190" t="s">
        <v>177</v>
      </c>
      <c r="Q237" s="190" t="s">
        <v>1258</v>
      </c>
      <c r="R237" s="190" t="s">
        <v>1260</v>
      </c>
      <c r="S237" s="190" t="s">
        <v>144</v>
      </c>
      <c r="AE237" s="190" t="s">
        <v>1165</v>
      </c>
      <c r="AF237" s="190" t="s">
        <v>147</v>
      </c>
      <c r="AG237" s="190" t="s">
        <v>63</v>
      </c>
      <c r="AH237" s="190" t="s">
        <v>1261</v>
      </c>
    </row>
    <row r="238" spans="9:34" ht="15" customHeight="1">
      <c r="I238" s="190" t="s">
        <v>176</v>
      </c>
      <c r="J238" s="190" t="s">
        <v>177</v>
      </c>
      <c r="K238" s="190" t="s">
        <v>429</v>
      </c>
      <c r="L238" s="190" t="s">
        <v>430</v>
      </c>
      <c r="M238" s="190" t="s">
        <v>1262</v>
      </c>
      <c r="N238" s="190" t="s">
        <v>1263</v>
      </c>
      <c r="O238" s="190" t="s">
        <v>176</v>
      </c>
      <c r="P238" s="190" t="s">
        <v>177</v>
      </c>
      <c r="Q238" s="190" t="s">
        <v>1262</v>
      </c>
      <c r="R238" s="190" t="s">
        <v>1263</v>
      </c>
      <c r="S238" s="190" t="s">
        <v>144</v>
      </c>
      <c r="AE238" s="190" t="s">
        <v>1165</v>
      </c>
      <c r="AF238" s="190" t="s">
        <v>147</v>
      </c>
      <c r="AG238" s="190" t="s">
        <v>63</v>
      </c>
      <c r="AH238" s="190" t="s">
        <v>1264</v>
      </c>
    </row>
    <row r="239" spans="9:34" ht="15" customHeight="1">
      <c r="I239" s="190" t="s">
        <v>176</v>
      </c>
      <c r="J239" s="190" t="s">
        <v>177</v>
      </c>
      <c r="K239" s="190" t="s">
        <v>454</v>
      </c>
      <c r="L239" s="190" t="s">
        <v>455</v>
      </c>
      <c r="M239" s="190" t="s">
        <v>1265</v>
      </c>
      <c r="N239" s="190" t="s">
        <v>1266</v>
      </c>
      <c r="O239" s="190" t="s">
        <v>176</v>
      </c>
      <c r="P239" s="190" t="s">
        <v>177</v>
      </c>
      <c r="Q239" s="190" t="s">
        <v>1265</v>
      </c>
      <c r="R239" s="190" t="s">
        <v>1266</v>
      </c>
      <c r="S239" s="190" t="s">
        <v>144</v>
      </c>
      <c r="AE239" s="190" t="s">
        <v>1165</v>
      </c>
      <c r="AF239" s="190" t="s">
        <v>147</v>
      </c>
      <c r="AG239" s="190" t="s">
        <v>63</v>
      </c>
      <c r="AH239" s="190" t="s">
        <v>1267</v>
      </c>
    </row>
    <row r="240" spans="9:34" ht="15" customHeight="1">
      <c r="I240" s="190" t="s">
        <v>183</v>
      </c>
      <c r="J240" s="190" t="s">
        <v>184</v>
      </c>
      <c r="K240" s="190" t="s">
        <v>457</v>
      </c>
      <c r="L240" s="190" t="s">
        <v>458</v>
      </c>
      <c r="M240" s="190" t="s">
        <v>1268</v>
      </c>
      <c r="N240" s="190" t="s">
        <v>1269</v>
      </c>
      <c r="O240" s="190" t="s">
        <v>183</v>
      </c>
      <c r="P240" s="190" t="s">
        <v>184</v>
      </c>
      <c r="Q240" s="190" t="s">
        <v>1268</v>
      </c>
      <c r="R240" s="190" t="s">
        <v>1269</v>
      </c>
      <c r="S240" s="190" t="s">
        <v>144</v>
      </c>
      <c r="AE240" s="190" t="s">
        <v>1165</v>
      </c>
      <c r="AF240" s="190" t="s">
        <v>147</v>
      </c>
      <c r="AG240" s="190" t="s">
        <v>63</v>
      </c>
      <c r="AH240" s="190" t="s">
        <v>1270</v>
      </c>
    </row>
    <row r="241" spans="9:34" ht="15" customHeight="1">
      <c r="I241" s="190" t="s">
        <v>183</v>
      </c>
      <c r="J241" s="190" t="s">
        <v>184</v>
      </c>
      <c r="K241" s="190" t="s">
        <v>462</v>
      </c>
      <c r="L241" s="190" t="s">
        <v>463</v>
      </c>
      <c r="M241" s="190" t="s">
        <v>1268</v>
      </c>
      <c r="N241" s="190" t="s">
        <v>1269</v>
      </c>
      <c r="O241" s="190" t="s">
        <v>183</v>
      </c>
      <c r="P241" s="190" t="s">
        <v>184</v>
      </c>
      <c r="Q241" s="190" t="s">
        <v>1268</v>
      </c>
      <c r="R241" s="190" t="s">
        <v>1269</v>
      </c>
      <c r="S241" s="190" t="s">
        <v>144</v>
      </c>
      <c r="AE241" s="190" t="s">
        <v>1165</v>
      </c>
      <c r="AF241" s="190" t="s">
        <v>147</v>
      </c>
      <c r="AG241" s="190" t="s">
        <v>63</v>
      </c>
      <c r="AH241" s="190" t="s">
        <v>1271</v>
      </c>
    </row>
    <row r="242" spans="9:34" ht="15" customHeight="1">
      <c r="I242" s="190" t="s">
        <v>183</v>
      </c>
      <c r="J242" s="190" t="s">
        <v>184</v>
      </c>
      <c r="K242" s="190" t="s">
        <v>468</v>
      </c>
      <c r="L242" s="190" t="s">
        <v>469</v>
      </c>
      <c r="M242" s="190" t="s">
        <v>1272</v>
      </c>
      <c r="N242" s="190" t="s">
        <v>1273</v>
      </c>
      <c r="O242" s="190" t="s">
        <v>183</v>
      </c>
      <c r="P242" s="190" t="s">
        <v>184</v>
      </c>
      <c r="Q242" s="190" t="s">
        <v>1272</v>
      </c>
      <c r="R242" s="190" t="s">
        <v>1273</v>
      </c>
      <c r="S242" s="190" t="s">
        <v>144</v>
      </c>
      <c r="AE242" s="190" t="s">
        <v>1165</v>
      </c>
      <c r="AF242" s="190" t="s">
        <v>147</v>
      </c>
      <c r="AG242" s="190" t="s">
        <v>63</v>
      </c>
      <c r="AH242" s="190" t="s">
        <v>1274</v>
      </c>
    </row>
    <row r="243" spans="9:34" ht="15" customHeight="1">
      <c r="I243" s="190" t="s">
        <v>183</v>
      </c>
      <c r="J243" s="190" t="s">
        <v>184</v>
      </c>
      <c r="K243" s="190" t="s">
        <v>473</v>
      </c>
      <c r="L243" s="190" t="s">
        <v>474</v>
      </c>
      <c r="M243" s="190" t="s">
        <v>1275</v>
      </c>
      <c r="N243" s="190" t="s">
        <v>1276</v>
      </c>
      <c r="O243" s="190" t="s">
        <v>183</v>
      </c>
      <c r="P243" s="190" t="s">
        <v>184</v>
      </c>
      <c r="Q243" s="190" t="s">
        <v>1275</v>
      </c>
      <c r="R243" s="190" t="s">
        <v>1276</v>
      </c>
      <c r="S243" s="190" t="s">
        <v>144</v>
      </c>
      <c r="AE243" s="190" t="s">
        <v>1165</v>
      </c>
      <c r="AF243" s="190" t="s">
        <v>147</v>
      </c>
      <c r="AG243" s="190" t="s">
        <v>63</v>
      </c>
      <c r="AH243" s="190" t="s">
        <v>1277</v>
      </c>
    </row>
    <row r="244" spans="9:34" ht="15" customHeight="1">
      <c r="I244" s="190" t="s">
        <v>183</v>
      </c>
      <c r="J244" s="190" t="s">
        <v>184</v>
      </c>
      <c r="K244" s="190" t="s">
        <v>478</v>
      </c>
      <c r="L244" s="190" t="s">
        <v>479</v>
      </c>
      <c r="M244" s="190" t="s">
        <v>1278</v>
      </c>
      <c r="N244" s="190" t="s">
        <v>1279</v>
      </c>
      <c r="O244" s="190" t="s">
        <v>183</v>
      </c>
      <c r="P244" s="190" t="s">
        <v>184</v>
      </c>
      <c r="Q244" s="190" t="s">
        <v>1278</v>
      </c>
      <c r="R244" s="190" t="s">
        <v>1279</v>
      </c>
      <c r="S244" s="190" t="s">
        <v>144</v>
      </c>
      <c r="AE244" s="190" t="s">
        <v>1165</v>
      </c>
      <c r="AF244" s="190" t="s">
        <v>147</v>
      </c>
      <c r="AG244" s="190" t="s">
        <v>63</v>
      </c>
      <c r="AH244" s="190" t="s">
        <v>1280</v>
      </c>
    </row>
    <row r="245" spans="9:34" ht="15" customHeight="1">
      <c r="I245" s="190" t="s">
        <v>183</v>
      </c>
      <c r="J245" s="190" t="s">
        <v>184</v>
      </c>
      <c r="K245" s="190" t="s">
        <v>484</v>
      </c>
      <c r="L245" s="190" t="s">
        <v>485</v>
      </c>
      <c r="M245" s="190" t="s">
        <v>1281</v>
      </c>
      <c r="N245" s="190" t="s">
        <v>1282</v>
      </c>
      <c r="O245" s="190" t="s">
        <v>183</v>
      </c>
      <c r="P245" s="190" t="s">
        <v>184</v>
      </c>
      <c r="Q245" s="190" t="s">
        <v>1281</v>
      </c>
      <c r="R245" s="190" t="s">
        <v>1282</v>
      </c>
      <c r="S245" s="190" t="s">
        <v>144</v>
      </c>
      <c r="AE245" s="198" t="s">
        <v>1283</v>
      </c>
      <c r="AF245" s="190" t="s">
        <v>10</v>
      </c>
      <c r="AG245" s="190" t="s">
        <v>15</v>
      </c>
      <c r="AH245" s="190" t="s">
        <v>18</v>
      </c>
    </row>
    <row r="246" spans="9:34" ht="15" customHeight="1">
      <c r="I246" s="190" t="s">
        <v>183</v>
      </c>
      <c r="J246" s="190" t="s">
        <v>184</v>
      </c>
      <c r="K246" s="190" t="s">
        <v>489</v>
      </c>
      <c r="L246" s="190" t="s">
        <v>490</v>
      </c>
      <c r="M246" s="190" t="s">
        <v>1284</v>
      </c>
      <c r="N246" s="190" t="s">
        <v>1285</v>
      </c>
      <c r="O246" s="190" t="s">
        <v>183</v>
      </c>
      <c r="P246" s="190" t="s">
        <v>184</v>
      </c>
      <c r="Q246" s="190" t="s">
        <v>1284</v>
      </c>
      <c r="R246" s="190" t="s">
        <v>1285</v>
      </c>
      <c r="S246" s="190" t="s">
        <v>144</v>
      </c>
      <c r="AE246" s="190" t="s">
        <v>1283</v>
      </c>
      <c r="AF246" s="190" t="s">
        <v>10</v>
      </c>
      <c r="AG246" s="190" t="s">
        <v>15</v>
      </c>
      <c r="AH246" s="190" t="s">
        <v>22</v>
      </c>
    </row>
    <row r="247" spans="9:34" ht="15" customHeight="1">
      <c r="I247" s="190" t="s">
        <v>183</v>
      </c>
      <c r="J247" s="190" t="s">
        <v>184</v>
      </c>
      <c r="K247" s="190" t="s">
        <v>484</v>
      </c>
      <c r="L247" s="190" t="s">
        <v>485</v>
      </c>
      <c r="M247" s="190" t="s">
        <v>1286</v>
      </c>
      <c r="N247" s="190" t="s">
        <v>1287</v>
      </c>
      <c r="O247" s="190" t="s">
        <v>183</v>
      </c>
      <c r="P247" s="190" t="s">
        <v>184</v>
      </c>
      <c r="Q247" s="190" t="s">
        <v>1286</v>
      </c>
      <c r="R247" s="190" t="s">
        <v>1287</v>
      </c>
      <c r="S247" s="190" t="s">
        <v>144</v>
      </c>
      <c r="AE247" s="198" t="s">
        <v>1288</v>
      </c>
      <c r="AF247" s="190" t="s">
        <v>10</v>
      </c>
      <c r="AG247" s="190" t="s">
        <v>49</v>
      </c>
      <c r="AH247" s="190" t="s">
        <v>50</v>
      </c>
    </row>
    <row r="248" spans="9:34" ht="15" customHeight="1">
      <c r="I248" s="190" t="s">
        <v>183</v>
      </c>
      <c r="J248" s="190" t="s">
        <v>184</v>
      </c>
      <c r="K248" s="190" t="s">
        <v>492</v>
      </c>
      <c r="L248" s="190" t="s">
        <v>493</v>
      </c>
      <c r="M248" s="190" t="s">
        <v>1289</v>
      </c>
      <c r="N248" s="190" t="s">
        <v>1290</v>
      </c>
      <c r="O248" s="190" t="s">
        <v>183</v>
      </c>
      <c r="P248" s="190" t="s">
        <v>184</v>
      </c>
      <c r="Q248" s="190" t="s">
        <v>1289</v>
      </c>
      <c r="R248" s="190" t="s">
        <v>1290</v>
      </c>
      <c r="S248" s="190" t="s">
        <v>144</v>
      </c>
      <c r="AE248" s="190" t="s">
        <v>1288</v>
      </c>
      <c r="AF248" s="190" t="s">
        <v>10</v>
      </c>
      <c r="AG248" s="190" t="s">
        <v>49</v>
      </c>
      <c r="AH248" s="190" t="s">
        <v>56</v>
      </c>
    </row>
    <row r="249" spans="9:34" ht="15" customHeight="1">
      <c r="I249" s="190" t="s">
        <v>183</v>
      </c>
      <c r="J249" s="190" t="s">
        <v>184</v>
      </c>
      <c r="K249" s="190" t="s">
        <v>457</v>
      </c>
      <c r="L249" s="190" t="s">
        <v>458</v>
      </c>
      <c r="M249" s="190" t="s">
        <v>1291</v>
      </c>
      <c r="N249" s="190" t="s">
        <v>184</v>
      </c>
      <c r="O249" s="190" t="s">
        <v>183</v>
      </c>
      <c r="P249" s="190" t="s">
        <v>184</v>
      </c>
      <c r="Q249" s="190" t="s">
        <v>1291</v>
      </c>
      <c r="R249" s="190" t="s">
        <v>184</v>
      </c>
      <c r="S249" s="190" t="s">
        <v>144</v>
      </c>
      <c r="AE249" s="190" t="s">
        <v>1288</v>
      </c>
      <c r="AF249" s="190" t="s">
        <v>10</v>
      </c>
      <c r="AG249" s="190" t="s">
        <v>49</v>
      </c>
      <c r="AH249" s="190" t="s">
        <v>57</v>
      </c>
    </row>
    <row r="250" spans="9:34" ht="15" customHeight="1">
      <c r="I250" s="190" t="s">
        <v>183</v>
      </c>
      <c r="J250" s="190" t="s">
        <v>184</v>
      </c>
      <c r="K250" s="190" t="s">
        <v>462</v>
      </c>
      <c r="L250" s="190" t="s">
        <v>463</v>
      </c>
      <c r="M250" s="190" t="s">
        <v>1291</v>
      </c>
      <c r="N250" s="190" t="s">
        <v>184</v>
      </c>
      <c r="O250" s="190" t="s">
        <v>183</v>
      </c>
      <c r="P250" s="190" t="s">
        <v>184</v>
      </c>
      <c r="Q250" s="190" t="s">
        <v>1291</v>
      </c>
      <c r="R250" s="190" t="s">
        <v>184</v>
      </c>
      <c r="S250" s="190" t="s">
        <v>144</v>
      </c>
      <c r="AE250" s="198" t="s">
        <v>1292</v>
      </c>
      <c r="AF250" s="190" t="s">
        <v>10</v>
      </c>
      <c r="AG250" s="190" t="s">
        <v>65</v>
      </c>
      <c r="AH250" s="190" t="s">
        <v>66</v>
      </c>
    </row>
    <row r="251" spans="9:34" ht="15" customHeight="1">
      <c r="I251" s="190" t="s">
        <v>183</v>
      </c>
      <c r="J251" s="190" t="s">
        <v>184</v>
      </c>
      <c r="K251" s="190" t="s">
        <v>497</v>
      </c>
      <c r="L251" s="190" t="s">
        <v>498</v>
      </c>
      <c r="M251" s="190" t="s">
        <v>1293</v>
      </c>
      <c r="N251" s="190" t="s">
        <v>355</v>
      </c>
      <c r="O251" s="190" t="s">
        <v>183</v>
      </c>
      <c r="P251" s="190" t="s">
        <v>184</v>
      </c>
      <c r="Q251" s="190" t="s">
        <v>1293</v>
      </c>
      <c r="R251" s="190" t="s">
        <v>355</v>
      </c>
      <c r="S251" s="190" t="s">
        <v>144</v>
      </c>
      <c r="AE251" s="198" t="s">
        <v>1294</v>
      </c>
      <c r="AF251" s="190" t="s">
        <v>10</v>
      </c>
      <c r="AG251" s="190" t="s">
        <v>78</v>
      </c>
      <c r="AH251" s="190" t="s">
        <v>81</v>
      </c>
    </row>
    <row r="252" spans="9:34" ht="15" customHeight="1">
      <c r="I252" s="190" t="s">
        <v>183</v>
      </c>
      <c r="J252" s="190" t="s">
        <v>184</v>
      </c>
      <c r="K252" s="190" t="s">
        <v>502</v>
      </c>
      <c r="L252" s="190" t="s">
        <v>503</v>
      </c>
      <c r="M252" s="190" t="s">
        <v>1295</v>
      </c>
      <c r="N252" s="190" t="s">
        <v>1296</v>
      </c>
      <c r="O252" s="190" t="s">
        <v>183</v>
      </c>
      <c r="P252" s="190" t="s">
        <v>184</v>
      </c>
      <c r="Q252" s="190" t="s">
        <v>1295</v>
      </c>
      <c r="R252" s="190" t="s">
        <v>1296</v>
      </c>
      <c r="S252" s="190" t="s">
        <v>144</v>
      </c>
      <c r="AE252" s="190" t="s">
        <v>1294</v>
      </c>
      <c r="AF252" s="190" t="s">
        <v>10</v>
      </c>
      <c r="AG252" s="190" t="s">
        <v>78</v>
      </c>
      <c r="AH252" s="190" t="s">
        <v>84</v>
      </c>
    </row>
    <row r="253" spans="9:34" ht="15" customHeight="1">
      <c r="I253" s="190" t="s">
        <v>183</v>
      </c>
      <c r="J253" s="190" t="s">
        <v>184</v>
      </c>
      <c r="K253" s="190" t="s">
        <v>484</v>
      </c>
      <c r="L253" s="190" t="s">
        <v>485</v>
      </c>
      <c r="M253" s="190" t="s">
        <v>1297</v>
      </c>
      <c r="N253" s="190" t="s">
        <v>1298</v>
      </c>
      <c r="O253" s="190" t="s">
        <v>183</v>
      </c>
      <c r="P253" s="190" t="s">
        <v>184</v>
      </c>
      <c r="Q253" s="190" t="s">
        <v>1297</v>
      </c>
      <c r="R253" s="190" t="s">
        <v>1298</v>
      </c>
      <c r="S253" s="190" t="s">
        <v>144</v>
      </c>
      <c r="AE253" s="198" t="s">
        <v>1299</v>
      </c>
      <c r="AF253" s="190" t="s">
        <v>10</v>
      </c>
      <c r="AG253" s="190" t="s">
        <v>89</v>
      </c>
      <c r="AH253" s="190" t="s">
        <v>323</v>
      </c>
    </row>
    <row r="254" spans="9:34" ht="15" customHeight="1">
      <c r="I254" s="190" t="s">
        <v>183</v>
      </c>
      <c r="J254" s="190" t="s">
        <v>184</v>
      </c>
      <c r="K254" s="190" t="s">
        <v>502</v>
      </c>
      <c r="L254" s="190" t="s">
        <v>503</v>
      </c>
      <c r="M254" s="190" t="s">
        <v>1300</v>
      </c>
      <c r="N254" s="190" t="s">
        <v>191</v>
      </c>
      <c r="O254" s="190" t="s">
        <v>183</v>
      </c>
      <c r="P254" s="190" t="s">
        <v>184</v>
      </c>
      <c r="Q254" s="190" t="s">
        <v>1300</v>
      </c>
      <c r="R254" s="190" t="s">
        <v>191</v>
      </c>
      <c r="S254" s="190" t="s">
        <v>144</v>
      </c>
      <c r="AE254" s="198" t="s">
        <v>1301</v>
      </c>
      <c r="AF254" s="190" t="s">
        <v>10</v>
      </c>
      <c r="AG254" s="190" t="s">
        <v>92</v>
      </c>
      <c r="AH254" s="190" t="s">
        <v>1302</v>
      </c>
    </row>
    <row r="255" spans="9:34" ht="15" customHeight="1">
      <c r="I255" s="190" t="s">
        <v>183</v>
      </c>
      <c r="J255" s="190" t="s">
        <v>184</v>
      </c>
      <c r="K255" s="190" t="s">
        <v>489</v>
      </c>
      <c r="L255" s="190" t="s">
        <v>490</v>
      </c>
      <c r="M255" s="190" t="s">
        <v>1303</v>
      </c>
      <c r="N255" s="190" t="s">
        <v>1304</v>
      </c>
      <c r="O255" s="190" t="s">
        <v>183</v>
      </c>
      <c r="P255" s="190" t="s">
        <v>184</v>
      </c>
      <c r="Q255" s="190" t="s">
        <v>1303</v>
      </c>
      <c r="R255" s="190" t="s">
        <v>1304</v>
      </c>
      <c r="S255" s="190" t="s">
        <v>144</v>
      </c>
      <c r="AE255" s="198" t="s">
        <v>1305</v>
      </c>
      <c r="AF255" s="190" t="s">
        <v>10</v>
      </c>
      <c r="AG255" s="190" t="s">
        <v>100</v>
      </c>
      <c r="AH255" s="190" t="s">
        <v>1306</v>
      </c>
    </row>
    <row r="256" spans="9:34" ht="15" customHeight="1">
      <c r="I256" s="190" t="s">
        <v>183</v>
      </c>
      <c r="J256" s="190" t="s">
        <v>184</v>
      </c>
      <c r="K256" s="190" t="s">
        <v>484</v>
      </c>
      <c r="L256" s="190" t="s">
        <v>485</v>
      </c>
      <c r="M256" s="190" t="s">
        <v>1307</v>
      </c>
      <c r="N256" s="190" t="s">
        <v>1308</v>
      </c>
      <c r="O256" s="190" t="s">
        <v>183</v>
      </c>
      <c r="P256" s="190" t="s">
        <v>184</v>
      </c>
      <c r="Q256" s="190" t="s">
        <v>1307</v>
      </c>
      <c r="R256" s="190" t="s">
        <v>1308</v>
      </c>
      <c r="S256" s="190" t="s">
        <v>144</v>
      </c>
      <c r="AE256" s="198" t="s">
        <v>1309</v>
      </c>
      <c r="AF256" s="190" t="s">
        <v>10</v>
      </c>
      <c r="AG256" s="190" t="s">
        <v>119</v>
      </c>
      <c r="AH256" s="190" t="s">
        <v>349</v>
      </c>
    </row>
    <row r="257" spans="9:34" ht="15" customHeight="1">
      <c r="I257" s="190" t="s">
        <v>183</v>
      </c>
      <c r="J257" s="190" t="s">
        <v>184</v>
      </c>
      <c r="K257" s="190" t="s">
        <v>468</v>
      </c>
      <c r="L257" s="190" t="s">
        <v>469</v>
      </c>
      <c r="M257" s="190" t="s">
        <v>1310</v>
      </c>
      <c r="N257" s="190" t="s">
        <v>1311</v>
      </c>
      <c r="O257" s="190" t="s">
        <v>183</v>
      </c>
      <c r="P257" s="190" t="s">
        <v>184</v>
      </c>
      <c r="Q257" s="190" t="s">
        <v>1310</v>
      </c>
      <c r="R257" s="190" t="s">
        <v>1311</v>
      </c>
      <c r="S257" s="190" t="s">
        <v>144</v>
      </c>
      <c r="AE257" s="198" t="s">
        <v>1312</v>
      </c>
      <c r="AF257" s="190" t="s">
        <v>10</v>
      </c>
      <c r="AG257" s="190" t="s">
        <v>63</v>
      </c>
      <c r="AH257" s="190" t="s">
        <v>1313</v>
      </c>
    </row>
    <row r="258" spans="9:34" ht="15" customHeight="1">
      <c r="I258" s="190" t="s">
        <v>183</v>
      </c>
      <c r="J258" s="190" t="s">
        <v>184</v>
      </c>
      <c r="K258" s="190" t="s">
        <v>502</v>
      </c>
      <c r="L258" s="190" t="s">
        <v>503</v>
      </c>
      <c r="M258" s="190" t="s">
        <v>1314</v>
      </c>
      <c r="N258" s="190" t="s">
        <v>1315</v>
      </c>
      <c r="O258" s="190" t="s">
        <v>183</v>
      </c>
      <c r="P258" s="190" t="s">
        <v>184</v>
      </c>
      <c r="Q258" s="190" t="s">
        <v>1314</v>
      </c>
      <c r="R258" s="190" t="s">
        <v>1315</v>
      </c>
      <c r="S258" s="190" t="s">
        <v>144</v>
      </c>
    </row>
    <row r="259" spans="9:34" ht="15" customHeight="1">
      <c r="I259" s="190" t="s">
        <v>183</v>
      </c>
      <c r="J259" s="190" t="s">
        <v>184</v>
      </c>
      <c r="K259" s="190" t="s">
        <v>507</v>
      </c>
      <c r="L259" s="190" t="s">
        <v>508</v>
      </c>
      <c r="M259" s="190" t="s">
        <v>1316</v>
      </c>
      <c r="N259" s="190" t="s">
        <v>1317</v>
      </c>
      <c r="O259" s="190" t="s">
        <v>183</v>
      </c>
      <c r="P259" s="190" t="s">
        <v>184</v>
      </c>
      <c r="Q259" s="190" t="s">
        <v>1316</v>
      </c>
      <c r="R259" s="190" t="s">
        <v>1317</v>
      </c>
      <c r="S259" s="190" t="s">
        <v>144</v>
      </c>
    </row>
    <row r="260" spans="9:34" ht="15" customHeight="1">
      <c r="I260" s="190" t="s">
        <v>183</v>
      </c>
      <c r="J260" s="190" t="s">
        <v>184</v>
      </c>
      <c r="K260" s="190" t="s">
        <v>492</v>
      </c>
      <c r="L260" s="190" t="s">
        <v>493</v>
      </c>
      <c r="M260" s="190" t="s">
        <v>1318</v>
      </c>
      <c r="N260" s="190" t="s">
        <v>1319</v>
      </c>
      <c r="O260" s="190" t="s">
        <v>183</v>
      </c>
      <c r="P260" s="190" t="s">
        <v>184</v>
      </c>
      <c r="Q260" s="190" t="s">
        <v>1318</v>
      </c>
      <c r="R260" s="190" t="s">
        <v>1319</v>
      </c>
      <c r="S260" s="190" t="s">
        <v>144</v>
      </c>
    </row>
    <row r="261" spans="9:34" ht="15" customHeight="1">
      <c r="I261" s="190" t="s">
        <v>183</v>
      </c>
      <c r="J261" s="190" t="s">
        <v>184</v>
      </c>
      <c r="K261" s="190" t="s">
        <v>478</v>
      </c>
      <c r="L261" s="190" t="s">
        <v>479</v>
      </c>
      <c r="M261" s="190" t="s">
        <v>1320</v>
      </c>
      <c r="N261" s="190" t="s">
        <v>1321</v>
      </c>
      <c r="O261" s="190" t="s">
        <v>183</v>
      </c>
      <c r="P261" s="190" t="s">
        <v>184</v>
      </c>
      <c r="Q261" s="190" t="s">
        <v>1320</v>
      </c>
      <c r="R261" s="190" t="s">
        <v>1321</v>
      </c>
      <c r="S261" s="190" t="s">
        <v>144</v>
      </c>
    </row>
    <row r="262" spans="9:34" ht="15" customHeight="1">
      <c r="I262" s="190" t="s">
        <v>183</v>
      </c>
      <c r="J262" s="190" t="s">
        <v>184</v>
      </c>
      <c r="K262" s="190" t="s">
        <v>457</v>
      </c>
      <c r="L262" s="190" t="s">
        <v>458</v>
      </c>
      <c r="M262" s="190" t="s">
        <v>1322</v>
      </c>
      <c r="N262" s="190" t="s">
        <v>1323</v>
      </c>
      <c r="O262" s="190" t="s">
        <v>183</v>
      </c>
      <c r="P262" s="190" t="s">
        <v>184</v>
      </c>
      <c r="Q262" s="190" t="s">
        <v>1322</v>
      </c>
      <c r="R262" s="190" t="s">
        <v>1323</v>
      </c>
      <c r="S262" s="190" t="s">
        <v>144</v>
      </c>
    </row>
    <row r="263" spans="9:34" ht="15" customHeight="1">
      <c r="I263" s="190" t="s">
        <v>183</v>
      </c>
      <c r="J263" s="190" t="s">
        <v>184</v>
      </c>
      <c r="K263" s="190" t="s">
        <v>462</v>
      </c>
      <c r="L263" s="190" t="s">
        <v>463</v>
      </c>
      <c r="M263" s="190" t="s">
        <v>1322</v>
      </c>
      <c r="N263" s="190" t="s">
        <v>1323</v>
      </c>
      <c r="O263" s="190" t="s">
        <v>183</v>
      </c>
      <c r="P263" s="190" t="s">
        <v>184</v>
      </c>
      <c r="Q263" s="190" t="s">
        <v>1322</v>
      </c>
      <c r="R263" s="190" t="s">
        <v>1323</v>
      </c>
      <c r="S263" s="190" t="s">
        <v>144</v>
      </c>
    </row>
    <row r="264" spans="9:34" ht="15" customHeight="1">
      <c r="I264" s="190" t="s">
        <v>183</v>
      </c>
      <c r="J264" s="190" t="s">
        <v>184</v>
      </c>
      <c r="K264" s="190" t="s">
        <v>457</v>
      </c>
      <c r="L264" s="190" t="s">
        <v>458</v>
      </c>
      <c r="M264" s="190" t="s">
        <v>1324</v>
      </c>
      <c r="N264" s="190" t="s">
        <v>1325</v>
      </c>
      <c r="O264" s="190" t="s">
        <v>183</v>
      </c>
      <c r="P264" s="190" t="s">
        <v>184</v>
      </c>
      <c r="Q264" s="190" t="s">
        <v>1324</v>
      </c>
      <c r="R264" s="190" t="s">
        <v>1325</v>
      </c>
      <c r="S264" s="190" t="s">
        <v>144</v>
      </c>
    </row>
    <row r="265" spans="9:34" ht="15" customHeight="1">
      <c r="I265" s="190" t="s">
        <v>183</v>
      </c>
      <c r="J265" s="190" t="s">
        <v>184</v>
      </c>
      <c r="K265" s="190" t="s">
        <v>462</v>
      </c>
      <c r="L265" s="190" t="s">
        <v>463</v>
      </c>
      <c r="M265" s="190" t="s">
        <v>1324</v>
      </c>
      <c r="N265" s="190" t="s">
        <v>1325</v>
      </c>
      <c r="O265" s="190" t="s">
        <v>183</v>
      </c>
      <c r="P265" s="190" t="s">
        <v>184</v>
      </c>
      <c r="Q265" s="190" t="s">
        <v>1324</v>
      </c>
      <c r="R265" s="190" t="s">
        <v>1325</v>
      </c>
      <c r="S265" s="190" t="s">
        <v>144</v>
      </c>
    </row>
    <row r="266" spans="9:34" ht="15" customHeight="1">
      <c r="I266" s="190" t="s">
        <v>183</v>
      </c>
      <c r="J266" s="190" t="s">
        <v>184</v>
      </c>
      <c r="K266" s="190" t="s">
        <v>457</v>
      </c>
      <c r="L266" s="190" t="s">
        <v>458</v>
      </c>
      <c r="M266" s="190" t="s">
        <v>1326</v>
      </c>
      <c r="N266" s="190" t="s">
        <v>1327</v>
      </c>
      <c r="O266" s="190" t="s">
        <v>183</v>
      </c>
      <c r="P266" s="190" t="s">
        <v>184</v>
      </c>
      <c r="Q266" s="190" t="s">
        <v>1326</v>
      </c>
      <c r="R266" s="190" t="s">
        <v>1327</v>
      </c>
      <c r="S266" s="190" t="s">
        <v>144</v>
      </c>
    </row>
    <row r="267" spans="9:34" ht="15" customHeight="1">
      <c r="I267" s="190" t="s">
        <v>183</v>
      </c>
      <c r="J267" s="190" t="s">
        <v>184</v>
      </c>
      <c r="K267" s="190" t="s">
        <v>462</v>
      </c>
      <c r="L267" s="190" t="s">
        <v>463</v>
      </c>
      <c r="M267" s="190" t="s">
        <v>1326</v>
      </c>
      <c r="N267" s="190" t="s">
        <v>1327</v>
      </c>
      <c r="O267" s="190" t="s">
        <v>183</v>
      </c>
      <c r="P267" s="190" t="s">
        <v>184</v>
      </c>
      <c r="Q267" s="190" t="s">
        <v>1326</v>
      </c>
      <c r="R267" s="190" t="s">
        <v>1327</v>
      </c>
      <c r="S267" s="190" t="s">
        <v>144</v>
      </c>
    </row>
    <row r="268" spans="9:34" ht="15" customHeight="1">
      <c r="I268" s="190" t="s">
        <v>183</v>
      </c>
      <c r="J268" s="190" t="s">
        <v>184</v>
      </c>
      <c r="K268" s="190" t="s">
        <v>502</v>
      </c>
      <c r="L268" s="190" t="s">
        <v>503</v>
      </c>
      <c r="M268" s="190" t="s">
        <v>1328</v>
      </c>
      <c r="N268" s="190" t="s">
        <v>1329</v>
      </c>
      <c r="O268" s="190" t="s">
        <v>183</v>
      </c>
      <c r="P268" s="190" t="s">
        <v>184</v>
      </c>
      <c r="Q268" s="190" t="s">
        <v>1328</v>
      </c>
      <c r="R268" s="190" t="s">
        <v>1329</v>
      </c>
      <c r="S268" s="190" t="s">
        <v>144</v>
      </c>
    </row>
    <row r="269" spans="9:34" ht="15" customHeight="1">
      <c r="I269" s="190" t="s">
        <v>183</v>
      </c>
      <c r="J269" s="190" t="s">
        <v>184</v>
      </c>
      <c r="K269" s="190" t="s">
        <v>484</v>
      </c>
      <c r="L269" s="190" t="s">
        <v>485</v>
      </c>
      <c r="M269" s="190" t="s">
        <v>1330</v>
      </c>
      <c r="N269" s="190" t="s">
        <v>1331</v>
      </c>
      <c r="O269" s="190" t="s">
        <v>183</v>
      </c>
      <c r="P269" s="190" t="s">
        <v>184</v>
      </c>
      <c r="Q269" s="190" t="s">
        <v>1330</v>
      </c>
      <c r="R269" s="190" t="s">
        <v>1331</v>
      </c>
      <c r="S269" s="190" t="s">
        <v>144</v>
      </c>
    </row>
    <row r="270" spans="9:34" ht="15" customHeight="1">
      <c r="I270" s="190" t="s">
        <v>183</v>
      </c>
      <c r="J270" s="190" t="s">
        <v>184</v>
      </c>
      <c r="K270" s="190" t="s">
        <v>492</v>
      </c>
      <c r="L270" s="190" t="s">
        <v>493</v>
      </c>
      <c r="M270" s="190" t="s">
        <v>1332</v>
      </c>
      <c r="N270" s="190" t="s">
        <v>1333</v>
      </c>
      <c r="O270" s="190" t="s">
        <v>183</v>
      </c>
      <c r="P270" s="190" t="s">
        <v>184</v>
      </c>
      <c r="Q270" s="190" t="s">
        <v>1332</v>
      </c>
      <c r="R270" s="190" t="s">
        <v>1333</v>
      </c>
      <c r="S270" s="190" t="s">
        <v>144</v>
      </c>
    </row>
    <row r="271" spans="9:34" ht="15" customHeight="1">
      <c r="I271" s="190" t="s">
        <v>183</v>
      </c>
      <c r="J271" s="190" t="s">
        <v>184</v>
      </c>
      <c r="K271" s="190" t="s">
        <v>457</v>
      </c>
      <c r="L271" s="190" t="s">
        <v>458</v>
      </c>
      <c r="M271" s="190" t="s">
        <v>1334</v>
      </c>
      <c r="N271" s="190" t="s">
        <v>1335</v>
      </c>
      <c r="O271" s="190" t="s">
        <v>183</v>
      </c>
      <c r="P271" s="190" t="s">
        <v>184</v>
      </c>
      <c r="Q271" s="190" t="s">
        <v>1334</v>
      </c>
      <c r="R271" s="190" t="s">
        <v>1335</v>
      </c>
      <c r="S271" s="190" t="s">
        <v>144</v>
      </c>
    </row>
    <row r="272" spans="9:34" ht="15" customHeight="1">
      <c r="I272" s="190" t="s">
        <v>183</v>
      </c>
      <c r="J272" s="190" t="s">
        <v>184</v>
      </c>
      <c r="K272" s="190" t="s">
        <v>462</v>
      </c>
      <c r="L272" s="190" t="s">
        <v>463</v>
      </c>
      <c r="M272" s="190" t="s">
        <v>1334</v>
      </c>
      <c r="N272" s="190" t="s">
        <v>1335</v>
      </c>
      <c r="O272" s="190" t="s">
        <v>183</v>
      </c>
      <c r="P272" s="190" t="s">
        <v>184</v>
      </c>
      <c r="Q272" s="190" t="s">
        <v>1334</v>
      </c>
      <c r="R272" s="190" t="s">
        <v>1335</v>
      </c>
      <c r="S272" s="190" t="s">
        <v>144</v>
      </c>
    </row>
    <row r="273" spans="9:19" ht="15" customHeight="1">
      <c r="I273" s="190" t="s">
        <v>183</v>
      </c>
      <c r="J273" s="190" t="s">
        <v>184</v>
      </c>
      <c r="K273" s="190" t="s">
        <v>473</v>
      </c>
      <c r="L273" s="190" t="s">
        <v>474</v>
      </c>
      <c r="M273" s="190" t="s">
        <v>1336</v>
      </c>
      <c r="N273" s="190" t="s">
        <v>1337</v>
      </c>
      <c r="O273" s="190" t="s">
        <v>183</v>
      </c>
      <c r="P273" s="190" t="s">
        <v>184</v>
      </c>
      <c r="Q273" s="190" t="s">
        <v>1336</v>
      </c>
      <c r="R273" s="190" t="s">
        <v>1337</v>
      </c>
      <c r="S273" s="190" t="s">
        <v>144</v>
      </c>
    </row>
    <row r="274" spans="9:19" ht="15" customHeight="1">
      <c r="I274" s="190" t="s">
        <v>183</v>
      </c>
      <c r="J274" s="190" t="s">
        <v>184</v>
      </c>
      <c r="K274" s="190" t="s">
        <v>457</v>
      </c>
      <c r="L274" s="190" t="s">
        <v>458</v>
      </c>
      <c r="M274" s="190" t="s">
        <v>1338</v>
      </c>
      <c r="N274" s="190" t="s">
        <v>1339</v>
      </c>
      <c r="O274" s="190" t="s">
        <v>183</v>
      </c>
      <c r="P274" s="190" t="s">
        <v>184</v>
      </c>
      <c r="Q274" s="190" t="s">
        <v>1338</v>
      </c>
      <c r="R274" s="190" t="s">
        <v>1339</v>
      </c>
      <c r="S274" s="190" t="s">
        <v>144</v>
      </c>
    </row>
    <row r="275" spans="9:19" ht="15" customHeight="1">
      <c r="I275" s="190" t="s">
        <v>183</v>
      </c>
      <c r="J275" s="190" t="s">
        <v>184</v>
      </c>
      <c r="K275" s="190" t="s">
        <v>462</v>
      </c>
      <c r="L275" s="190" t="s">
        <v>463</v>
      </c>
      <c r="M275" s="190" t="s">
        <v>1338</v>
      </c>
      <c r="N275" s="190" t="s">
        <v>1339</v>
      </c>
      <c r="O275" s="190" t="s">
        <v>183</v>
      </c>
      <c r="P275" s="190" t="s">
        <v>184</v>
      </c>
      <c r="Q275" s="190" t="s">
        <v>1338</v>
      </c>
      <c r="R275" s="190" t="s">
        <v>1339</v>
      </c>
      <c r="S275" s="190" t="s">
        <v>144</v>
      </c>
    </row>
    <row r="276" spans="9:19" ht="15" customHeight="1">
      <c r="I276" s="190" t="s">
        <v>183</v>
      </c>
      <c r="J276" s="190" t="s">
        <v>184</v>
      </c>
      <c r="K276" s="190" t="s">
        <v>468</v>
      </c>
      <c r="L276" s="190" t="s">
        <v>469</v>
      </c>
      <c r="M276" s="190" t="s">
        <v>1340</v>
      </c>
      <c r="N276" s="190" t="s">
        <v>1341</v>
      </c>
      <c r="O276" s="190" t="s">
        <v>183</v>
      </c>
      <c r="P276" s="190" t="s">
        <v>184</v>
      </c>
      <c r="Q276" s="190" t="s">
        <v>1340</v>
      </c>
      <c r="R276" s="190" t="s">
        <v>1341</v>
      </c>
      <c r="S276" s="190" t="s">
        <v>144</v>
      </c>
    </row>
    <row r="277" spans="9:19" ht="15" customHeight="1">
      <c r="I277" s="190" t="s">
        <v>183</v>
      </c>
      <c r="J277" s="190" t="s">
        <v>184</v>
      </c>
      <c r="K277" s="190" t="s">
        <v>484</v>
      </c>
      <c r="L277" s="190" t="s">
        <v>485</v>
      </c>
      <c r="M277" s="190" t="s">
        <v>1342</v>
      </c>
      <c r="N277" s="190" t="s">
        <v>1343</v>
      </c>
      <c r="O277" s="190" t="s">
        <v>183</v>
      </c>
      <c r="P277" s="190" t="s">
        <v>184</v>
      </c>
      <c r="Q277" s="190" t="s">
        <v>1342</v>
      </c>
      <c r="R277" s="190" t="s">
        <v>1343</v>
      </c>
      <c r="S277" s="190" t="s">
        <v>144</v>
      </c>
    </row>
    <row r="278" spans="9:19" ht="15" customHeight="1">
      <c r="I278" s="190" t="s">
        <v>183</v>
      </c>
      <c r="J278" s="190" t="s">
        <v>184</v>
      </c>
      <c r="K278" s="190" t="s">
        <v>507</v>
      </c>
      <c r="L278" s="190" t="s">
        <v>508</v>
      </c>
      <c r="M278" s="190" t="s">
        <v>1344</v>
      </c>
      <c r="N278" s="190" t="s">
        <v>1345</v>
      </c>
      <c r="O278" s="190" t="s">
        <v>183</v>
      </c>
      <c r="P278" s="190" t="s">
        <v>184</v>
      </c>
      <c r="Q278" s="190" t="s">
        <v>1344</v>
      </c>
      <c r="R278" s="190" t="s">
        <v>1345</v>
      </c>
      <c r="S278" s="190" t="s">
        <v>144</v>
      </c>
    </row>
    <row r="279" spans="9:19" ht="15" customHeight="1">
      <c r="I279" s="190" t="s">
        <v>183</v>
      </c>
      <c r="J279" s="190" t="s">
        <v>184</v>
      </c>
      <c r="K279" s="190" t="s">
        <v>507</v>
      </c>
      <c r="L279" s="190" t="s">
        <v>508</v>
      </c>
      <c r="M279" s="190" t="s">
        <v>1346</v>
      </c>
      <c r="N279" s="190" t="s">
        <v>1347</v>
      </c>
      <c r="O279" s="190" t="s">
        <v>183</v>
      </c>
      <c r="P279" s="190" t="s">
        <v>184</v>
      </c>
      <c r="Q279" s="190" t="s">
        <v>1346</v>
      </c>
      <c r="R279" s="190" t="s">
        <v>1347</v>
      </c>
      <c r="S279" s="190" t="s">
        <v>144</v>
      </c>
    </row>
    <row r="280" spans="9:19" ht="15" customHeight="1">
      <c r="I280" s="190" t="s">
        <v>183</v>
      </c>
      <c r="J280" s="190" t="s">
        <v>184</v>
      </c>
      <c r="K280" s="190" t="s">
        <v>473</v>
      </c>
      <c r="L280" s="190" t="s">
        <v>474</v>
      </c>
      <c r="M280" s="190" t="s">
        <v>1348</v>
      </c>
      <c r="N280" s="190" t="s">
        <v>1349</v>
      </c>
      <c r="O280" s="190" t="s">
        <v>183</v>
      </c>
      <c r="P280" s="190" t="s">
        <v>184</v>
      </c>
      <c r="Q280" s="190" t="s">
        <v>1348</v>
      </c>
      <c r="R280" s="190" t="s">
        <v>1349</v>
      </c>
      <c r="S280" s="190" t="s">
        <v>144</v>
      </c>
    </row>
    <row r="281" spans="9:19" ht="15" customHeight="1">
      <c r="I281" s="190" t="s">
        <v>183</v>
      </c>
      <c r="J281" s="190" t="s">
        <v>184</v>
      </c>
      <c r="K281" s="190" t="s">
        <v>484</v>
      </c>
      <c r="L281" s="190" t="s">
        <v>485</v>
      </c>
      <c r="M281" s="190" t="s">
        <v>1350</v>
      </c>
      <c r="N281" s="190" t="s">
        <v>1351</v>
      </c>
      <c r="O281" s="190" t="s">
        <v>183</v>
      </c>
      <c r="P281" s="190" t="s">
        <v>184</v>
      </c>
      <c r="Q281" s="190" t="s">
        <v>1350</v>
      </c>
      <c r="R281" s="190" t="s">
        <v>1351</v>
      </c>
      <c r="S281" s="190" t="s">
        <v>144</v>
      </c>
    </row>
    <row r="282" spans="9:19" ht="15" customHeight="1">
      <c r="I282" s="190" t="s">
        <v>183</v>
      </c>
      <c r="J282" s="190" t="s">
        <v>184</v>
      </c>
      <c r="K282" s="190" t="s">
        <v>478</v>
      </c>
      <c r="L282" s="190" t="s">
        <v>479</v>
      </c>
      <c r="M282" s="190" t="s">
        <v>1352</v>
      </c>
      <c r="N282" s="190" t="s">
        <v>1353</v>
      </c>
      <c r="O282" s="190" t="s">
        <v>183</v>
      </c>
      <c r="P282" s="190" t="s">
        <v>184</v>
      </c>
      <c r="Q282" s="190" t="s">
        <v>1352</v>
      </c>
      <c r="R282" s="190" t="s">
        <v>1353</v>
      </c>
      <c r="S282" s="190" t="s">
        <v>144</v>
      </c>
    </row>
    <row r="283" spans="9:19" ht="15" customHeight="1">
      <c r="I283" s="190" t="s">
        <v>183</v>
      </c>
      <c r="J283" s="190" t="s">
        <v>184</v>
      </c>
      <c r="K283" s="190" t="s">
        <v>473</v>
      </c>
      <c r="L283" s="190" t="s">
        <v>474</v>
      </c>
      <c r="M283" s="190" t="s">
        <v>1354</v>
      </c>
      <c r="N283" s="190" t="s">
        <v>1355</v>
      </c>
      <c r="O283" s="190" t="s">
        <v>183</v>
      </c>
      <c r="P283" s="190" t="s">
        <v>184</v>
      </c>
      <c r="Q283" s="190" t="s">
        <v>1354</v>
      </c>
      <c r="R283" s="190" t="s">
        <v>1356</v>
      </c>
      <c r="S283" s="190" t="s">
        <v>144</v>
      </c>
    </row>
    <row r="284" spans="9:19" ht="15" customHeight="1">
      <c r="I284" s="190" t="s">
        <v>183</v>
      </c>
      <c r="J284" s="190" t="s">
        <v>184</v>
      </c>
      <c r="K284" s="190" t="s">
        <v>468</v>
      </c>
      <c r="L284" s="190" t="s">
        <v>469</v>
      </c>
      <c r="M284" s="190" t="s">
        <v>1357</v>
      </c>
      <c r="N284" s="190" t="s">
        <v>1358</v>
      </c>
      <c r="O284" s="190" t="s">
        <v>183</v>
      </c>
      <c r="P284" s="190" t="s">
        <v>184</v>
      </c>
      <c r="Q284" s="190" t="s">
        <v>1357</v>
      </c>
      <c r="R284" s="190" t="s">
        <v>1358</v>
      </c>
      <c r="S284" s="190" t="s">
        <v>144</v>
      </c>
    </row>
    <row r="285" spans="9:19" ht="15" customHeight="1">
      <c r="I285" s="190" t="s">
        <v>183</v>
      </c>
      <c r="J285" s="190" t="s">
        <v>184</v>
      </c>
      <c r="K285" s="190" t="s">
        <v>507</v>
      </c>
      <c r="L285" s="190" t="s">
        <v>508</v>
      </c>
      <c r="M285" s="190" t="s">
        <v>1359</v>
      </c>
      <c r="N285" s="190" t="s">
        <v>1360</v>
      </c>
      <c r="O285" s="190" t="s">
        <v>183</v>
      </c>
      <c r="P285" s="190" t="s">
        <v>184</v>
      </c>
      <c r="Q285" s="190" t="s">
        <v>1359</v>
      </c>
      <c r="R285" s="190" t="s">
        <v>1360</v>
      </c>
      <c r="S285" s="190" t="s">
        <v>144</v>
      </c>
    </row>
    <row r="286" spans="9:19" ht="15" customHeight="1">
      <c r="I286" s="190" t="s">
        <v>183</v>
      </c>
      <c r="J286" s="190" t="s">
        <v>184</v>
      </c>
      <c r="K286" s="190" t="s">
        <v>468</v>
      </c>
      <c r="L286" s="190" t="s">
        <v>469</v>
      </c>
      <c r="M286" s="190" t="s">
        <v>1361</v>
      </c>
      <c r="N286" s="190" t="s">
        <v>1362</v>
      </c>
      <c r="O286" s="190" t="s">
        <v>183</v>
      </c>
      <c r="P286" s="190" t="s">
        <v>184</v>
      </c>
      <c r="Q286" s="190" t="s">
        <v>1361</v>
      </c>
      <c r="R286" s="190" t="s">
        <v>1362</v>
      </c>
      <c r="S286" s="190" t="s">
        <v>144</v>
      </c>
    </row>
    <row r="287" spans="9:19" ht="15" customHeight="1">
      <c r="I287" s="190" t="s">
        <v>183</v>
      </c>
      <c r="J287" s="190" t="s">
        <v>184</v>
      </c>
      <c r="K287" s="190" t="s">
        <v>468</v>
      </c>
      <c r="L287" s="190" t="s">
        <v>469</v>
      </c>
      <c r="M287" s="190" t="s">
        <v>1363</v>
      </c>
      <c r="N287" s="190" t="s">
        <v>1364</v>
      </c>
      <c r="O287" s="190" t="s">
        <v>183</v>
      </c>
      <c r="P287" s="190" t="s">
        <v>184</v>
      </c>
      <c r="Q287" s="190" t="s">
        <v>1363</v>
      </c>
      <c r="R287" s="190" t="s">
        <v>1364</v>
      </c>
      <c r="S287" s="190" t="s">
        <v>144</v>
      </c>
    </row>
    <row r="288" spans="9:19" ht="15" customHeight="1">
      <c r="I288" s="190" t="s">
        <v>183</v>
      </c>
      <c r="J288" s="190" t="s">
        <v>184</v>
      </c>
      <c r="K288" s="190" t="s">
        <v>507</v>
      </c>
      <c r="L288" s="190" t="s">
        <v>508</v>
      </c>
      <c r="M288" s="190" t="s">
        <v>1365</v>
      </c>
      <c r="N288" s="190" t="s">
        <v>1366</v>
      </c>
      <c r="O288" s="190" t="s">
        <v>183</v>
      </c>
      <c r="P288" s="190" t="s">
        <v>184</v>
      </c>
      <c r="Q288" s="190" t="s">
        <v>1365</v>
      </c>
      <c r="R288" s="190" t="s">
        <v>1366</v>
      </c>
      <c r="S288" s="190" t="s">
        <v>144</v>
      </c>
    </row>
    <row r="289" spans="9:19" ht="15" customHeight="1">
      <c r="I289" s="190" t="s">
        <v>183</v>
      </c>
      <c r="J289" s="190" t="s">
        <v>184</v>
      </c>
      <c r="K289" s="190" t="s">
        <v>473</v>
      </c>
      <c r="L289" s="190" t="s">
        <v>474</v>
      </c>
      <c r="M289" s="190" t="s">
        <v>1367</v>
      </c>
      <c r="N289" s="190" t="s">
        <v>1368</v>
      </c>
      <c r="O289" s="190" t="s">
        <v>183</v>
      </c>
      <c r="P289" s="190" t="s">
        <v>184</v>
      </c>
      <c r="Q289" s="190" t="s">
        <v>1367</v>
      </c>
      <c r="R289" s="190" t="s">
        <v>1368</v>
      </c>
      <c r="S289" s="190" t="s">
        <v>144</v>
      </c>
    </row>
    <row r="290" spans="9:19" ht="15" customHeight="1">
      <c r="I290" s="190" t="s">
        <v>183</v>
      </c>
      <c r="J290" s="190" t="s">
        <v>184</v>
      </c>
      <c r="K290" s="190" t="s">
        <v>457</v>
      </c>
      <c r="L290" s="190" t="s">
        <v>458</v>
      </c>
      <c r="M290" s="190" t="s">
        <v>1369</v>
      </c>
      <c r="N290" s="190" t="s">
        <v>1370</v>
      </c>
      <c r="O290" s="190" t="s">
        <v>183</v>
      </c>
      <c r="P290" s="190" t="s">
        <v>184</v>
      </c>
      <c r="Q290" s="190" t="s">
        <v>1369</v>
      </c>
      <c r="R290" s="190" t="s">
        <v>1370</v>
      </c>
      <c r="S290" s="190" t="s">
        <v>144</v>
      </c>
    </row>
    <row r="291" spans="9:19" ht="15" customHeight="1">
      <c r="I291" s="190" t="s">
        <v>183</v>
      </c>
      <c r="J291" s="190" t="s">
        <v>184</v>
      </c>
      <c r="K291" s="190" t="s">
        <v>462</v>
      </c>
      <c r="L291" s="190" t="s">
        <v>463</v>
      </c>
      <c r="M291" s="190" t="s">
        <v>1369</v>
      </c>
      <c r="N291" s="190" t="s">
        <v>1370</v>
      </c>
      <c r="O291" s="190" t="s">
        <v>183</v>
      </c>
      <c r="P291" s="190" t="s">
        <v>184</v>
      </c>
      <c r="Q291" s="190" t="s">
        <v>1369</v>
      </c>
      <c r="R291" s="190" t="s">
        <v>1370</v>
      </c>
      <c r="S291" s="190" t="s">
        <v>144</v>
      </c>
    </row>
    <row r="292" spans="9:19" ht="15" customHeight="1">
      <c r="I292" s="190" t="s">
        <v>183</v>
      </c>
      <c r="J292" s="190" t="s">
        <v>184</v>
      </c>
      <c r="K292" s="190" t="s">
        <v>484</v>
      </c>
      <c r="L292" s="190" t="s">
        <v>485</v>
      </c>
      <c r="M292" s="190" t="s">
        <v>1371</v>
      </c>
      <c r="N292" s="190" t="s">
        <v>573</v>
      </c>
      <c r="O292" s="190" t="s">
        <v>183</v>
      </c>
      <c r="P292" s="190" t="s">
        <v>184</v>
      </c>
      <c r="Q292" s="190" t="s">
        <v>1371</v>
      </c>
      <c r="R292" s="190" t="s">
        <v>573</v>
      </c>
      <c r="S292" s="190" t="s">
        <v>144</v>
      </c>
    </row>
    <row r="293" spans="9:19" ht="15" customHeight="1">
      <c r="I293" s="190" t="s">
        <v>183</v>
      </c>
      <c r="J293" s="190" t="s">
        <v>184</v>
      </c>
      <c r="K293" s="190" t="s">
        <v>473</v>
      </c>
      <c r="L293" s="190" t="s">
        <v>474</v>
      </c>
      <c r="M293" s="190" t="s">
        <v>1372</v>
      </c>
      <c r="N293" s="190" t="s">
        <v>1373</v>
      </c>
      <c r="O293" s="190" t="s">
        <v>183</v>
      </c>
      <c r="P293" s="190" t="s">
        <v>184</v>
      </c>
      <c r="Q293" s="190" t="s">
        <v>1372</v>
      </c>
      <c r="R293" s="190" t="s">
        <v>1373</v>
      </c>
      <c r="S293" s="190" t="s">
        <v>144</v>
      </c>
    </row>
    <row r="294" spans="9:19" ht="15" customHeight="1">
      <c r="I294" s="190" t="s">
        <v>183</v>
      </c>
      <c r="J294" s="190" t="s">
        <v>184</v>
      </c>
      <c r="K294" s="190" t="s">
        <v>468</v>
      </c>
      <c r="L294" s="190" t="s">
        <v>469</v>
      </c>
      <c r="M294" s="190" t="s">
        <v>1374</v>
      </c>
      <c r="N294" s="190" t="s">
        <v>1375</v>
      </c>
      <c r="O294" s="190" t="s">
        <v>183</v>
      </c>
      <c r="P294" s="190" t="s">
        <v>184</v>
      </c>
      <c r="Q294" s="190" t="s">
        <v>1374</v>
      </c>
      <c r="R294" s="190" t="s">
        <v>1375</v>
      </c>
      <c r="S294" s="190" t="s">
        <v>144</v>
      </c>
    </row>
    <row r="295" spans="9:19" ht="15" customHeight="1">
      <c r="I295" s="190" t="s">
        <v>183</v>
      </c>
      <c r="J295" s="190" t="s">
        <v>184</v>
      </c>
      <c r="K295" s="190" t="s">
        <v>502</v>
      </c>
      <c r="L295" s="190" t="s">
        <v>503</v>
      </c>
      <c r="M295" s="190" t="s">
        <v>1376</v>
      </c>
      <c r="N295" s="190" t="s">
        <v>1377</v>
      </c>
      <c r="O295" s="190" t="s">
        <v>183</v>
      </c>
      <c r="P295" s="190" t="s">
        <v>184</v>
      </c>
      <c r="Q295" s="190" t="s">
        <v>1376</v>
      </c>
      <c r="R295" s="190" t="s">
        <v>1377</v>
      </c>
      <c r="S295" s="190" t="s">
        <v>144</v>
      </c>
    </row>
    <row r="296" spans="9:19" ht="15" customHeight="1">
      <c r="I296" s="190" t="s">
        <v>183</v>
      </c>
      <c r="J296" s="190" t="s">
        <v>184</v>
      </c>
      <c r="K296" s="190" t="s">
        <v>492</v>
      </c>
      <c r="L296" s="190" t="s">
        <v>493</v>
      </c>
      <c r="M296" s="190" t="s">
        <v>1378</v>
      </c>
      <c r="N296" s="190" t="s">
        <v>1379</v>
      </c>
      <c r="O296" s="190" t="s">
        <v>183</v>
      </c>
      <c r="P296" s="190" t="s">
        <v>184</v>
      </c>
      <c r="Q296" s="190" t="s">
        <v>1378</v>
      </c>
      <c r="R296" s="190" t="s">
        <v>1379</v>
      </c>
      <c r="S296" s="190" t="s">
        <v>144</v>
      </c>
    </row>
    <row r="297" spans="9:19" ht="15" customHeight="1">
      <c r="I297" s="190" t="s">
        <v>183</v>
      </c>
      <c r="J297" s="190" t="s">
        <v>184</v>
      </c>
      <c r="K297" s="190" t="s">
        <v>457</v>
      </c>
      <c r="L297" s="190" t="s">
        <v>458</v>
      </c>
      <c r="M297" s="190" t="s">
        <v>1380</v>
      </c>
      <c r="N297" s="190" t="s">
        <v>1381</v>
      </c>
      <c r="O297" s="190" t="s">
        <v>183</v>
      </c>
      <c r="P297" s="190" t="s">
        <v>184</v>
      </c>
      <c r="Q297" s="190" t="s">
        <v>1380</v>
      </c>
      <c r="R297" s="190" t="s">
        <v>1381</v>
      </c>
      <c r="S297" s="190" t="s">
        <v>144</v>
      </c>
    </row>
    <row r="298" spans="9:19" ht="15" customHeight="1">
      <c r="I298" s="190" t="s">
        <v>183</v>
      </c>
      <c r="J298" s="190" t="s">
        <v>184</v>
      </c>
      <c r="K298" s="190" t="s">
        <v>462</v>
      </c>
      <c r="L298" s="190" t="s">
        <v>463</v>
      </c>
      <c r="M298" s="190" t="s">
        <v>1380</v>
      </c>
      <c r="N298" s="190" t="s">
        <v>1381</v>
      </c>
      <c r="O298" s="190" t="s">
        <v>183</v>
      </c>
      <c r="P298" s="190" t="s">
        <v>184</v>
      </c>
      <c r="Q298" s="190" t="s">
        <v>1380</v>
      </c>
      <c r="R298" s="190" t="s">
        <v>1381</v>
      </c>
      <c r="S298" s="190" t="s">
        <v>144</v>
      </c>
    </row>
    <row r="299" spans="9:19" ht="15" customHeight="1">
      <c r="I299" s="190" t="s">
        <v>183</v>
      </c>
      <c r="J299" s="190" t="s">
        <v>184</v>
      </c>
      <c r="K299" s="190" t="s">
        <v>468</v>
      </c>
      <c r="L299" s="190" t="s">
        <v>469</v>
      </c>
      <c r="M299" s="190" t="s">
        <v>1382</v>
      </c>
      <c r="N299" s="190" t="s">
        <v>1383</v>
      </c>
      <c r="O299" s="190" t="s">
        <v>183</v>
      </c>
      <c r="P299" s="190" t="s">
        <v>184</v>
      </c>
      <c r="Q299" s="190" t="s">
        <v>1382</v>
      </c>
      <c r="R299" s="190" t="s">
        <v>1383</v>
      </c>
      <c r="S299" s="190" t="s">
        <v>144</v>
      </c>
    </row>
    <row r="300" spans="9:19" ht="15" customHeight="1">
      <c r="I300" s="190" t="s">
        <v>183</v>
      </c>
      <c r="J300" s="190" t="s">
        <v>184</v>
      </c>
      <c r="K300" s="190" t="s">
        <v>502</v>
      </c>
      <c r="L300" s="190" t="s">
        <v>503</v>
      </c>
      <c r="M300" s="190" t="s">
        <v>1384</v>
      </c>
      <c r="N300" s="190" t="s">
        <v>1385</v>
      </c>
      <c r="O300" s="190" t="s">
        <v>183</v>
      </c>
      <c r="P300" s="190" t="s">
        <v>184</v>
      </c>
      <c r="Q300" s="190" t="s">
        <v>1384</v>
      </c>
      <c r="R300" s="190" t="s">
        <v>1385</v>
      </c>
      <c r="S300" s="190" t="s">
        <v>144</v>
      </c>
    </row>
    <row r="301" spans="9:19" ht="15" customHeight="1">
      <c r="I301" s="190" t="s">
        <v>183</v>
      </c>
      <c r="J301" s="190" t="s">
        <v>184</v>
      </c>
      <c r="K301" s="190" t="s">
        <v>489</v>
      </c>
      <c r="L301" s="190" t="s">
        <v>490</v>
      </c>
      <c r="M301" s="190" t="s">
        <v>1386</v>
      </c>
      <c r="N301" s="190" t="s">
        <v>1387</v>
      </c>
      <c r="O301" s="190" t="s">
        <v>183</v>
      </c>
      <c r="P301" s="190" t="s">
        <v>184</v>
      </c>
      <c r="Q301" s="190" t="s">
        <v>1386</v>
      </c>
      <c r="R301" s="190" t="s">
        <v>1387</v>
      </c>
      <c r="S301" s="190" t="s">
        <v>144</v>
      </c>
    </row>
    <row r="302" spans="9:19" ht="15" customHeight="1">
      <c r="I302" s="190" t="s">
        <v>183</v>
      </c>
      <c r="J302" s="190" t="s">
        <v>184</v>
      </c>
      <c r="K302" s="190" t="s">
        <v>473</v>
      </c>
      <c r="L302" s="190" t="s">
        <v>474</v>
      </c>
      <c r="M302" s="190" t="s">
        <v>1388</v>
      </c>
      <c r="N302" s="190" t="s">
        <v>1389</v>
      </c>
      <c r="O302" s="190" t="s">
        <v>183</v>
      </c>
      <c r="P302" s="190" t="s">
        <v>184</v>
      </c>
      <c r="Q302" s="190" t="s">
        <v>1388</v>
      </c>
      <c r="R302" s="190" t="s">
        <v>1389</v>
      </c>
      <c r="S302" s="190" t="s">
        <v>144</v>
      </c>
    </row>
    <row r="303" spans="9:19" ht="15" customHeight="1">
      <c r="I303" s="190" t="s">
        <v>183</v>
      </c>
      <c r="J303" s="190" t="s">
        <v>184</v>
      </c>
      <c r="K303" s="190" t="s">
        <v>473</v>
      </c>
      <c r="L303" s="190" t="s">
        <v>474</v>
      </c>
      <c r="M303" s="190" t="s">
        <v>1390</v>
      </c>
      <c r="N303" s="190" t="s">
        <v>1391</v>
      </c>
      <c r="O303" s="190" t="s">
        <v>183</v>
      </c>
      <c r="P303" s="190" t="s">
        <v>184</v>
      </c>
      <c r="Q303" s="190" t="s">
        <v>1390</v>
      </c>
      <c r="R303" s="190" t="s">
        <v>1391</v>
      </c>
      <c r="S303" s="190" t="s">
        <v>144</v>
      </c>
    </row>
    <row r="304" spans="9:19" ht="15" customHeight="1">
      <c r="I304" s="190" t="s">
        <v>183</v>
      </c>
      <c r="J304" s="190" t="s">
        <v>184</v>
      </c>
      <c r="K304" s="190" t="s">
        <v>478</v>
      </c>
      <c r="L304" s="190" t="s">
        <v>479</v>
      </c>
      <c r="M304" s="190" t="s">
        <v>1392</v>
      </c>
      <c r="N304" s="190" t="s">
        <v>1393</v>
      </c>
      <c r="O304" s="190" t="s">
        <v>183</v>
      </c>
      <c r="P304" s="190" t="s">
        <v>184</v>
      </c>
      <c r="Q304" s="190" t="s">
        <v>1392</v>
      </c>
      <c r="R304" s="190" t="s">
        <v>1393</v>
      </c>
      <c r="S304" s="190" t="s">
        <v>144</v>
      </c>
    </row>
    <row r="305" spans="9:19" ht="15" customHeight="1">
      <c r="I305" s="190" t="s">
        <v>183</v>
      </c>
      <c r="J305" s="190" t="s">
        <v>184</v>
      </c>
      <c r="K305" s="190" t="s">
        <v>457</v>
      </c>
      <c r="L305" s="190" t="s">
        <v>458</v>
      </c>
      <c r="M305" s="190" t="s">
        <v>1394</v>
      </c>
      <c r="N305" s="190" t="s">
        <v>1395</v>
      </c>
      <c r="O305" s="190" t="s">
        <v>183</v>
      </c>
      <c r="P305" s="190" t="s">
        <v>184</v>
      </c>
      <c r="Q305" s="190" t="s">
        <v>1394</v>
      </c>
      <c r="R305" s="190" t="s">
        <v>1395</v>
      </c>
      <c r="S305" s="190" t="s">
        <v>144</v>
      </c>
    </row>
    <row r="306" spans="9:19" ht="15" customHeight="1">
      <c r="I306" s="190" t="s">
        <v>183</v>
      </c>
      <c r="J306" s="190" t="s">
        <v>184</v>
      </c>
      <c r="K306" s="190" t="s">
        <v>462</v>
      </c>
      <c r="L306" s="190" t="s">
        <v>463</v>
      </c>
      <c r="M306" s="190" t="s">
        <v>1394</v>
      </c>
      <c r="N306" s="190" t="s">
        <v>1395</v>
      </c>
      <c r="O306" s="190" t="s">
        <v>183</v>
      </c>
      <c r="P306" s="190" t="s">
        <v>184</v>
      </c>
      <c r="Q306" s="190" t="s">
        <v>1394</v>
      </c>
      <c r="R306" s="190" t="s">
        <v>1395</v>
      </c>
      <c r="S306" s="190" t="s">
        <v>144</v>
      </c>
    </row>
    <row r="307" spans="9:19" ht="15" customHeight="1">
      <c r="I307" s="190" t="s">
        <v>183</v>
      </c>
      <c r="J307" s="190" t="s">
        <v>184</v>
      </c>
      <c r="K307" s="190" t="s">
        <v>502</v>
      </c>
      <c r="L307" s="190" t="s">
        <v>503</v>
      </c>
      <c r="M307" s="190" t="s">
        <v>1396</v>
      </c>
      <c r="N307" s="190" t="s">
        <v>1397</v>
      </c>
      <c r="O307" s="190" t="s">
        <v>183</v>
      </c>
      <c r="P307" s="190" t="s">
        <v>184</v>
      </c>
      <c r="Q307" s="190" t="s">
        <v>1396</v>
      </c>
      <c r="R307" s="190" t="s">
        <v>1397</v>
      </c>
      <c r="S307" s="190" t="s">
        <v>144</v>
      </c>
    </row>
    <row r="308" spans="9:19" ht="15" customHeight="1">
      <c r="I308" s="190" t="s">
        <v>183</v>
      </c>
      <c r="J308" s="190" t="s">
        <v>184</v>
      </c>
      <c r="K308" s="190" t="s">
        <v>484</v>
      </c>
      <c r="L308" s="190" t="s">
        <v>485</v>
      </c>
      <c r="M308" s="190" t="s">
        <v>1398</v>
      </c>
      <c r="N308" s="190" t="s">
        <v>1399</v>
      </c>
      <c r="O308" s="190" t="s">
        <v>183</v>
      </c>
      <c r="P308" s="190" t="s">
        <v>184</v>
      </c>
      <c r="Q308" s="190" t="s">
        <v>1398</v>
      </c>
      <c r="R308" s="190" t="s">
        <v>1399</v>
      </c>
      <c r="S308" s="190" t="s">
        <v>144</v>
      </c>
    </row>
    <row r="309" spans="9:19" ht="15" customHeight="1">
      <c r="I309" s="190" t="s">
        <v>183</v>
      </c>
      <c r="J309" s="190" t="s">
        <v>184</v>
      </c>
      <c r="K309" s="190" t="s">
        <v>457</v>
      </c>
      <c r="L309" s="190" t="s">
        <v>458</v>
      </c>
      <c r="M309" s="190" t="s">
        <v>1400</v>
      </c>
      <c r="N309" s="190" t="s">
        <v>1401</v>
      </c>
      <c r="O309" s="190" t="s">
        <v>183</v>
      </c>
      <c r="P309" s="190" t="s">
        <v>184</v>
      </c>
      <c r="Q309" s="190" t="s">
        <v>1400</v>
      </c>
      <c r="R309" s="190" t="s">
        <v>1401</v>
      </c>
      <c r="S309" s="190" t="s">
        <v>144</v>
      </c>
    </row>
    <row r="310" spans="9:19" ht="15" customHeight="1">
      <c r="I310" s="190" t="s">
        <v>183</v>
      </c>
      <c r="J310" s="190" t="s">
        <v>184</v>
      </c>
      <c r="K310" s="190" t="s">
        <v>462</v>
      </c>
      <c r="L310" s="190" t="s">
        <v>463</v>
      </c>
      <c r="M310" s="190" t="s">
        <v>1400</v>
      </c>
      <c r="N310" s="190" t="s">
        <v>1401</v>
      </c>
      <c r="O310" s="190" t="s">
        <v>183</v>
      </c>
      <c r="P310" s="190" t="s">
        <v>184</v>
      </c>
      <c r="Q310" s="190" t="s">
        <v>1400</v>
      </c>
      <c r="R310" s="190" t="s">
        <v>1401</v>
      </c>
      <c r="S310" s="190" t="s">
        <v>144</v>
      </c>
    </row>
    <row r="311" spans="9:19" ht="15" customHeight="1">
      <c r="I311" s="190" t="s">
        <v>183</v>
      </c>
      <c r="J311" s="190" t="s">
        <v>184</v>
      </c>
      <c r="K311" s="190" t="s">
        <v>457</v>
      </c>
      <c r="L311" s="190" t="s">
        <v>458</v>
      </c>
      <c r="M311" s="190" t="s">
        <v>1402</v>
      </c>
      <c r="N311" s="190" t="s">
        <v>1403</v>
      </c>
      <c r="O311" s="190" t="s">
        <v>183</v>
      </c>
      <c r="P311" s="190" t="s">
        <v>184</v>
      </c>
      <c r="Q311" s="190" t="s">
        <v>1402</v>
      </c>
      <c r="R311" s="190" t="s">
        <v>1403</v>
      </c>
      <c r="S311" s="190" t="s">
        <v>144</v>
      </c>
    </row>
    <row r="312" spans="9:19" ht="15" customHeight="1">
      <c r="I312" s="190" t="s">
        <v>183</v>
      </c>
      <c r="J312" s="190" t="s">
        <v>184</v>
      </c>
      <c r="K312" s="190" t="s">
        <v>462</v>
      </c>
      <c r="L312" s="190" t="s">
        <v>463</v>
      </c>
      <c r="M312" s="190" t="s">
        <v>1402</v>
      </c>
      <c r="N312" s="190" t="s">
        <v>1403</v>
      </c>
      <c r="O312" s="190" t="s">
        <v>183</v>
      </c>
      <c r="P312" s="190" t="s">
        <v>184</v>
      </c>
      <c r="Q312" s="190" t="s">
        <v>1402</v>
      </c>
      <c r="R312" s="190" t="s">
        <v>1403</v>
      </c>
      <c r="S312" s="190" t="s">
        <v>144</v>
      </c>
    </row>
    <row r="313" spans="9:19" ht="15" customHeight="1">
      <c r="I313" s="190" t="s">
        <v>183</v>
      </c>
      <c r="J313" s="190" t="s">
        <v>184</v>
      </c>
      <c r="K313" s="190" t="s">
        <v>497</v>
      </c>
      <c r="L313" s="190" t="s">
        <v>498</v>
      </c>
      <c r="M313" s="190" t="s">
        <v>1404</v>
      </c>
      <c r="N313" s="190" t="s">
        <v>1405</v>
      </c>
      <c r="O313" s="190" t="s">
        <v>183</v>
      </c>
      <c r="P313" s="190" t="s">
        <v>184</v>
      </c>
      <c r="Q313" s="190" t="s">
        <v>1404</v>
      </c>
      <c r="R313" s="190" t="s">
        <v>1405</v>
      </c>
      <c r="S313" s="190" t="s">
        <v>144</v>
      </c>
    </row>
    <row r="314" spans="9:19" ht="15" customHeight="1">
      <c r="I314" s="190" t="s">
        <v>183</v>
      </c>
      <c r="J314" s="190" t="s">
        <v>184</v>
      </c>
      <c r="K314" s="190" t="s">
        <v>468</v>
      </c>
      <c r="L314" s="190" t="s">
        <v>469</v>
      </c>
      <c r="M314" s="190" t="s">
        <v>1406</v>
      </c>
      <c r="N314" s="190" t="s">
        <v>1407</v>
      </c>
      <c r="O314" s="190" t="s">
        <v>183</v>
      </c>
      <c r="P314" s="190" t="s">
        <v>184</v>
      </c>
      <c r="Q314" s="190" t="s">
        <v>1406</v>
      </c>
      <c r="R314" s="190" t="s">
        <v>1407</v>
      </c>
      <c r="S314" s="190" t="s">
        <v>144</v>
      </c>
    </row>
    <row r="315" spans="9:19" ht="15" customHeight="1">
      <c r="I315" s="190" t="s">
        <v>183</v>
      </c>
      <c r="J315" s="190" t="s">
        <v>184</v>
      </c>
      <c r="K315" s="190" t="s">
        <v>489</v>
      </c>
      <c r="L315" s="190" t="s">
        <v>490</v>
      </c>
      <c r="M315" s="190" t="s">
        <v>1408</v>
      </c>
      <c r="N315" s="190" t="s">
        <v>1409</v>
      </c>
      <c r="O315" s="190" t="s">
        <v>183</v>
      </c>
      <c r="P315" s="190" t="s">
        <v>184</v>
      </c>
      <c r="Q315" s="190" t="s">
        <v>1408</v>
      </c>
      <c r="R315" s="190" t="s">
        <v>1409</v>
      </c>
      <c r="S315" s="190" t="s">
        <v>144</v>
      </c>
    </row>
    <row r="316" spans="9:19" ht="15" customHeight="1">
      <c r="I316" s="190" t="s">
        <v>183</v>
      </c>
      <c r="J316" s="190" t="s">
        <v>184</v>
      </c>
      <c r="K316" s="190" t="s">
        <v>484</v>
      </c>
      <c r="L316" s="190" t="s">
        <v>485</v>
      </c>
      <c r="M316" s="190" t="s">
        <v>1410</v>
      </c>
      <c r="N316" s="190" t="s">
        <v>1411</v>
      </c>
      <c r="O316" s="190" t="s">
        <v>183</v>
      </c>
      <c r="P316" s="190" t="s">
        <v>184</v>
      </c>
      <c r="Q316" s="190" t="s">
        <v>1410</v>
      </c>
      <c r="R316" s="190" t="s">
        <v>1411</v>
      </c>
      <c r="S316" s="190" t="s">
        <v>144</v>
      </c>
    </row>
    <row r="317" spans="9:19" ht="15" customHeight="1">
      <c r="I317" s="190" t="s">
        <v>183</v>
      </c>
      <c r="J317" s="190" t="s">
        <v>184</v>
      </c>
      <c r="K317" s="190" t="s">
        <v>473</v>
      </c>
      <c r="L317" s="190" t="s">
        <v>474</v>
      </c>
      <c r="M317" s="190" t="s">
        <v>1412</v>
      </c>
      <c r="N317" s="190" t="s">
        <v>1413</v>
      </c>
      <c r="O317" s="190" t="s">
        <v>183</v>
      </c>
      <c r="P317" s="190" t="s">
        <v>184</v>
      </c>
      <c r="Q317" s="190" t="s">
        <v>1412</v>
      </c>
      <c r="R317" s="190" t="s">
        <v>1413</v>
      </c>
      <c r="S317" s="190" t="s">
        <v>144</v>
      </c>
    </row>
    <row r="318" spans="9:19" ht="15" customHeight="1">
      <c r="I318" s="190" t="s">
        <v>183</v>
      </c>
      <c r="J318" s="190" t="s">
        <v>184</v>
      </c>
      <c r="K318" s="190" t="s">
        <v>507</v>
      </c>
      <c r="L318" s="190" t="s">
        <v>508</v>
      </c>
      <c r="M318" s="190" t="s">
        <v>1414</v>
      </c>
      <c r="N318" s="190" t="s">
        <v>1415</v>
      </c>
      <c r="O318" s="190" t="s">
        <v>183</v>
      </c>
      <c r="P318" s="190" t="s">
        <v>184</v>
      </c>
      <c r="Q318" s="190" t="s">
        <v>1414</v>
      </c>
      <c r="R318" s="190" t="s">
        <v>1415</v>
      </c>
      <c r="S318" s="190" t="s">
        <v>144</v>
      </c>
    </row>
    <row r="319" spans="9:19" ht="15" customHeight="1">
      <c r="I319" s="190" t="s">
        <v>183</v>
      </c>
      <c r="J319" s="190" t="s">
        <v>184</v>
      </c>
      <c r="K319" s="190" t="s">
        <v>497</v>
      </c>
      <c r="L319" s="190" t="s">
        <v>498</v>
      </c>
      <c r="M319" s="190" t="s">
        <v>1416</v>
      </c>
      <c r="N319" s="190" t="s">
        <v>1417</v>
      </c>
      <c r="O319" s="190" t="s">
        <v>183</v>
      </c>
      <c r="P319" s="190" t="s">
        <v>184</v>
      </c>
      <c r="Q319" s="190" t="s">
        <v>1416</v>
      </c>
      <c r="R319" s="190" t="s">
        <v>1417</v>
      </c>
      <c r="S319" s="190" t="s">
        <v>144</v>
      </c>
    </row>
    <row r="320" spans="9:19" ht="15" customHeight="1">
      <c r="I320" s="190" t="s">
        <v>183</v>
      </c>
      <c r="J320" s="190" t="s">
        <v>184</v>
      </c>
      <c r="K320" s="190" t="s">
        <v>473</v>
      </c>
      <c r="L320" s="190" t="s">
        <v>474</v>
      </c>
      <c r="M320" s="190" t="s">
        <v>1418</v>
      </c>
      <c r="N320" s="190" t="s">
        <v>1419</v>
      </c>
      <c r="O320" s="190" t="s">
        <v>183</v>
      </c>
      <c r="P320" s="190" t="s">
        <v>184</v>
      </c>
      <c r="Q320" s="190" t="s">
        <v>1418</v>
      </c>
      <c r="R320" s="190" t="s">
        <v>1419</v>
      </c>
      <c r="S320" s="190" t="s">
        <v>144</v>
      </c>
    </row>
    <row r="321" spans="9:19" ht="15" customHeight="1">
      <c r="I321" s="190" t="s">
        <v>183</v>
      </c>
      <c r="J321" s="190" t="s">
        <v>184</v>
      </c>
      <c r="K321" s="190" t="s">
        <v>484</v>
      </c>
      <c r="L321" s="190" t="s">
        <v>485</v>
      </c>
      <c r="M321" s="190" t="s">
        <v>1420</v>
      </c>
      <c r="N321" s="190" t="s">
        <v>1421</v>
      </c>
      <c r="O321" s="190" t="s">
        <v>183</v>
      </c>
      <c r="P321" s="190" t="s">
        <v>184</v>
      </c>
      <c r="Q321" s="190" t="s">
        <v>1420</v>
      </c>
      <c r="R321" s="190" t="s">
        <v>1421</v>
      </c>
      <c r="S321" s="190" t="s">
        <v>144</v>
      </c>
    </row>
    <row r="322" spans="9:19" ht="15" customHeight="1">
      <c r="I322" s="190" t="s">
        <v>183</v>
      </c>
      <c r="J322" s="190" t="s">
        <v>184</v>
      </c>
      <c r="K322" s="190" t="s">
        <v>473</v>
      </c>
      <c r="L322" s="190" t="s">
        <v>474</v>
      </c>
      <c r="M322" s="190" t="s">
        <v>1422</v>
      </c>
      <c r="N322" s="190" t="s">
        <v>1423</v>
      </c>
      <c r="O322" s="190" t="s">
        <v>183</v>
      </c>
      <c r="P322" s="190" t="s">
        <v>184</v>
      </c>
      <c r="Q322" s="190" t="s">
        <v>1422</v>
      </c>
      <c r="R322" s="190" t="s">
        <v>1423</v>
      </c>
      <c r="S322" s="190" t="s">
        <v>144</v>
      </c>
    </row>
    <row r="323" spans="9:19" ht="15" customHeight="1">
      <c r="I323" s="190" t="s">
        <v>183</v>
      </c>
      <c r="J323" s="190" t="s">
        <v>184</v>
      </c>
      <c r="K323" s="190" t="s">
        <v>473</v>
      </c>
      <c r="L323" s="190" t="s">
        <v>474</v>
      </c>
      <c r="M323" s="190" t="s">
        <v>1424</v>
      </c>
      <c r="N323" s="190" t="s">
        <v>1425</v>
      </c>
      <c r="O323" s="190" t="s">
        <v>183</v>
      </c>
      <c r="P323" s="190" t="s">
        <v>184</v>
      </c>
      <c r="Q323" s="190" t="s">
        <v>1424</v>
      </c>
      <c r="R323" s="190" t="s">
        <v>1425</v>
      </c>
      <c r="S323" s="190" t="s">
        <v>144</v>
      </c>
    </row>
    <row r="324" spans="9:19" ht="15" customHeight="1">
      <c r="I324" s="190" t="s">
        <v>183</v>
      </c>
      <c r="J324" s="190" t="s">
        <v>184</v>
      </c>
      <c r="K324" s="190" t="s">
        <v>512</v>
      </c>
      <c r="L324" s="190" t="s">
        <v>513</v>
      </c>
      <c r="M324" s="190" t="s">
        <v>1426</v>
      </c>
      <c r="N324" s="190" t="s">
        <v>1427</v>
      </c>
      <c r="O324" s="190" t="s">
        <v>183</v>
      </c>
      <c r="P324" s="190" t="s">
        <v>184</v>
      </c>
      <c r="Q324" s="190" t="s">
        <v>1426</v>
      </c>
      <c r="R324" s="190" t="s">
        <v>1427</v>
      </c>
      <c r="S324" s="190" t="s">
        <v>144</v>
      </c>
    </row>
    <row r="325" spans="9:19" ht="15" customHeight="1">
      <c r="I325" s="190" t="s">
        <v>183</v>
      </c>
      <c r="J325" s="190" t="s">
        <v>184</v>
      </c>
      <c r="K325" s="190" t="s">
        <v>502</v>
      </c>
      <c r="L325" s="190" t="s">
        <v>503</v>
      </c>
      <c r="M325" s="190" t="s">
        <v>1428</v>
      </c>
      <c r="N325" s="190" t="s">
        <v>1429</v>
      </c>
      <c r="O325" s="190" t="s">
        <v>183</v>
      </c>
      <c r="P325" s="190" t="s">
        <v>184</v>
      </c>
      <c r="Q325" s="190" t="s">
        <v>1428</v>
      </c>
      <c r="R325" s="190" t="s">
        <v>1429</v>
      </c>
      <c r="S325" s="190" t="s">
        <v>144</v>
      </c>
    </row>
    <row r="326" spans="9:19" ht="15" customHeight="1">
      <c r="I326" s="190" t="s">
        <v>183</v>
      </c>
      <c r="J326" s="190" t="s">
        <v>184</v>
      </c>
      <c r="K326" s="190" t="s">
        <v>457</v>
      </c>
      <c r="L326" s="190" t="s">
        <v>458</v>
      </c>
      <c r="M326" s="190" t="s">
        <v>1430</v>
      </c>
      <c r="N326" s="190" t="s">
        <v>1431</v>
      </c>
      <c r="O326" s="190" t="s">
        <v>183</v>
      </c>
      <c r="P326" s="190" t="s">
        <v>184</v>
      </c>
      <c r="Q326" s="190" t="s">
        <v>1430</v>
      </c>
      <c r="R326" s="190" t="s">
        <v>1431</v>
      </c>
      <c r="S326" s="190" t="s">
        <v>144</v>
      </c>
    </row>
    <row r="327" spans="9:19" ht="15" customHeight="1">
      <c r="I327" s="190" t="s">
        <v>183</v>
      </c>
      <c r="J327" s="190" t="s">
        <v>184</v>
      </c>
      <c r="K327" s="190" t="s">
        <v>462</v>
      </c>
      <c r="L327" s="190" t="s">
        <v>463</v>
      </c>
      <c r="M327" s="190" t="s">
        <v>1430</v>
      </c>
      <c r="N327" s="190" t="s">
        <v>1431</v>
      </c>
      <c r="O327" s="190" t="s">
        <v>183</v>
      </c>
      <c r="P327" s="190" t="s">
        <v>184</v>
      </c>
      <c r="Q327" s="190" t="s">
        <v>1430</v>
      </c>
      <c r="R327" s="190" t="s">
        <v>1431</v>
      </c>
      <c r="S327" s="190" t="s">
        <v>144</v>
      </c>
    </row>
    <row r="328" spans="9:19" ht="15" customHeight="1">
      <c r="I328" s="190" t="s">
        <v>183</v>
      </c>
      <c r="J328" s="190" t="s">
        <v>184</v>
      </c>
      <c r="K328" s="190" t="s">
        <v>502</v>
      </c>
      <c r="L328" s="190" t="s">
        <v>503</v>
      </c>
      <c r="M328" s="190" t="s">
        <v>1432</v>
      </c>
      <c r="N328" s="190" t="s">
        <v>1433</v>
      </c>
      <c r="O328" s="190" t="s">
        <v>183</v>
      </c>
      <c r="P328" s="190" t="s">
        <v>184</v>
      </c>
      <c r="Q328" s="190" t="s">
        <v>1432</v>
      </c>
      <c r="R328" s="190" t="s">
        <v>1433</v>
      </c>
      <c r="S328" s="190" t="s">
        <v>144</v>
      </c>
    </row>
    <row r="329" spans="9:19" ht="15" customHeight="1">
      <c r="I329" s="190" t="s">
        <v>183</v>
      </c>
      <c r="J329" s="190" t="s">
        <v>184</v>
      </c>
      <c r="K329" s="190" t="s">
        <v>457</v>
      </c>
      <c r="L329" s="190" t="s">
        <v>458</v>
      </c>
      <c r="M329" s="190" t="s">
        <v>1434</v>
      </c>
      <c r="N329" s="190" t="s">
        <v>1435</v>
      </c>
      <c r="O329" s="190" t="s">
        <v>183</v>
      </c>
      <c r="P329" s="190" t="s">
        <v>184</v>
      </c>
      <c r="Q329" s="190" t="s">
        <v>1434</v>
      </c>
      <c r="R329" s="190" t="s">
        <v>1435</v>
      </c>
      <c r="S329" s="190" t="s">
        <v>144</v>
      </c>
    </row>
    <row r="330" spans="9:19" ht="15" customHeight="1">
      <c r="I330" s="190" t="s">
        <v>183</v>
      </c>
      <c r="J330" s="190" t="s">
        <v>184</v>
      </c>
      <c r="K330" s="190" t="s">
        <v>462</v>
      </c>
      <c r="L330" s="190" t="s">
        <v>463</v>
      </c>
      <c r="M330" s="190" t="s">
        <v>1434</v>
      </c>
      <c r="N330" s="190" t="s">
        <v>1435</v>
      </c>
      <c r="O330" s="190" t="s">
        <v>183</v>
      </c>
      <c r="P330" s="190" t="s">
        <v>184</v>
      </c>
      <c r="Q330" s="190" t="s">
        <v>1434</v>
      </c>
      <c r="R330" s="190" t="s">
        <v>1435</v>
      </c>
      <c r="S330" s="190" t="s">
        <v>144</v>
      </c>
    </row>
    <row r="331" spans="9:19" ht="15" customHeight="1">
      <c r="I331" s="190" t="s">
        <v>183</v>
      </c>
      <c r="J331" s="190" t="s">
        <v>184</v>
      </c>
      <c r="K331" s="190" t="s">
        <v>502</v>
      </c>
      <c r="L331" s="190" t="s">
        <v>503</v>
      </c>
      <c r="M331" s="190" t="s">
        <v>1436</v>
      </c>
      <c r="N331" s="190" t="s">
        <v>1437</v>
      </c>
      <c r="O331" s="190" t="s">
        <v>183</v>
      </c>
      <c r="P331" s="190" t="s">
        <v>184</v>
      </c>
      <c r="Q331" s="190" t="s">
        <v>1436</v>
      </c>
      <c r="R331" s="190" t="s">
        <v>1437</v>
      </c>
      <c r="S331" s="190" t="s">
        <v>144</v>
      </c>
    </row>
    <row r="332" spans="9:19" ht="15" customHeight="1">
      <c r="I332" s="190" t="s">
        <v>183</v>
      </c>
      <c r="J332" s="190" t="s">
        <v>184</v>
      </c>
      <c r="K332" s="190" t="s">
        <v>457</v>
      </c>
      <c r="L332" s="190" t="s">
        <v>458</v>
      </c>
      <c r="M332" s="190" t="s">
        <v>1438</v>
      </c>
      <c r="N332" s="190" t="s">
        <v>1439</v>
      </c>
      <c r="O332" s="190" t="s">
        <v>183</v>
      </c>
      <c r="P332" s="190" t="s">
        <v>184</v>
      </c>
      <c r="Q332" s="190" t="s">
        <v>1438</v>
      </c>
      <c r="R332" s="190" t="s">
        <v>1439</v>
      </c>
      <c r="S332" s="190" t="s">
        <v>144</v>
      </c>
    </row>
    <row r="333" spans="9:19" ht="15" customHeight="1">
      <c r="I333" s="190" t="s">
        <v>183</v>
      </c>
      <c r="J333" s="190" t="s">
        <v>184</v>
      </c>
      <c r="K333" s="190" t="s">
        <v>462</v>
      </c>
      <c r="L333" s="190" t="s">
        <v>463</v>
      </c>
      <c r="M333" s="190" t="s">
        <v>1438</v>
      </c>
      <c r="N333" s="190" t="s">
        <v>1439</v>
      </c>
      <c r="O333" s="190" t="s">
        <v>183</v>
      </c>
      <c r="P333" s="190" t="s">
        <v>184</v>
      </c>
      <c r="Q333" s="190" t="s">
        <v>1438</v>
      </c>
      <c r="R333" s="190" t="s">
        <v>1439</v>
      </c>
      <c r="S333" s="190" t="s">
        <v>144</v>
      </c>
    </row>
    <row r="334" spans="9:19" ht="15" customHeight="1">
      <c r="I334" s="190" t="s">
        <v>183</v>
      </c>
      <c r="J334" s="190" t="s">
        <v>184</v>
      </c>
      <c r="K334" s="190" t="s">
        <v>457</v>
      </c>
      <c r="L334" s="190" t="s">
        <v>458</v>
      </c>
      <c r="M334" s="190" t="s">
        <v>1440</v>
      </c>
      <c r="N334" s="190" t="s">
        <v>1441</v>
      </c>
      <c r="O334" s="190" t="s">
        <v>183</v>
      </c>
      <c r="P334" s="190" t="s">
        <v>184</v>
      </c>
      <c r="Q334" s="190" t="s">
        <v>1440</v>
      </c>
      <c r="R334" s="190" t="s">
        <v>1441</v>
      </c>
      <c r="S334" s="190" t="s">
        <v>144</v>
      </c>
    </row>
    <row r="335" spans="9:19" ht="15" customHeight="1">
      <c r="I335" s="190" t="s">
        <v>183</v>
      </c>
      <c r="J335" s="190" t="s">
        <v>184</v>
      </c>
      <c r="K335" s="190" t="s">
        <v>462</v>
      </c>
      <c r="L335" s="190" t="s">
        <v>463</v>
      </c>
      <c r="M335" s="190" t="s">
        <v>1440</v>
      </c>
      <c r="N335" s="190" t="s">
        <v>1441</v>
      </c>
      <c r="O335" s="190" t="s">
        <v>183</v>
      </c>
      <c r="P335" s="190" t="s">
        <v>184</v>
      </c>
      <c r="Q335" s="190" t="s">
        <v>1440</v>
      </c>
      <c r="R335" s="190" t="s">
        <v>1441</v>
      </c>
      <c r="S335" s="190" t="s">
        <v>144</v>
      </c>
    </row>
    <row r="336" spans="9:19" ht="15" customHeight="1">
      <c r="I336" s="190" t="s">
        <v>183</v>
      </c>
      <c r="J336" s="190" t="s">
        <v>184</v>
      </c>
      <c r="K336" s="190" t="s">
        <v>489</v>
      </c>
      <c r="L336" s="190" t="s">
        <v>490</v>
      </c>
      <c r="M336" s="190" t="s">
        <v>1442</v>
      </c>
      <c r="N336" s="190" t="s">
        <v>1443</v>
      </c>
      <c r="O336" s="190" t="s">
        <v>183</v>
      </c>
      <c r="P336" s="190" t="s">
        <v>184</v>
      </c>
      <c r="Q336" s="190" t="s">
        <v>1442</v>
      </c>
      <c r="R336" s="190" t="s">
        <v>1443</v>
      </c>
      <c r="S336" s="190" t="s">
        <v>144</v>
      </c>
    </row>
    <row r="337" spans="9:19" ht="15" customHeight="1">
      <c r="I337" s="190" t="s">
        <v>183</v>
      </c>
      <c r="J337" s="190" t="s">
        <v>184</v>
      </c>
      <c r="K337" s="190" t="s">
        <v>478</v>
      </c>
      <c r="L337" s="190" t="s">
        <v>479</v>
      </c>
      <c r="M337" s="190" t="s">
        <v>1444</v>
      </c>
      <c r="N337" s="190" t="s">
        <v>1445</v>
      </c>
      <c r="O337" s="190" t="s">
        <v>183</v>
      </c>
      <c r="P337" s="190" t="s">
        <v>184</v>
      </c>
      <c r="Q337" s="190" t="s">
        <v>1444</v>
      </c>
      <c r="R337" s="190" t="s">
        <v>1445</v>
      </c>
      <c r="S337" s="190" t="s">
        <v>144</v>
      </c>
    </row>
    <row r="338" spans="9:19" ht="15" customHeight="1">
      <c r="I338" s="190" t="s">
        <v>183</v>
      </c>
      <c r="J338" s="190" t="s">
        <v>184</v>
      </c>
      <c r="K338" s="190" t="s">
        <v>468</v>
      </c>
      <c r="L338" s="190" t="s">
        <v>469</v>
      </c>
      <c r="M338" s="190" t="s">
        <v>1446</v>
      </c>
      <c r="N338" s="190" t="s">
        <v>1447</v>
      </c>
      <c r="O338" s="190" t="s">
        <v>183</v>
      </c>
      <c r="P338" s="190" t="s">
        <v>184</v>
      </c>
      <c r="Q338" s="190" t="s">
        <v>1446</v>
      </c>
      <c r="R338" s="190" t="s">
        <v>1447</v>
      </c>
      <c r="S338" s="190" t="s">
        <v>144</v>
      </c>
    </row>
    <row r="339" spans="9:19" ht="15" customHeight="1">
      <c r="I339" s="190" t="s">
        <v>183</v>
      </c>
      <c r="J339" s="190" t="s">
        <v>184</v>
      </c>
      <c r="K339" s="190" t="s">
        <v>507</v>
      </c>
      <c r="L339" s="190" t="s">
        <v>508</v>
      </c>
      <c r="M339" s="190" t="s">
        <v>1448</v>
      </c>
      <c r="N339" s="190" t="s">
        <v>1449</v>
      </c>
      <c r="O339" s="190" t="s">
        <v>183</v>
      </c>
      <c r="P339" s="190" t="s">
        <v>184</v>
      </c>
      <c r="Q339" s="190" t="s">
        <v>1448</v>
      </c>
      <c r="R339" s="190" t="s">
        <v>1449</v>
      </c>
      <c r="S339" s="190" t="s">
        <v>144</v>
      </c>
    </row>
    <row r="340" spans="9:19" ht="15" customHeight="1">
      <c r="I340" s="190" t="s">
        <v>183</v>
      </c>
      <c r="J340" s="190" t="s">
        <v>184</v>
      </c>
      <c r="K340" s="190" t="s">
        <v>502</v>
      </c>
      <c r="L340" s="190" t="s">
        <v>503</v>
      </c>
      <c r="M340" s="190" t="s">
        <v>1450</v>
      </c>
      <c r="N340" s="190" t="s">
        <v>1451</v>
      </c>
      <c r="O340" s="190" t="s">
        <v>183</v>
      </c>
      <c r="P340" s="190" t="s">
        <v>184</v>
      </c>
      <c r="Q340" s="190" t="s">
        <v>1450</v>
      </c>
      <c r="R340" s="190" t="s">
        <v>1451</v>
      </c>
      <c r="S340" s="190" t="s">
        <v>144</v>
      </c>
    </row>
    <row r="341" spans="9:19" ht="15" customHeight="1">
      <c r="I341" s="190" t="s">
        <v>183</v>
      </c>
      <c r="J341" s="190" t="s">
        <v>184</v>
      </c>
      <c r="K341" s="190" t="s">
        <v>497</v>
      </c>
      <c r="L341" s="190" t="s">
        <v>498</v>
      </c>
      <c r="M341" s="190" t="s">
        <v>1452</v>
      </c>
      <c r="N341" s="190" t="s">
        <v>1453</v>
      </c>
      <c r="O341" s="190" t="s">
        <v>183</v>
      </c>
      <c r="P341" s="190" t="s">
        <v>184</v>
      </c>
      <c r="Q341" s="190" t="s">
        <v>1452</v>
      </c>
      <c r="R341" s="190" t="s">
        <v>1453</v>
      </c>
      <c r="S341" s="190" t="s">
        <v>144</v>
      </c>
    </row>
    <row r="342" spans="9:19" ht="15" customHeight="1">
      <c r="I342" s="190" t="s">
        <v>183</v>
      </c>
      <c r="J342" s="190" t="s">
        <v>184</v>
      </c>
      <c r="K342" s="190" t="s">
        <v>478</v>
      </c>
      <c r="L342" s="190" t="s">
        <v>479</v>
      </c>
      <c r="M342" s="190" t="s">
        <v>1454</v>
      </c>
      <c r="N342" s="190" t="s">
        <v>1455</v>
      </c>
      <c r="O342" s="190" t="s">
        <v>183</v>
      </c>
      <c r="P342" s="190" t="s">
        <v>184</v>
      </c>
      <c r="Q342" s="190" t="s">
        <v>1454</v>
      </c>
      <c r="R342" s="190" t="s">
        <v>1455</v>
      </c>
      <c r="S342" s="190" t="s">
        <v>144</v>
      </c>
    </row>
    <row r="343" spans="9:19" ht="15" customHeight="1">
      <c r="I343" s="190" t="s">
        <v>183</v>
      </c>
      <c r="J343" s="190" t="s">
        <v>184</v>
      </c>
      <c r="K343" s="190" t="s">
        <v>468</v>
      </c>
      <c r="L343" s="190" t="s">
        <v>469</v>
      </c>
      <c r="M343" s="190" t="s">
        <v>1456</v>
      </c>
      <c r="N343" s="190" t="s">
        <v>1457</v>
      </c>
      <c r="O343" s="190" t="s">
        <v>183</v>
      </c>
      <c r="P343" s="190" t="s">
        <v>184</v>
      </c>
      <c r="Q343" s="190" t="s">
        <v>1456</v>
      </c>
      <c r="R343" s="190" t="s">
        <v>1457</v>
      </c>
      <c r="S343" s="190" t="s">
        <v>144</v>
      </c>
    </row>
    <row r="344" spans="9:19" ht="15" customHeight="1">
      <c r="I344" s="190" t="s">
        <v>183</v>
      </c>
      <c r="J344" s="190" t="s">
        <v>184</v>
      </c>
      <c r="K344" s="190" t="s">
        <v>484</v>
      </c>
      <c r="L344" s="190" t="s">
        <v>485</v>
      </c>
      <c r="M344" s="190" t="s">
        <v>1458</v>
      </c>
      <c r="N344" s="190" t="s">
        <v>1459</v>
      </c>
      <c r="O344" s="190" t="s">
        <v>183</v>
      </c>
      <c r="P344" s="190" t="s">
        <v>184</v>
      </c>
      <c r="Q344" s="190" t="s">
        <v>1458</v>
      </c>
      <c r="R344" s="190" t="s">
        <v>1459</v>
      </c>
      <c r="S344" s="190" t="s">
        <v>144</v>
      </c>
    </row>
    <row r="345" spans="9:19" ht="15" customHeight="1">
      <c r="I345" s="190" t="s">
        <v>183</v>
      </c>
      <c r="J345" s="190" t="s">
        <v>184</v>
      </c>
      <c r="K345" s="190" t="s">
        <v>478</v>
      </c>
      <c r="L345" s="190" t="s">
        <v>479</v>
      </c>
      <c r="M345" s="190" t="s">
        <v>1460</v>
      </c>
      <c r="N345" s="190" t="s">
        <v>1461</v>
      </c>
      <c r="O345" s="190" t="s">
        <v>183</v>
      </c>
      <c r="P345" s="190" t="s">
        <v>184</v>
      </c>
      <c r="Q345" s="190" t="s">
        <v>1460</v>
      </c>
      <c r="R345" s="190" t="s">
        <v>1461</v>
      </c>
      <c r="S345" s="190" t="s">
        <v>144</v>
      </c>
    </row>
    <row r="346" spans="9:19" ht="15" customHeight="1">
      <c r="I346" s="190" t="s">
        <v>183</v>
      </c>
      <c r="J346" s="190" t="s">
        <v>184</v>
      </c>
      <c r="K346" s="190" t="s">
        <v>492</v>
      </c>
      <c r="L346" s="190" t="s">
        <v>493</v>
      </c>
      <c r="M346" s="190" t="s">
        <v>1462</v>
      </c>
      <c r="N346" s="190" t="s">
        <v>1463</v>
      </c>
      <c r="O346" s="190" t="s">
        <v>183</v>
      </c>
      <c r="P346" s="190" t="s">
        <v>184</v>
      </c>
      <c r="Q346" s="190" t="s">
        <v>1462</v>
      </c>
      <c r="R346" s="190" t="s">
        <v>1463</v>
      </c>
      <c r="S346" s="190" t="s">
        <v>144</v>
      </c>
    </row>
    <row r="347" spans="9:19" ht="15" customHeight="1">
      <c r="I347" s="190" t="s">
        <v>183</v>
      </c>
      <c r="J347" s="190" t="s">
        <v>184</v>
      </c>
      <c r="K347" s="190" t="s">
        <v>492</v>
      </c>
      <c r="L347" s="190" t="s">
        <v>493</v>
      </c>
      <c r="M347" s="190" t="s">
        <v>1464</v>
      </c>
      <c r="N347" s="190" t="s">
        <v>1465</v>
      </c>
      <c r="O347" s="190" t="s">
        <v>183</v>
      </c>
      <c r="P347" s="190" t="s">
        <v>184</v>
      </c>
      <c r="Q347" s="190" t="s">
        <v>1464</v>
      </c>
      <c r="R347" s="190" t="s">
        <v>1465</v>
      </c>
      <c r="S347" s="190" t="s">
        <v>144</v>
      </c>
    </row>
    <row r="348" spans="9:19" ht="15" customHeight="1">
      <c r="I348" s="190" t="s">
        <v>183</v>
      </c>
      <c r="J348" s="190" t="s">
        <v>184</v>
      </c>
      <c r="K348" s="190" t="s">
        <v>457</v>
      </c>
      <c r="L348" s="190" t="s">
        <v>458</v>
      </c>
      <c r="M348" s="190" t="s">
        <v>1466</v>
      </c>
      <c r="N348" s="190" t="s">
        <v>1467</v>
      </c>
      <c r="O348" s="190" t="s">
        <v>183</v>
      </c>
      <c r="P348" s="190" t="s">
        <v>184</v>
      </c>
      <c r="Q348" s="190" t="s">
        <v>1466</v>
      </c>
      <c r="R348" s="190" t="s">
        <v>1467</v>
      </c>
      <c r="S348" s="190" t="s">
        <v>144</v>
      </c>
    </row>
    <row r="349" spans="9:19" ht="15" customHeight="1">
      <c r="I349" s="190" t="s">
        <v>183</v>
      </c>
      <c r="J349" s="190" t="s">
        <v>184</v>
      </c>
      <c r="K349" s="190" t="s">
        <v>462</v>
      </c>
      <c r="L349" s="190" t="s">
        <v>463</v>
      </c>
      <c r="M349" s="190" t="s">
        <v>1466</v>
      </c>
      <c r="N349" s="190" t="s">
        <v>1467</v>
      </c>
      <c r="O349" s="190" t="s">
        <v>183</v>
      </c>
      <c r="P349" s="190" t="s">
        <v>184</v>
      </c>
      <c r="Q349" s="190" t="s">
        <v>1466</v>
      </c>
      <c r="R349" s="190" t="s">
        <v>1467</v>
      </c>
      <c r="S349" s="190" t="s">
        <v>144</v>
      </c>
    </row>
    <row r="350" spans="9:19" ht="15" customHeight="1">
      <c r="I350" s="190" t="s">
        <v>183</v>
      </c>
      <c r="J350" s="190" t="s">
        <v>184</v>
      </c>
      <c r="K350" s="190" t="s">
        <v>492</v>
      </c>
      <c r="L350" s="190" t="s">
        <v>493</v>
      </c>
      <c r="M350" s="190" t="s">
        <v>1468</v>
      </c>
      <c r="N350" s="190" t="s">
        <v>1469</v>
      </c>
      <c r="O350" s="190" t="s">
        <v>183</v>
      </c>
      <c r="P350" s="190" t="s">
        <v>184</v>
      </c>
      <c r="Q350" s="190" t="s">
        <v>1468</v>
      </c>
      <c r="R350" s="190" t="s">
        <v>1469</v>
      </c>
      <c r="S350" s="190" t="s">
        <v>144</v>
      </c>
    </row>
    <row r="351" spans="9:19" ht="15" customHeight="1">
      <c r="I351" s="190" t="s">
        <v>183</v>
      </c>
      <c r="J351" s="190" t="s">
        <v>184</v>
      </c>
      <c r="K351" s="190" t="s">
        <v>484</v>
      </c>
      <c r="L351" s="190" t="s">
        <v>485</v>
      </c>
      <c r="M351" s="190" t="s">
        <v>1470</v>
      </c>
      <c r="N351" s="190" t="s">
        <v>1471</v>
      </c>
      <c r="O351" s="190" t="s">
        <v>183</v>
      </c>
      <c r="P351" s="190" t="s">
        <v>184</v>
      </c>
      <c r="Q351" s="190" t="s">
        <v>1470</v>
      </c>
      <c r="R351" s="190" t="s">
        <v>1471</v>
      </c>
      <c r="S351" s="190" t="s">
        <v>144</v>
      </c>
    </row>
    <row r="352" spans="9:19" ht="15" customHeight="1">
      <c r="I352" s="190" t="s">
        <v>183</v>
      </c>
      <c r="J352" s="190" t="s">
        <v>184</v>
      </c>
      <c r="K352" s="190" t="s">
        <v>484</v>
      </c>
      <c r="L352" s="190" t="s">
        <v>485</v>
      </c>
      <c r="M352" s="190" t="s">
        <v>1472</v>
      </c>
      <c r="N352" s="190" t="s">
        <v>1473</v>
      </c>
      <c r="O352" s="190" t="s">
        <v>183</v>
      </c>
      <c r="P352" s="190" t="s">
        <v>184</v>
      </c>
      <c r="Q352" s="190" t="s">
        <v>1472</v>
      </c>
      <c r="R352" s="190" t="s">
        <v>1473</v>
      </c>
      <c r="S352" s="190" t="s">
        <v>144</v>
      </c>
    </row>
    <row r="353" spans="9:19" ht="15" customHeight="1">
      <c r="I353" s="190" t="s">
        <v>183</v>
      </c>
      <c r="J353" s="190" t="s">
        <v>184</v>
      </c>
      <c r="K353" s="190" t="s">
        <v>473</v>
      </c>
      <c r="L353" s="190" t="s">
        <v>474</v>
      </c>
      <c r="M353" s="190" t="s">
        <v>1474</v>
      </c>
      <c r="N353" s="190" t="s">
        <v>1475</v>
      </c>
      <c r="O353" s="190" t="s">
        <v>183</v>
      </c>
      <c r="P353" s="190" t="s">
        <v>184</v>
      </c>
      <c r="Q353" s="190" t="s">
        <v>1474</v>
      </c>
      <c r="R353" s="190" t="s">
        <v>1475</v>
      </c>
      <c r="S353" s="190" t="s">
        <v>144</v>
      </c>
    </row>
    <row r="354" spans="9:19" ht="15" customHeight="1">
      <c r="I354" s="190" t="s">
        <v>183</v>
      </c>
      <c r="J354" s="190" t="s">
        <v>184</v>
      </c>
      <c r="K354" s="190" t="s">
        <v>468</v>
      </c>
      <c r="L354" s="190" t="s">
        <v>469</v>
      </c>
      <c r="M354" s="190" t="s">
        <v>1476</v>
      </c>
      <c r="N354" s="190" t="s">
        <v>1477</v>
      </c>
      <c r="O354" s="190" t="s">
        <v>183</v>
      </c>
      <c r="P354" s="190" t="s">
        <v>184</v>
      </c>
      <c r="Q354" s="190" t="s">
        <v>1476</v>
      </c>
      <c r="R354" s="190" t="s">
        <v>1477</v>
      </c>
      <c r="S354" s="190" t="s">
        <v>144</v>
      </c>
    </row>
    <row r="355" spans="9:19" ht="15" customHeight="1">
      <c r="I355" s="190" t="s">
        <v>183</v>
      </c>
      <c r="J355" s="190" t="s">
        <v>184</v>
      </c>
      <c r="K355" s="190" t="s">
        <v>457</v>
      </c>
      <c r="L355" s="190" t="s">
        <v>458</v>
      </c>
      <c r="M355" s="190" t="s">
        <v>1478</v>
      </c>
      <c r="N355" s="190" t="s">
        <v>1479</v>
      </c>
      <c r="O355" s="190" t="s">
        <v>183</v>
      </c>
      <c r="P355" s="190" t="s">
        <v>184</v>
      </c>
      <c r="Q355" s="190" t="s">
        <v>1478</v>
      </c>
      <c r="R355" s="190" t="s">
        <v>1479</v>
      </c>
      <c r="S355" s="190" t="s">
        <v>144</v>
      </c>
    </row>
    <row r="356" spans="9:19" ht="15" customHeight="1">
      <c r="I356" s="190" t="s">
        <v>183</v>
      </c>
      <c r="J356" s="190" t="s">
        <v>184</v>
      </c>
      <c r="K356" s="190" t="s">
        <v>462</v>
      </c>
      <c r="L356" s="190" t="s">
        <v>463</v>
      </c>
      <c r="M356" s="190" t="s">
        <v>1478</v>
      </c>
      <c r="N356" s="190" t="s">
        <v>1479</v>
      </c>
      <c r="O356" s="190" t="s">
        <v>183</v>
      </c>
      <c r="P356" s="190" t="s">
        <v>184</v>
      </c>
      <c r="Q356" s="190" t="s">
        <v>1478</v>
      </c>
      <c r="R356" s="190" t="s">
        <v>1479</v>
      </c>
      <c r="S356" s="190" t="s">
        <v>144</v>
      </c>
    </row>
    <row r="357" spans="9:19" ht="15" customHeight="1">
      <c r="I357" s="190" t="s">
        <v>183</v>
      </c>
      <c r="J357" s="190" t="s">
        <v>184</v>
      </c>
      <c r="K357" s="190" t="s">
        <v>457</v>
      </c>
      <c r="L357" s="190" t="s">
        <v>458</v>
      </c>
      <c r="M357" s="190" t="s">
        <v>1480</v>
      </c>
      <c r="N357" s="190" t="s">
        <v>1481</v>
      </c>
      <c r="O357" s="190" t="s">
        <v>183</v>
      </c>
      <c r="P357" s="190" t="s">
        <v>184</v>
      </c>
      <c r="Q357" s="190" t="s">
        <v>1480</v>
      </c>
      <c r="R357" s="190" t="s">
        <v>1481</v>
      </c>
      <c r="S357" s="190" t="s">
        <v>144</v>
      </c>
    </row>
    <row r="358" spans="9:19" ht="15" customHeight="1">
      <c r="I358" s="190" t="s">
        <v>183</v>
      </c>
      <c r="J358" s="190" t="s">
        <v>184</v>
      </c>
      <c r="K358" s="190" t="s">
        <v>462</v>
      </c>
      <c r="L358" s="190" t="s">
        <v>463</v>
      </c>
      <c r="M358" s="190" t="s">
        <v>1480</v>
      </c>
      <c r="N358" s="190" t="s">
        <v>1481</v>
      </c>
      <c r="O358" s="190" t="s">
        <v>183</v>
      </c>
      <c r="P358" s="190" t="s">
        <v>184</v>
      </c>
      <c r="Q358" s="190" t="s">
        <v>1480</v>
      </c>
      <c r="R358" s="190" t="s">
        <v>1481</v>
      </c>
      <c r="S358" s="190" t="s">
        <v>144</v>
      </c>
    </row>
    <row r="359" spans="9:19" ht="15" customHeight="1">
      <c r="I359" s="190" t="s">
        <v>183</v>
      </c>
      <c r="J359" s="190" t="s">
        <v>184</v>
      </c>
      <c r="K359" s="190" t="s">
        <v>457</v>
      </c>
      <c r="L359" s="190" t="s">
        <v>458</v>
      </c>
      <c r="M359" s="190" t="s">
        <v>1482</v>
      </c>
      <c r="N359" s="190" t="s">
        <v>1483</v>
      </c>
      <c r="O359" s="190" t="s">
        <v>183</v>
      </c>
      <c r="P359" s="190" t="s">
        <v>184</v>
      </c>
      <c r="Q359" s="190" t="s">
        <v>1482</v>
      </c>
      <c r="R359" s="190" t="s">
        <v>1483</v>
      </c>
      <c r="S359" s="190" t="s">
        <v>144</v>
      </c>
    </row>
    <row r="360" spans="9:19" ht="15" customHeight="1">
      <c r="I360" s="190" t="s">
        <v>183</v>
      </c>
      <c r="J360" s="190" t="s">
        <v>184</v>
      </c>
      <c r="K360" s="190" t="s">
        <v>462</v>
      </c>
      <c r="L360" s="190" t="s">
        <v>463</v>
      </c>
      <c r="M360" s="190" t="s">
        <v>1482</v>
      </c>
      <c r="N360" s="190" t="s">
        <v>1483</v>
      </c>
      <c r="O360" s="190" t="s">
        <v>183</v>
      </c>
      <c r="P360" s="190" t="s">
        <v>184</v>
      </c>
      <c r="Q360" s="190" t="s">
        <v>1482</v>
      </c>
      <c r="R360" s="190" t="s">
        <v>1483</v>
      </c>
      <c r="S360" s="190" t="s">
        <v>144</v>
      </c>
    </row>
    <row r="361" spans="9:19" ht="15" customHeight="1">
      <c r="I361" s="190" t="s">
        <v>183</v>
      </c>
      <c r="J361" s="190" t="s">
        <v>184</v>
      </c>
      <c r="K361" s="190" t="s">
        <v>492</v>
      </c>
      <c r="L361" s="190" t="s">
        <v>493</v>
      </c>
      <c r="M361" s="190" t="s">
        <v>1484</v>
      </c>
      <c r="N361" s="190" t="s">
        <v>1485</v>
      </c>
      <c r="O361" s="190" t="s">
        <v>183</v>
      </c>
      <c r="P361" s="190" t="s">
        <v>184</v>
      </c>
      <c r="Q361" s="190" t="s">
        <v>1484</v>
      </c>
      <c r="R361" s="190" t="s">
        <v>1485</v>
      </c>
      <c r="S361" s="190" t="s">
        <v>144</v>
      </c>
    </row>
    <row r="362" spans="9:19" ht="15" customHeight="1">
      <c r="I362" s="190" t="s">
        <v>183</v>
      </c>
      <c r="J362" s="190" t="s">
        <v>184</v>
      </c>
      <c r="K362" s="190" t="s">
        <v>502</v>
      </c>
      <c r="L362" s="190" t="s">
        <v>503</v>
      </c>
      <c r="M362" s="190" t="s">
        <v>1486</v>
      </c>
      <c r="N362" s="190" t="s">
        <v>1487</v>
      </c>
      <c r="O362" s="190" t="s">
        <v>183</v>
      </c>
      <c r="P362" s="190" t="s">
        <v>184</v>
      </c>
      <c r="Q362" s="190" t="s">
        <v>1486</v>
      </c>
      <c r="R362" s="190" t="s">
        <v>1487</v>
      </c>
      <c r="S362" s="190" t="s">
        <v>144</v>
      </c>
    </row>
    <row r="363" spans="9:19" ht="15" customHeight="1">
      <c r="I363" s="190" t="s">
        <v>183</v>
      </c>
      <c r="J363" s="190" t="s">
        <v>184</v>
      </c>
      <c r="K363" s="190" t="s">
        <v>468</v>
      </c>
      <c r="L363" s="190" t="s">
        <v>469</v>
      </c>
      <c r="M363" s="190" t="s">
        <v>1488</v>
      </c>
      <c r="N363" s="190" t="s">
        <v>1489</v>
      </c>
      <c r="O363" s="190" t="s">
        <v>183</v>
      </c>
      <c r="P363" s="190" t="s">
        <v>184</v>
      </c>
      <c r="Q363" s="190" t="s">
        <v>1488</v>
      </c>
      <c r="R363" s="190" t="s">
        <v>1489</v>
      </c>
      <c r="S363" s="190" t="s">
        <v>144</v>
      </c>
    </row>
    <row r="364" spans="9:19" ht="15" customHeight="1">
      <c r="I364" s="190" t="s">
        <v>183</v>
      </c>
      <c r="J364" s="190" t="s">
        <v>184</v>
      </c>
      <c r="K364" s="190" t="s">
        <v>484</v>
      </c>
      <c r="L364" s="190" t="s">
        <v>485</v>
      </c>
      <c r="M364" s="190" t="s">
        <v>1490</v>
      </c>
      <c r="N364" s="190" t="s">
        <v>1491</v>
      </c>
      <c r="O364" s="190" t="s">
        <v>183</v>
      </c>
      <c r="P364" s="190" t="s">
        <v>184</v>
      </c>
      <c r="Q364" s="190" t="s">
        <v>1490</v>
      </c>
      <c r="R364" s="190" t="s">
        <v>1491</v>
      </c>
      <c r="S364" s="190" t="s">
        <v>144</v>
      </c>
    </row>
    <row r="365" spans="9:19" ht="15" customHeight="1">
      <c r="I365" s="190" t="s">
        <v>183</v>
      </c>
      <c r="J365" s="190" t="s">
        <v>184</v>
      </c>
      <c r="K365" s="190" t="s">
        <v>468</v>
      </c>
      <c r="L365" s="190" t="s">
        <v>469</v>
      </c>
      <c r="M365" s="190" t="s">
        <v>1492</v>
      </c>
      <c r="N365" s="190" t="s">
        <v>1493</v>
      </c>
      <c r="O365" s="190" t="s">
        <v>183</v>
      </c>
      <c r="P365" s="190" t="s">
        <v>184</v>
      </c>
      <c r="Q365" s="190" t="s">
        <v>1492</v>
      </c>
      <c r="R365" s="190" t="s">
        <v>1493</v>
      </c>
      <c r="S365" s="190" t="s">
        <v>144</v>
      </c>
    </row>
    <row r="366" spans="9:19" ht="15" customHeight="1">
      <c r="I366" s="190" t="s">
        <v>183</v>
      </c>
      <c r="J366" s="190" t="s">
        <v>184</v>
      </c>
      <c r="K366" s="190" t="s">
        <v>457</v>
      </c>
      <c r="L366" s="190" t="s">
        <v>458</v>
      </c>
      <c r="M366" s="190" t="s">
        <v>1494</v>
      </c>
      <c r="N366" s="190" t="s">
        <v>1495</v>
      </c>
      <c r="O366" s="190" t="s">
        <v>183</v>
      </c>
      <c r="P366" s="190" t="s">
        <v>184</v>
      </c>
      <c r="Q366" s="190" t="s">
        <v>1494</v>
      </c>
      <c r="R366" s="190" t="s">
        <v>1495</v>
      </c>
      <c r="S366" s="190" t="s">
        <v>144</v>
      </c>
    </row>
    <row r="367" spans="9:19" ht="15" customHeight="1">
      <c r="I367" s="190" t="s">
        <v>183</v>
      </c>
      <c r="J367" s="190" t="s">
        <v>184</v>
      </c>
      <c r="K367" s="190" t="s">
        <v>462</v>
      </c>
      <c r="L367" s="190" t="s">
        <v>463</v>
      </c>
      <c r="M367" s="190" t="s">
        <v>1494</v>
      </c>
      <c r="N367" s="190" t="s">
        <v>1495</v>
      </c>
      <c r="O367" s="190" t="s">
        <v>183</v>
      </c>
      <c r="P367" s="190" t="s">
        <v>184</v>
      </c>
      <c r="Q367" s="190" t="s">
        <v>1494</v>
      </c>
      <c r="R367" s="190" t="s">
        <v>1495</v>
      </c>
      <c r="S367" s="190" t="s">
        <v>144</v>
      </c>
    </row>
    <row r="368" spans="9:19" ht="15" customHeight="1">
      <c r="I368" s="190" t="s">
        <v>183</v>
      </c>
      <c r="J368" s="190" t="s">
        <v>184</v>
      </c>
      <c r="K368" s="190" t="s">
        <v>484</v>
      </c>
      <c r="L368" s="190" t="s">
        <v>485</v>
      </c>
      <c r="M368" s="190" t="s">
        <v>1496</v>
      </c>
      <c r="N368" s="190" t="s">
        <v>1497</v>
      </c>
      <c r="O368" s="190" t="s">
        <v>183</v>
      </c>
      <c r="P368" s="190" t="s">
        <v>184</v>
      </c>
      <c r="Q368" s="190" t="s">
        <v>1496</v>
      </c>
      <c r="R368" s="190" t="s">
        <v>1497</v>
      </c>
      <c r="S368" s="190" t="s">
        <v>144</v>
      </c>
    </row>
    <row r="369" spans="9:19" ht="15" customHeight="1">
      <c r="I369" s="190" t="s">
        <v>183</v>
      </c>
      <c r="J369" s="190" t="s">
        <v>184</v>
      </c>
      <c r="K369" s="190" t="s">
        <v>502</v>
      </c>
      <c r="L369" s="190" t="s">
        <v>503</v>
      </c>
      <c r="M369" s="190" t="s">
        <v>1498</v>
      </c>
      <c r="N369" s="190" t="s">
        <v>1499</v>
      </c>
      <c r="O369" s="190" t="s">
        <v>183</v>
      </c>
      <c r="P369" s="190" t="s">
        <v>184</v>
      </c>
      <c r="Q369" s="190" t="s">
        <v>1498</v>
      </c>
      <c r="R369" s="190" t="s">
        <v>1499</v>
      </c>
      <c r="S369" s="190" t="s">
        <v>144</v>
      </c>
    </row>
    <row r="370" spans="9:19" ht="15" customHeight="1">
      <c r="I370" s="190" t="s">
        <v>183</v>
      </c>
      <c r="J370" s="190" t="s">
        <v>184</v>
      </c>
      <c r="K370" s="190" t="s">
        <v>492</v>
      </c>
      <c r="L370" s="190" t="s">
        <v>493</v>
      </c>
      <c r="M370" s="190" t="s">
        <v>1500</v>
      </c>
      <c r="N370" s="190" t="s">
        <v>1501</v>
      </c>
      <c r="O370" s="190" t="s">
        <v>183</v>
      </c>
      <c r="P370" s="190" t="s">
        <v>184</v>
      </c>
      <c r="Q370" s="190" t="s">
        <v>1500</v>
      </c>
      <c r="R370" s="190" t="s">
        <v>1501</v>
      </c>
      <c r="S370" s="190" t="s">
        <v>144</v>
      </c>
    </row>
    <row r="371" spans="9:19" ht="15" customHeight="1">
      <c r="I371" s="190" t="s">
        <v>183</v>
      </c>
      <c r="J371" s="190" t="s">
        <v>184</v>
      </c>
      <c r="K371" s="190" t="s">
        <v>457</v>
      </c>
      <c r="L371" s="190" t="s">
        <v>458</v>
      </c>
      <c r="M371" s="190" t="s">
        <v>1502</v>
      </c>
      <c r="N371" s="190" t="s">
        <v>1503</v>
      </c>
      <c r="O371" s="190" t="s">
        <v>183</v>
      </c>
      <c r="P371" s="190" t="s">
        <v>184</v>
      </c>
      <c r="Q371" s="190" t="s">
        <v>1502</v>
      </c>
      <c r="R371" s="190" t="s">
        <v>1503</v>
      </c>
      <c r="S371" s="190" t="s">
        <v>144</v>
      </c>
    </row>
    <row r="372" spans="9:19" ht="15" customHeight="1">
      <c r="I372" s="190" t="s">
        <v>183</v>
      </c>
      <c r="J372" s="190" t="s">
        <v>184</v>
      </c>
      <c r="K372" s="190" t="s">
        <v>462</v>
      </c>
      <c r="L372" s="190" t="s">
        <v>463</v>
      </c>
      <c r="M372" s="190" t="s">
        <v>1502</v>
      </c>
      <c r="N372" s="190" t="s">
        <v>1503</v>
      </c>
      <c r="O372" s="190" t="s">
        <v>183</v>
      </c>
      <c r="P372" s="190" t="s">
        <v>184</v>
      </c>
      <c r="Q372" s="190" t="s">
        <v>1502</v>
      </c>
      <c r="R372" s="190" t="s">
        <v>1503</v>
      </c>
      <c r="S372" s="190" t="s">
        <v>144</v>
      </c>
    </row>
    <row r="373" spans="9:19" ht="15" customHeight="1">
      <c r="I373" s="190" t="s">
        <v>183</v>
      </c>
      <c r="J373" s="190" t="s">
        <v>184</v>
      </c>
      <c r="K373" s="190" t="s">
        <v>478</v>
      </c>
      <c r="L373" s="190" t="s">
        <v>479</v>
      </c>
      <c r="M373" s="190" t="s">
        <v>1504</v>
      </c>
      <c r="N373" s="190" t="s">
        <v>1505</v>
      </c>
      <c r="O373" s="190" t="s">
        <v>183</v>
      </c>
      <c r="P373" s="190" t="s">
        <v>184</v>
      </c>
      <c r="Q373" s="190" t="s">
        <v>1504</v>
      </c>
      <c r="R373" s="190" t="s">
        <v>1505</v>
      </c>
      <c r="S373" s="190" t="s">
        <v>144</v>
      </c>
    </row>
    <row r="374" spans="9:19" ht="15" customHeight="1">
      <c r="I374" s="190" t="s">
        <v>183</v>
      </c>
      <c r="J374" s="190" t="s">
        <v>184</v>
      </c>
      <c r="K374" s="190" t="s">
        <v>473</v>
      </c>
      <c r="L374" s="190" t="s">
        <v>474</v>
      </c>
      <c r="M374" s="190" t="s">
        <v>1506</v>
      </c>
      <c r="N374" s="190" t="s">
        <v>1507</v>
      </c>
      <c r="O374" s="190" t="s">
        <v>183</v>
      </c>
      <c r="P374" s="190" t="s">
        <v>184</v>
      </c>
      <c r="Q374" s="190" t="s">
        <v>1506</v>
      </c>
      <c r="R374" s="190" t="s">
        <v>1507</v>
      </c>
      <c r="S374" s="190" t="s">
        <v>144</v>
      </c>
    </row>
    <row r="375" spans="9:19" ht="15" customHeight="1">
      <c r="I375" s="190" t="s">
        <v>183</v>
      </c>
      <c r="J375" s="190" t="s">
        <v>184</v>
      </c>
      <c r="K375" s="190" t="s">
        <v>473</v>
      </c>
      <c r="L375" s="190" t="s">
        <v>474</v>
      </c>
      <c r="M375" s="190" t="s">
        <v>1508</v>
      </c>
      <c r="N375" s="190" t="s">
        <v>1509</v>
      </c>
      <c r="O375" s="190" t="s">
        <v>183</v>
      </c>
      <c r="P375" s="190" t="s">
        <v>184</v>
      </c>
      <c r="Q375" s="190" t="s">
        <v>1508</v>
      </c>
      <c r="R375" s="190" t="s">
        <v>1509</v>
      </c>
      <c r="S375" s="190" t="s">
        <v>144</v>
      </c>
    </row>
    <row r="376" spans="9:19" ht="15" customHeight="1">
      <c r="I376" s="190" t="s">
        <v>183</v>
      </c>
      <c r="J376" s="190" t="s">
        <v>184</v>
      </c>
      <c r="K376" s="190" t="s">
        <v>497</v>
      </c>
      <c r="L376" s="190" t="s">
        <v>498</v>
      </c>
      <c r="M376" s="190" t="s">
        <v>1510</v>
      </c>
      <c r="N376" s="190" t="s">
        <v>1511</v>
      </c>
      <c r="O376" s="190" t="s">
        <v>183</v>
      </c>
      <c r="P376" s="190" t="s">
        <v>184</v>
      </c>
      <c r="Q376" s="190" t="s">
        <v>1510</v>
      </c>
      <c r="R376" s="190" t="s">
        <v>1511</v>
      </c>
      <c r="S376" s="190" t="s">
        <v>144</v>
      </c>
    </row>
    <row r="377" spans="9:19" ht="15" customHeight="1">
      <c r="I377" s="190" t="s">
        <v>183</v>
      </c>
      <c r="J377" s="190" t="s">
        <v>184</v>
      </c>
      <c r="K377" s="190" t="s">
        <v>457</v>
      </c>
      <c r="L377" s="190" t="s">
        <v>458</v>
      </c>
      <c r="M377" s="190" t="s">
        <v>1512</v>
      </c>
      <c r="N377" s="190" t="s">
        <v>1513</v>
      </c>
      <c r="O377" s="190" t="s">
        <v>183</v>
      </c>
      <c r="P377" s="190" t="s">
        <v>184</v>
      </c>
      <c r="Q377" s="190" t="s">
        <v>1512</v>
      </c>
      <c r="R377" s="190" t="s">
        <v>1513</v>
      </c>
      <c r="S377" s="190" t="s">
        <v>144</v>
      </c>
    </row>
    <row r="378" spans="9:19" ht="15" customHeight="1">
      <c r="I378" s="190" t="s">
        <v>183</v>
      </c>
      <c r="J378" s="190" t="s">
        <v>184</v>
      </c>
      <c r="K378" s="190" t="s">
        <v>462</v>
      </c>
      <c r="L378" s="190" t="s">
        <v>463</v>
      </c>
      <c r="M378" s="190" t="s">
        <v>1512</v>
      </c>
      <c r="N378" s="190" t="s">
        <v>1513</v>
      </c>
      <c r="O378" s="190" t="s">
        <v>183</v>
      </c>
      <c r="P378" s="190" t="s">
        <v>184</v>
      </c>
      <c r="Q378" s="190" t="s">
        <v>1512</v>
      </c>
      <c r="R378" s="190" t="s">
        <v>1513</v>
      </c>
      <c r="S378" s="190" t="s">
        <v>144</v>
      </c>
    </row>
    <row r="379" spans="9:19" ht="15" customHeight="1">
      <c r="I379" s="190" t="s">
        <v>183</v>
      </c>
      <c r="J379" s="190" t="s">
        <v>184</v>
      </c>
      <c r="K379" s="190" t="s">
        <v>457</v>
      </c>
      <c r="L379" s="190" t="s">
        <v>458</v>
      </c>
      <c r="M379" s="190" t="s">
        <v>1514</v>
      </c>
      <c r="N379" s="190" t="s">
        <v>1515</v>
      </c>
      <c r="O379" s="190" t="s">
        <v>183</v>
      </c>
      <c r="P379" s="190" t="s">
        <v>184</v>
      </c>
      <c r="Q379" s="190" t="s">
        <v>1514</v>
      </c>
      <c r="R379" s="190" t="s">
        <v>1515</v>
      </c>
      <c r="S379" s="190" t="s">
        <v>144</v>
      </c>
    </row>
    <row r="380" spans="9:19" ht="15" customHeight="1">
      <c r="I380" s="190" t="s">
        <v>183</v>
      </c>
      <c r="J380" s="190" t="s">
        <v>184</v>
      </c>
      <c r="K380" s="190" t="s">
        <v>462</v>
      </c>
      <c r="L380" s="190" t="s">
        <v>463</v>
      </c>
      <c r="M380" s="190" t="s">
        <v>1514</v>
      </c>
      <c r="N380" s="190" t="s">
        <v>1515</v>
      </c>
      <c r="O380" s="190" t="s">
        <v>183</v>
      </c>
      <c r="P380" s="190" t="s">
        <v>184</v>
      </c>
      <c r="Q380" s="190" t="s">
        <v>1514</v>
      </c>
      <c r="R380" s="190" t="s">
        <v>1515</v>
      </c>
      <c r="S380" s="190" t="s">
        <v>144</v>
      </c>
    </row>
    <row r="381" spans="9:19" ht="15" customHeight="1">
      <c r="I381" s="190" t="s">
        <v>183</v>
      </c>
      <c r="J381" s="190" t="s">
        <v>184</v>
      </c>
      <c r="K381" s="190" t="s">
        <v>484</v>
      </c>
      <c r="L381" s="190" t="s">
        <v>485</v>
      </c>
      <c r="M381" s="190" t="s">
        <v>1516</v>
      </c>
      <c r="N381" s="190" t="s">
        <v>1517</v>
      </c>
      <c r="O381" s="190" t="s">
        <v>183</v>
      </c>
      <c r="P381" s="190" t="s">
        <v>184</v>
      </c>
      <c r="Q381" s="190" t="s">
        <v>1516</v>
      </c>
      <c r="R381" s="190" t="s">
        <v>1517</v>
      </c>
      <c r="S381" s="190" t="s">
        <v>144</v>
      </c>
    </row>
    <row r="382" spans="9:19" ht="15" customHeight="1">
      <c r="I382" s="190" t="s">
        <v>183</v>
      </c>
      <c r="J382" s="190" t="s">
        <v>184</v>
      </c>
      <c r="K382" s="190" t="s">
        <v>457</v>
      </c>
      <c r="L382" s="190" t="s">
        <v>458</v>
      </c>
      <c r="M382" s="190" t="s">
        <v>1518</v>
      </c>
      <c r="N382" s="190" t="s">
        <v>1519</v>
      </c>
      <c r="O382" s="190" t="s">
        <v>183</v>
      </c>
      <c r="P382" s="190" t="s">
        <v>184</v>
      </c>
      <c r="Q382" s="190" t="s">
        <v>1518</v>
      </c>
      <c r="R382" s="190" t="s">
        <v>1520</v>
      </c>
      <c r="S382" s="190" t="s">
        <v>144</v>
      </c>
    </row>
    <row r="383" spans="9:19" ht="15" customHeight="1">
      <c r="I383" s="190" t="s">
        <v>183</v>
      </c>
      <c r="J383" s="190" t="s">
        <v>184</v>
      </c>
      <c r="K383" s="190" t="s">
        <v>462</v>
      </c>
      <c r="L383" s="190" t="s">
        <v>463</v>
      </c>
      <c r="M383" s="190" t="s">
        <v>1518</v>
      </c>
      <c r="N383" s="190" t="s">
        <v>1519</v>
      </c>
      <c r="O383" s="190" t="s">
        <v>183</v>
      </c>
      <c r="P383" s="190" t="s">
        <v>184</v>
      </c>
      <c r="Q383" s="190" t="s">
        <v>1518</v>
      </c>
      <c r="R383" s="190" t="s">
        <v>1520</v>
      </c>
      <c r="S383" s="190" t="s">
        <v>144</v>
      </c>
    </row>
    <row r="384" spans="9:19" ht="15" customHeight="1">
      <c r="I384" s="190" t="s">
        <v>183</v>
      </c>
      <c r="J384" s="190" t="s">
        <v>184</v>
      </c>
      <c r="K384" s="190" t="s">
        <v>457</v>
      </c>
      <c r="L384" s="190" t="s">
        <v>458</v>
      </c>
      <c r="M384" s="190" t="s">
        <v>1521</v>
      </c>
      <c r="N384" s="190" t="s">
        <v>1522</v>
      </c>
      <c r="O384" s="190" t="s">
        <v>183</v>
      </c>
      <c r="P384" s="190" t="s">
        <v>184</v>
      </c>
      <c r="Q384" s="190" t="s">
        <v>1521</v>
      </c>
      <c r="R384" s="190" t="s">
        <v>1522</v>
      </c>
      <c r="S384" s="190" t="s">
        <v>144</v>
      </c>
    </row>
    <row r="385" spans="9:19" ht="15" customHeight="1">
      <c r="I385" s="190" t="s">
        <v>183</v>
      </c>
      <c r="J385" s="190" t="s">
        <v>184</v>
      </c>
      <c r="K385" s="190" t="s">
        <v>462</v>
      </c>
      <c r="L385" s="190" t="s">
        <v>463</v>
      </c>
      <c r="M385" s="190" t="s">
        <v>1521</v>
      </c>
      <c r="N385" s="190" t="s">
        <v>1522</v>
      </c>
      <c r="O385" s="190" t="s">
        <v>183</v>
      </c>
      <c r="P385" s="190" t="s">
        <v>184</v>
      </c>
      <c r="Q385" s="190" t="s">
        <v>1521</v>
      </c>
      <c r="R385" s="190" t="s">
        <v>1522</v>
      </c>
      <c r="S385" s="190" t="s">
        <v>144</v>
      </c>
    </row>
    <row r="386" spans="9:19" ht="15" customHeight="1">
      <c r="I386" s="190" t="s">
        <v>183</v>
      </c>
      <c r="J386" s="190" t="s">
        <v>184</v>
      </c>
      <c r="K386" s="190" t="s">
        <v>457</v>
      </c>
      <c r="L386" s="190" t="s">
        <v>458</v>
      </c>
      <c r="M386" s="190" t="s">
        <v>1523</v>
      </c>
      <c r="N386" s="190" t="s">
        <v>1524</v>
      </c>
      <c r="O386" s="190" t="s">
        <v>183</v>
      </c>
      <c r="P386" s="190" t="s">
        <v>184</v>
      </c>
      <c r="Q386" s="190" t="s">
        <v>1523</v>
      </c>
      <c r="R386" s="190" t="s">
        <v>1524</v>
      </c>
      <c r="S386" s="190" t="s">
        <v>144</v>
      </c>
    </row>
    <row r="387" spans="9:19" ht="15" customHeight="1">
      <c r="I387" s="190" t="s">
        <v>183</v>
      </c>
      <c r="J387" s="190" t="s">
        <v>184</v>
      </c>
      <c r="K387" s="190" t="s">
        <v>462</v>
      </c>
      <c r="L387" s="190" t="s">
        <v>463</v>
      </c>
      <c r="M387" s="190" t="s">
        <v>1523</v>
      </c>
      <c r="N387" s="190" t="s">
        <v>1524</v>
      </c>
      <c r="O387" s="190" t="s">
        <v>183</v>
      </c>
      <c r="P387" s="190" t="s">
        <v>184</v>
      </c>
      <c r="Q387" s="190" t="s">
        <v>1523</v>
      </c>
      <c r="R387" s="190" t="s">
        <v>1524</v>
      </c>
      <c r="S387" s="190" t="s">
        <v>144</v>
      </c>
    </row>
    <row r="388" spans="9:19" ht="15" customHeight="1">
      <c r="I388" s="190" t="s">
        <v>183</v>
      </c>
      <c r="J388" s="190" t="s">
        <v>184</v>
      </c>
      <c r="K388" s="190" t="s">
        <v>489</v>
      </c>
      <c r="L388" s="190" t="s">
        <v>490</v>
      </c>
      <c r="M388" s="190" t="s">
        <v>1525</v>
      </c>
      <c r="N388" s="190" t="s">
        <v>1526</v>
      </c>
      <c r="O388" s="190" t="s">
        <v>183</v>
      </c>
      <c r="P388" s="190" t="s">
        <v>184</v>
      </c>
      <c r="Q388" s="190" t="s">
        <v>1525</v>
      </c>
      <c r="R388" s="190" t="s">
        <v>1526</v>
      </c>
      <c r="S388" s="190" t="s">
        <v>144</v>
      </c>
    </row>
    <row r="389" spans="9:19" ht="15" customHeight="1">
      <c r="I389" s="190" t="s">
        <v>190</v>
      </c>
      <c r="J389" s="190" t="s">
        <v>191</v>
      </c>
      <c r="K389" s="190" t="s">
        <v>515</v>
      </c>
      <c r="L389" s="190" t="s">
        <v>516</v>
      </c>
      <c r="M389" s="190" t="s">
        <v>1527</v>
      </c>
      <c r="N389" s="190" t="s">
        <v>1528</v>
      </c>
      <c r="O389" s="190" t="s">
        <v>190</v>
      </c>
      <c r="P389" s="190" t="s">
        <v>191</v>
      </c>
      <c r="Q389" s="190" t="s">
        <v>1527</v>
      </c>
      <c r="R389" s="190" t="s">
        <v>1528</v>
      </c>
      <c r="S389" s="190" t="s">
        <v>144</v>
      </c>
    </row>
    <row r="390" spans="9:19" ht="15" customHeight="1">
      <c r="I390" s="190" t="s">
        <v>190</v>
      </c>
      <c r="J390" s="190" t="s">
        <v>191</v>
      </c>
      <c r="K390" s="190" t="s">
        <v>520</v>
      </c>
      <c r="L390" s="190" t="s">
        <v>521</v>
      </c>
      <c r="M390" s="190" t="s">
        <v>1527</v>
      </c>
      <c r="N390" s="190" t="s">
        <v>1528</v>
      </c>
      <c r="O390" s="190" t="s">
        <v>190</v>
      </c>
      <c r="P390" s="190" t="s">
        <v>191</v>
      </c>
      <c r="Q390" s="190" t="s">
        <v>1527</v>
      </c>
      <c r="R390" s="190" t="s">
        <v>1528</v>
      </c>
      <c r="S390" s="190" t="s">
        <v>144</v>
      </c>
    </row>
    <row r="391" spans="9:19" ht="15" customHeight="1">
      <c r="I391" s="190" t="s">
        <v>190</v>
      </c>
      <c r="J391" s="190" t="s">
        <v>191</v>
      </c>
      <c r="K391" s="190" t="s">
        <v>525</v>
      </c>
      <c r="L391" s="190" t="s">
        <v>526</v>
      </c>
      <c r="M391" s="190" t="s">
        <v>1529</v>
      </c>
      <c r="N391" s="190" t="s">
        <v>1530</v>
      </c>
      <c r="O391" s="190" t="s">
        <v>190</v>
      </c>
      <c r="P391" s="190" t="s">
        <v>191</v>
      </c>
      <c r="Q391" s="190" t="s">
        <v>1529</v>
      </c>
      <c r="R391" s="190" t="s">
        <v>1530</v>
      </c>
      <c r="S391" s="190" t="s">
        <v>144</v>
      </c>
    </row>
    <row r="392" spans="9:19" ht="15" customHeight="1">
      <c r="I392" s="190" t="s">
        <v>190</v>
      </c>
      <c r="J392" s="190" t="s">
        <v>191</v>
      </c>
      <c r="K392" s="190" t="s">
        <v>530</v>
      </c>
      <c r="L392" s="190" t="s">
        <v>226</v>
      </c>
      <c r="M392" s="190" t="s">
        <v>1531</v>
      </c>
      <c r="N392" s="190" t="s">
        <v>1532</v>
      </c>
      <c r="O392" s="190" t="s">
        <v>190</v>
      </c>
      <c r="P392" s="190" t="s">
        <v>191</v>
      </c>
      <c r="Q392" s="190" t="s">
        <v>1531</v>
      </c>
      <c r="R392" s="190" t="s">
        <v>1532</v>
      </c>
      <c r="S392" s="190" t="s">
        <v>144</v>
      </c>
    </row>
    <row r="393" spans="9:19" ht="15" customHeight="1">
      <c r="I393" s="190" t="s">
        <v>190</v>
      </c>
      <c r="J393" s="190" t="s">
        <v>191</v>
      </c>
      <c r="K393" s="190" t="s">
        <v>525</v>
      </c>
      <c r="L393" s="190" t="s">
        <v>526</v>
      </c>
      <c r="M393" s="190" t="s">
        <v>1533</v>
      </c>
      <c r="N393" s="190" t="s">
        <v>1534</v>
      </c>
      <c r="O393" s="190" t="s">
        <v>190</v>
      </c>
      <c r="P393" s="190" t="s">
        <v>191</v>
      </c>
      <c r="Q393" s="190" t="s">
        <v>1533</v>
      </c>
      <c r="R393" s="190" t="s">
        <v>1534</v>
      </c>
      <c r="S393" s="190" t="s">
        <v>144</v>
      </c>
    </row>
    <row r="394" spans="9:19" ht="15" customHeight="1">
      <c r="I394" s="190" t="s">
        <v>190</v>
      </c>
      <c r="J394" s="190" t="s">
        <v>191</v>
      </c>
      <c r="K394" s="190" t="s">
        <v>534</v>
      </c>
      <c r="L394" s="190" t="s">
        <v>535</v>
      </c>
      <c r="M394" s="190" t="s">
        <v>1535</v>
      </c>
      <c r="N394" s="190" t="s">
        <v>1536</v>
      </c>
      <c r="O394" s="190" t="s">
        <v>190</v>
      </c>
      <c r="P394" s="190" t="s">
        <v>191</v>
      </c>
      <c r="Q394" s="190" t="s">
        <v>1535</v>
      </c>
      <c r="R394" s="190" t="s">
        <v>1536</v>
      </c>
      <c r="S394" s="190" t="s">
        <v>144</v>
      </c>
    </row>
    <row r="395" spans="9:19" ht="15" customHeight="1">
      <c r="I395" s="190" t="s">
        <v>190</v>
      </c>
      <c r="J395" s="190" t="s">
        <v>191</v>
      </c>
      <c r="K395" s="190" t="s">
        <v>534</v>
      </c>
      <c r="L395" s="190" t="s">
        <v>535</v>
      </c>
      <c r="M395" s="190" t="s">
        <v>1537</v>
      </c>
      <c r="N395" s="190" t="s">
        <v>1538</v>
      </c>
      <c r="O395" s="190" t="s">
        <v>190</v>
      </c>
      <c r="P395" s="190" t="s">
        <v>191</v>
      </c>
      <c r="Q395" s="190" t="s">
        <v>1537</v>
      </c>
      <c r="R395" s="190" t="s">
        <v>1538</v>
      </c>
      <c r="S395" s="190" t="s">
        <v>144</v>
      </c>
    </row>
    <row r="396" spans="9:19" ht="15" customHeight="1">
      <c r="I396" s="190" t="s">
        <v>190</v>
      </c>
      <c r="J396" s="190" t="s">
        <v>191</v>
      </c>
      <c r="K396" s="190" t="s">
        <v>515</v>
      </c>
      <c r="L396" s="190" t="s">
        <v>516</v>
      </c>
      <c r="M396" s="190" t="s">
        <v>1539</v>
      </c>
      <c r="N396" s="190" t="s">
        <v>1540</v>
      </c>
      <c r="O396" s="190" t="s">
        <v>190</v>
      </c>
      <c r="P396" s="190" t="s">
        <v>191</v>
      </c>
      <c r="Q396" s="190" t="s">
        <v>1539</v>
      </c>
      <c r="R396" s="190" t="s">
        <v>1540</v>
      </c>
      <c r="S396" s="190" t="s">
        <v>144</v>
      </c>
    </row>
    <row r="397" spans="9:19" ht="15" customHeight="1">
      <c r="I397" s="190" t="s">
        <v>190</v>
      </c>
      <c r="J397" s="190" t="s">
        <v>191</v>
      </c>
      <c r="K397" s="190" t="s">
        <v>520</v>
      </c>
      <c r="L397" s="190" t="s">
        <v>521</v>
      </c>
      <c r="M397" s="190" t="s">
        <v>1539</v>
      </c>
      <c r="N397" s="190" t="s">
        <v>1540</v>
      </c>
      <c r="O397" s="190" t="s">
        <v>190</v>
      </c>
      <c r="P397" s="190" t="s">
        <v>191</v>
      </c>
      <c r="Q397" s="190" t="s">
        <v>1539</v>
      </c>
      <c r="R397" s="190" t="s">
        <v>1540</v>
      </c>
      <c r="S397" s="190" t="s">
        <v>144</v>
      </c>
    </row>
    <row r="398" spans="9:19" ht="15" customHeight="1">
      <c r="I398" s="190" t="s">
        <v>190</v>
      </c>
      <c r="J398" s="190" t="s">
        <v>191</v>
      </c>
      <c r="K398" s="190" t="s">
        <v>540</v>
      </c>
      <c r="L398" s="190" t="s">
        <v>179</v>
      </c>
      <c r="M398" s="190" t="s">
        <v>1541</v>
      </c>
      <c r="N398" s="190" t="s">
        <v>1542</v>
      </c>
      <c r="O398" s="190" t="s">
        <v>190</v>
      </c>
      <c r="P398" s="190" t="s">
        <v>191</v>
      </c>
      <c r="Q398" s="190" t="s">
        <v>1541</v>
      </c>
      <c r="R398" s="190" t="s">
        <v>1542</v>
      </c>
      <c r="S398" s="190" t="s">
        <v>144</v>
      </c>
    </row>
    <row r="399" spans="9:19" ht="15" customHeight="1">
      <c r="I399" s="190" t="s">
        <v>190</v>
      </c>
      <c r="J399" s="190" t="s">
        <v>191</v>
      </c>
      <c r="K399" s="190" t="s">
        <v>525</v>
      </c>
      <c r="L399" s="190" t="s">
        <v>526</v>
      </c>
      <c r="M399" s="190" t="s">
        <v>1543</v>
      </c>
      <c r="N399" s="190" t="s">
        <v>1544</v>
      </c>
      <c r="O399" s="190" t="s">
        <v>190</v>
      </c>
      <c r="P399" s="190" t="s">
        <v>191</v>
      </c>
      <c r="Q399" s="190" t="s">
        <v>1543</v>
      </c>
      <c r="R399" s="190" t="s">
        <v>1544</v>
      </c>
      <c r="S399" s="190" t="s">
        <v>144</v>
      </c>
    </row>
    <row r="400" spans="9:19" ht="15" customHeight="1">
      <c r="I400" s="190" t="s">
        <v>190</v>
      </c>
      <c r="J400" s="190" t="s">
        <v>191</v>
      </c>
      <c r="K400" s="190" t="s">
        <v>544</v>
      </c>
      <c r="L400" s="190" t="s">
        <v>161</v>
      </c>
      <c r="M400" s="190" t="s">
        <v>1545</v>
      </c>
      <c r="N400" s="190" t="s">
        <v>1546</v>
      </c>
      <c r="O400" s="190" t="s">
        <v>190</v>
      </c>
      <c r="P400" s="190" t="s">
        <v>191</v>
      </c>
      <c r="Q400" s="190" t="s">
        <v>1545</v>
      </c>
      <c r="R400" s="190" t="s">
        <v>1546</v>
      </c>
      <c r="S400" s="190" t="s">
        <v>144</v>
      </c>
    </row>
    <row r="401" spans="9:19" ht="15" customHeight="1">
      <c r="I401" s="190" t="s">
        <v>190</v>
      </c>
      <c r="J401" s="190" t="s">
        <v>191</v>
      </c>
      <c r="K401" s="190" t="s">
        <v>530</v>
      </c>
      <c r="L401" s="190" t="s">
        <v>226</v>
      </c>
      <c r="M401" s="190" t="s">
        <v>1547</v>
      </c>
      <c r="N401" s="190" t="s">
        <v>1548</v>
      </c>
      <c r="O401" s="190" t="s">
        <v>190</v>
      </c>
      <c r="P401" s="190" t="s">
        <v>191</v>
      </c>
      <c r="Q401" s="190" t="s">
        <v>1547</v>
      </c>
      <c r="R401" s="190" t="s">
        <v>1548</v>
      </c>
      <c r="S401" s="190" t="s">
        <v>144</v>
      </c>
    </row>
    <row r="402" spans="9:19" ht="15" customHeight="1">
      <c r="I402" s="190" t="s">
        <v>190</v>
      </c>
      <c r="J402" s="190" t="s">
        <v>191</v>
      </c>
      <c r="K402" s="190" t="s">
        <v>544</v>
      </c>
      <c r="L402" s="190" t="s">
        <v>161</v>
      </c>
      <c r="M402" s="190" t="s">
        <v>1549</v>
      </c>
      <c r="N402" s="190" t="s">
        <v>1550</v>
      </c>
      <c r="O402" s="190" t="s">
        <v>190</v>
      </c>
      <c r="P402" s="190" t="s">
        <v>191</v>
      </c>
      <c r="Q402" s="190" t="s">
        <v>1549</v>
      </c>
      <c r="R402" s="190" t="s">
        <v>1550</v>
      </c>
      <c r="S402" s="190" t="s">
        <v>144</v>
      </c>
    </row>
    <row r="403" spans="9:19" ht="15" customHeight="1">
      <c r="I403" s="190" t="s">
        <v>190</v>
      </c>
      <c r="J403" s="190" t="s">
        <v>191</v>
      </c>
      <c r="K403" s="190" t="s">
        <v>544</v>
      </c>
      <c r="L403" s="190" t="s">
        <v>161</v>
      </c>
      <c r="M403" s="190" t="s">
        <v>1551</v>
      </c>
      <c r="N403" s="190" t="s">
        <v>1552</v>
      </c>
      <c r="O403" s="190" t="s">
        <v>190</v>
      </c>
      <c r="P403" s="190" t="s">
        <v>191</v>
      </c>
      <c r="Q403" s="190" t="s">
        <v>1551</v>
      </c>
      <c r="R403" s="190" t="s">
        <v>1552</v>
      </c>
      <c r="S403" s="190" t="s">
        <v>144</v>
      </c>
    </row>
    <row r="404" spans="9:19" ht="15" customHeight="1">
      <c r="I404" s="190" t="s">
        <v>190</v>
      </c>
      <c r="J404" s="190" t="s">
        <v>191</v>
      </c>
      <c r="K404" s="190" t="s">
        <v>515</v>
      </c>
      <c r="L404" s="190" t="s">
        <v>516</v>
      </c>
      <c r="M404" s="190" t="s">
        <v>1553</v>
      </c>
      <c r="N404" s="190" t="s">
        <v>1554</v>
      </c>
      <c r="O404" s="190" t="s">
        <v>190</v>
      </c>
      <c r="P404" s="190" t="s">
        <v>191</v>
      </c>
      <c r="Q404" s="190" t="s">
        <v>1553</v>
      </c>
      <c r="R404" s="190" t="s">
        <v>1554</v>
      </c>
      <c r="S404" s="190" t="s">
        <v>144</v>
      </c>
    </row>
    <row r="405" spans="9:19" ht="15" customHeight="1">
      <c r="I405" s="190" t="s">
        <v>190</v>
      </c>
      <c r="J405" s="190" t="s">
        <v>191</v>
      </c>
      <c r="K405" s="190" t="s">
        <v>520</v>
      </c>
      <c r="L405" s="190" t="s">
        <v>521</v>
      </c>
      <c r="M405" s="190" t="s">
        <v>1553</v>
      </c>
      <c r="N405" s="190" t="s">
        <v>1554</v>
      </c>
      <c r="O405" s="190" t="s">
        <v>190</v>
      </c>
      <c r="P405" s="190" t="s">
        <v>191</v>
      </c>
      <c r="Q405" s="190" t="s">
        <v>1553</v>
      </c>
      <c r="R405" s="190" t="s">
        <v>1554</v>
      </c>
      <c r="S405" s="190" t="s">
        <v>144</v>
      </c>
    </row>
    <row r="406" spans="9:19" ht="15" customHeight="1">
      <c r="I406" s="190" t="s">
        <v>190</v>
      </c>
      <c r="J406" s="190" t="s">
        <v>191</v>
      </c>
      <c r="K406" s="190" t="s">
        <v>540</v>
      </c>
      <c r="L406" s="190" t="s">
        <v>179</v>
      </c>
      <c r="M406" s="190" t="s">
        <v>1555</v>
      </c>
      <c r="N406" s="190" t="s">
        <v>1556</v>
      </c>
      <c r="O406" s="190" t="s">
        <v>190</v>
      </c>
      <c r="P406" s="190" t="s">
        <v>191</v>
      </c>
      <c r="Q406" s="190" t="s">
        <v>1555</v>
      </c>
      <c r="R406" s="190" t="s">
        <v>1556</v>
      </c>
      <c r="S406" s="190" t="s">
        <v>144</v>
      </c>
    </row>
    <row r="407" spans="9:19" ht="15" customHeight="1">
      <c r="I407" s="190" t="s">
        <v>190</v>
      </c>
      <c r="J407" s="190" t="s">
        <v>191</v>
      </c>
      <c r="K407" s="190" t="s">
        <v>525</v>
      </c>
      <c r="L407" s="190" t="s">
        <v>526</v>
      </c>
      <c r="M407" s="190" t="s">
        <v>1557</v>
      </c>
      <c r="N407" s="190" t="s">
        <v>1558</v>
      </c>
      <c r="O407" s="190" t="s">
        <v>190</v>
      </c>
      <c r="P407" s="190" t="s">
        <v>191</v>
      </c>
      <c r="Q407" s="190" t="s">
        <v>1557</v>
      </c>
      <c r="R407" s="190" t="s">
        <v>1558</v>
      </c>
      <c r="S407" s="190" t="s">
        <v>144</v>
      </c>
    </row>
    <row r="408" spans="9:19" ht="15" customHeight="1">
      <c r="I408" s="190" t="s">
        <v>190</v>
      </c>
      <c r="J408" s="190" t="s">
        <v>191</v>
      </c>
      <c r="K408" s="190" t="s">
        <v>534</v>
      </c>
      <c r="L408" s="190" t="s">
        <v>535</v>
      </c>
      <c r="M408" s="190" t="s">
        <v>1559</v>
      </c>
      <c r="N408" s="190" t="s">
        <v>1560</v>
      </c>
      <c r="O408" s="190" t="s">
        <v>190</v>
      </c>
      <c r="P408" s="190" t="s">
        <v>191</v>
      </c>
      <c r="Q408" s="190" t="s">
        <v>1559</v>
      </c>
      <c r="R408" s="190" t="s">
        <v>1560</v>
      </c>
      <c r="S408" s="190" t="s">
        <v>144</v>
      </c>
    </row>
    <row r="409" spans="9:19" ht="15" customHeight="1">
      <c r="I409" s="190" t="s">
        <v>190</v>
      </c>
      <c r="J409" s="190" t="s">
        <v>191</v>
      </c>
      <c r="K409" s="190" t="s">
        <v>544</v>
      </c>
      <c r="L409" s="190" t="s">
        <v>161</v>
      </c>
      <c r="M409" s="190" t="s">
        <v>1561</v>
      </c>
      <c r="N409" s="190" t="s">
        <v>1562</v>
      </c>
      <c r="O409" s="190" t="s">
        <v>190</v>
      </c>
      <c r="P409" s="190" t="s">
        <v>191</v>
      </c>
      <c r="Q409" s="190" t="s">
        <v>1561</v>
      </c>
      <c r="R409" s="190" t="s">
        <v>1562</v>
      </c>
      <c r="S409" s="190" t="s">
        <v>144</v>
      </c>
    </row>
    <row r="410" spans="9:19" ht="15" customHeight="1">
      <c r="I410" s="190" t="s">
        <v>190</v>
      </c>
      <c r="J410" s="190" t="s">
        <v>191</v>
      </c>
      <c r="K410" s="190" t="s">
        <v>530</v>
      </c>
      <c r="L410" s="190" t="s">
        <v>226</v>
      </c>
      <c r="M410" s="190" t="s">
        <v>1563</v>
      </c>
      <c r="N410" s="190" t="s">
        <v>1564</v>
      </c>
      <c r="O410" s="190" t="s">
        <v>190</v>
      </c>
      <c r="P410" s="190" t="s">
        <v>191</v>
      </c>
      <c r="Q410" s="190" t="s">
        <v>1563</v>
      </c>
      <c r="R410" s="190" t="s">
        <v>1564</v>
      </c>
      <c r="S410" s="190" t="s">
        <v>144</v>
      </c>
    </row>
    <row r="411" spans="9:19" ht="15" customHeight="1">
      <c r="I411" s="190" t="s">
        <v>190</v>
      </c>
      <c r="J411" s="190" t="s">
        <v>191</v>
      </c>
      <c r="K411" s="190" t="s">
        <v>530</v>
      </c>
      <c r="L411" s="190" t="s">
        <v>226</v>
      </c>
      <c r="M411" s="190" t="s">
        <v>1565</v>
      </c>
      <c r="N411" s="190" t="s">
        <v>317</v>
      </c>
      <c r="O411" s="190" t="s">
        <v>190</v>
      </c>
      <c r="P411" s="190" t="s">
        <v>191</v>
      </c>
      <c r="Q411" s="190" t="s">
        <v>1565</v>
      </c>
      <c r="R411" s="190" t="s">
        <v>317</v>
      </c>
      <c r="S411" s="190" t="s">
        <v>144</v>
      </c>
    </row>
    <row r="412" spans="9:19" ht="15" customHeight="1">
      <c r="I412" s="190" t="s">
        <v>190</v>
      </c>
      <c r="J412" s="190" t="s">
        <v>191</v>
      </c>
      <c r="K412" s="190" t="s">
        <v>525</v>
      </c>
      <c r="L412" s="190" t="s">
        <v>526</v>
      </c>
      <c r="M412" s="190" t="s">
        <v>1566</v>
      </c>
      <c r="N412" s="190" t="s">
        <v>1567</v>
      </c>
      <c r="O412" s="190" t="s">
        <v>190</v>
      </c>
      <c r="P412" s="190" t="s">
        <v>191</v>
      </c>
      <c r="Q412" s="190" t="s">
        <v>1566</v>
      </c>
      <c r="R412" s="190" t="s">
        <v>1567</v>
      </c>
      <c r="S412" s="190" t="s">
        <v>144</v>
      </c>
    </row>
    <row r="413" spans="9:19" ht="15" customHeight="1">
      <c r="I413" s="190" t="s">
        <v>190</v>
      </c>
      <c r="J413" s="190" t="s">
        <v>191</v>
      </c>
      <c r="K413" s="190" t="s">
        <v>540</v>
      </c>
      <c r="L413" s="190" t="s">
        <v>179</v>
      </c>
      <c r="M413" s="190" t="s">
        <v>1568</v>
      </c>
      <c r="N413" s="190" t="s">
        <v>1569</v>
      </c>
      <c r="O413" s="190" t="s">
        <v>190</v>
      </c>
      <c r="P413" s="190" t="s">
        <v>191</v>
      </c>
      <c r="Q413" s="190" t="s">
        <v>1568</v>
      </c>
      <c r="R413" s="190" t="s">
        <v>1569</v>
      </c>
      <c r="S413" s="190" t="s">
        <v>144</v>
      </c>
    </row>
    <row r="414" spans="9:19" ht="15" customHeight="1">
      <c r="I414" s="190" t="s">
        <v>190</v>
      </c>
      <c r="J414" s="190" t="s">
        <v>191</v>
      </c>
      <c r="K414" s="190" t="s">
        <v>534</v>
      </c>
      <c r="L414" s="190" t="s">
        <v>535</v>
      </c>
      <c r="M414" s="190" t="s">
        <v>1570</v>
      </c>
      <c r="N414" s="190" t="s">
        <v>1571</v>
      </c>
      <c r="O414" s="190" t="s">
        <v>190</v>
      </c>
      <c r="P414" s="190" t="s">
        <v>191</v>
      </c>
      <c r="Q414" s="190" t="s">
        <v>1570</v>
      </c>
      <c r="R414" s="190" t="s">
        <v>1571</v>
      </c>
      <c r="S414" s="190" t="s">
        <v>144</v>
      </c>
    </row>
    <row r="415" spans="9:19" ht="15" customHeight="1">
      <c r="I415" s="190" t="s">
        <v>190</v>
      </c>
      <c r="J415" s="190" t="s">
        <v>191</v>
      </c>
      <c r="K415" s="190" t="s">
        <v>530</v>
      </c>
      <c r="L415" s="190" t="s">
        <v>226</v>
      </c>
      <c r="M415" s="190" t="s">
        <v>1572</v>
      </c>
      <c r="N415" s="190" t="s">
        <v>1573</v>
      </c>
      <c r="O415" s="190" t="s">
        <v>190</v>
      </c>
      <c r="P415" s="190" t="s">
        <v>191</v>
      </c>
      <c r="Q415" s="190" t="s">
        <v>1572</v>
      </c>
      <c r="R415" s="190" t="s">
        <v>1573</v>
      </c>
      <c r="S415" s="190" t="s">
        <v>144</v>
      </c>
    </row>
    <row r="416" spans="9:19" ht="15" customHeight="1">
      <c r="I416" s="190" t="s">
        <v>190</v>
      </c>
      <c r="J416" s="190" t="s">
        <v>191</v>
      </c>
      <c r="K416" s="190" t="s">
        <v>540</v>
      </c>
      <c r="L416" s="190" t="s">
        <v>179</v>
      </c>
      <c r="M416" s="190" t="s">
        <v>1574</v>
      </c>
      <c r="N416" s="190" t="s">
        <v>1575</v>
      </c>
      <c r="O416" s="190" t="s">
        <v>190</v>
      </c>
      <c r="P416" s="190" t="s">
        <v>191</v>
      </c>
      <c r="Q416" s="190" t="s">
        <v>1574</v>
      </c>
      <c r="R416" s="190" t="s">
        <v>1575</v>
      </c>
      <c r="S416" s="190" t="s">
        <v>144</v>
      </c>
    </row>
    <row r="417" spans="9:19" ht="15" customHeight="1">
      <c r="I417" s="190" t="s">
        <v>190</v>
      </c>
      <c r="J417" s="190" t="s">
        <v>191</v>
      </c>
      <c r="K417" s="190" t="s">
        <v>515</v>
      </c>
      <c r="L417" s="190" t="s">
        <v>516</v>
      </c>
      <c r="M417" s="190" t="s">
        <v>1576</v>
      </c>
      <c r="N417" s="190" t="s">
        <v>1577</v>
      </c>
      <c r="O417" s="190" t="s">
        <v>190</v>
      </c>
      <c r="P417" s="190" t="s">
        <v>191</v>
      </c>
      <c r="Q417" s="190" t="s">
        <v>1576</v>
      </c>
      <c r="R417" s="190" t="s">
        <v>1577</v>
      </c>
      <c r="S417" s="190" t="s">
        <v>144</v>
      </c>
    </row>
    <row r="418" spans="9:19" ht="15" customHeight="1">
      <c r="I418" s="190" t="s">
        <v>190</v>
      </c>
      <c r="J418" s="190" t="s">
        <v>191</v>
      </c>
      <c r="K418" s="190" t="s">
        <v>520</v>
      </c>
      <c r="L418" s="190" t="s">
        <v>521</v>
      </c>
      <c r="M418" s="190" t="s">
        <v>1576</v>
      </c>
      <c r="N418" s="190" t="s">
        <v>1577</v>
      </c>
      <c r="O418" s="190" t="s">
        <v>190</v>
      </c>
      <c r="P418" s="190" t="s">
        <v>191</v>
      </c>
      <c r="Q418" s="190" t="s">
        <v>1576</v>
      </c>
      <c r="R418" s="190" t="s">
        <v>1577</v>
      </c>
      <c r="S418" s="190" t="s">
        <v>144</v>
      </c>
    </row>
    <row r="419" spans="9:19" ht="15" customHeight="1">
      <c r="I419" s="190" t="s">
        <v>190</v>
      </c>
      <c r="J419" s="190" t="s">
        <v>191</v>
      </c>
      <c r="K419" s="190" t="s">
        <v>530</v>
      </c>
      <c r="L419" s="190" t="s">
        <v>226</v>
      </c>
      <c r="M419" s="190" t="s">
        <v>1578</v>
      </c>
      <c r="N419" s="190" t="s">
        <v>1579</v>
      </c>
      <c r="O419" s="190" t="s">
        <v>190</v>
      </c>
      <c r="P419" s="190" t="s">
        <v>191</v>
      </c>
      <c r="Q419" s="190" t="s">
        <v>1578</v>
      </c>
      <c r="R419" s="190" t="s">
        <v>1579</v>
      </c>
      <c r="S419" s="190" t="s">
        <v>144</v>
      </c>
    </row>
    <row r="420" spans="9:19" ht="15" customHeight="1">
      <c r="I420" s="190" t="s">
        <v>198</v>
      </c>
      <c r="J420" s="190" t="s">
        <v>199</v>
      </c>
      <c r="K420" s="190" t="s">
        <v>546</v>
      </c>
      <c r="L420" s="190" t="s">
        <v>547</v>
      </c>
      <c r="M420" s="190" t="s">
        <v>1580</v>
      </c>
      <c r="N420" s="190" t="s">
        <v>1581</v>
      </c>
      <c r="O420" s="190" t="s">
        <v>198</v>
      </c>
      <c r="P420" s="190" t="s">
        <v>199</v>
      </c>
      <c r="Q420" s="190" t="s">
        <v>1580</v>
      </c>
      <c r="R420" s="190" t="s">
        <v>1581</v>
      </c>
      <c r="S420" s="190" t="s">
        <v>144</v>
      </c>
    </row>
    <row r="421" spans="9:19" ht="15" customHeight="1">
      <c r="I421" s="190" t="s">
        <v>198</v>
      </c>
      <c r="J421" s="190" t="s">
        <v>199</v>
      </c>
      <c r="K421" s="190" t="s">
        <v>551</v>
      </c>
      <c r="L421" s="190" t="s">
        <v>552</v>
      </c>
      <c r="M421" s="190" t="s">
        <v>1580</v>
      </c>
      <c r="N421" s="190" t="s">
        <v>1581</v>
      </c>
      <c r="O421" s="190" t="s">
        <v>198</v>
      </c>
      <c r="P421" s="190" t="s">
        <v>199</v>
      </c>
      <c r="Q421" s="190" t="s">
        <v>1580</v>
      </c>
      <c r="R421" s="190" t="s">
        <v>1581</v>
      </c>
      <c r="S421" s="190" t="s">
        <v>144</v>
      </c>
    </row>
    <row r="422" spans="9:19" ht="15" customHeight="1">
      <c r="I422" s="190" t="s">
        <v>198</v>
      </c>
      <c r="J422" s="190" t="s">
        <v>199</v>
      </c>
      <c r="K422" s="190" t="s">
        <v>557</v>
      </c>
      <c r="L422" s="190" t="s">
        <v>558</v>
      </c>
      <c r="M422" s="190" t="s">
        <v>1582</v>
      </c>
      <c r="N422" s="190" t="s">
        <v>1583</v>
      </c>
      <c r="O422" s="190" t="s">
        <v>198</v>
      </c>
      <c r="P422" s="190" t="s">
        <v>199</v>
      </c>
      <c r="Q422" s="190" t="s">
        <v>1582</v>
      </c>
      <c r="R422" s="190" t="s">
        <v>1583</v>
      </c>
      <c r="S422" s="190" t="s">
        <v>144</v>
      </c>
    </row>
    <row r="423" spans="9:19" ht="15" customHeight="1">
      <c r="I423" s="190" t="s">
        <v>198</v>
      </c>
      <c r="J423" s="190" t="s">
        <v>199</v>
      </c>
      <c r="K423" s="190" t="s">
        <v>557</v>
      </c>
      <c r="L423" s="190" t="s">
        <v>558</v>
      </c>
      <c r="M423" s="190" t="s">
        <v>1584</v>
      </c>
      <c r="N423" s="190" t="s">
        <v>1585</v>
      </c>
      <c r="O423" s="190" t="s">
        <v>198</v>
      </c>
      <c r="P423" s="190" t="s">
        <v>199</v>
      </c>
      <c r="Q423" s="190" t="s">
        <v>1584</v>
      </c>
      <c r="R423" s="190" t="s">
        <v>1586</v>
      </c>
      <c r="S423" s="190" t="s">
        <v>144</v>
      </c>
    </row>
    <row r="424" spans="9:19" ht="15" customHeight="1">
      <c r="I424" s="190" t="s">
        <v>198</v>
      </c>
      <c r="J424" s="190" t="s">
        <v>199</v>
      </c>
      <c r="K424" s="190" t="s">
        <v>560</v>
      </c>
      <c r="L424" s="190" t="s">
        <v>561</v>
      </c>
      <c r="M424" s="190" t="s">
        <v>1587</v>
      </c>
      <c r="N424" s="190" t="s">
        <v>1588</v>
      </c>
      <c r="O424" s="190" t="s">
        <v>198</v>
      </c>
      <c r="P424" s="190" t="s">
        <v>199</v>
      </c>
      <c r="Q424" s="190" t="s">
        <v>1587</v>
      </c>
      <c r="R424" s="190" t="s">
        <v>1588</v>
      </c>
      <c r="S424" s="190" t="s">
        <v>144</v>
      </c>
    </row>
    <row r="425" spans="9:19" ht="15" customHeight="1">
      <c r="I425" s="190" t="s">
        <v>198</v>
      </c>
      <c r="J425" s="190" t="s">
        <v>199</v>
      </c>
      <c r="K425" s="190" t="s">
        <v>557</v>
      </c>
      <c r="L425" s="190" t="s">
        <v>558</v>
      </c>
      <c r="M425" s="190" t="s">
        <v>1589</v>
      </c>
      <c r="N425" s="190" t="s">
        <v>1590</v>
      </c>
      <c r="O425" s="190" t="s">
        <v>198</v>
      </c>
      <c r="P425" s="190" t="s">
        <v>199</v>
      </c>
      <c r="Q425" s="190" t="s">
        <v>1589</v>
      </c>
      <c r="R425" s="190" t="s">
        <v>1590</v>
      </c>
      <c r="S425" s="190" t="s">
        <v>144</v>
      </c>
    </row>
    <row r="426" spans="9:19" ht="15" customHeight="1">
      <c r="I426" s="190" t="s">
        <v>198</v>
      </c>
      <c r="J426" s="190" t="s">
        <v>199</v>
      </c>
      <c r="K426" s="190" t="s">
        <v>560</v>
      </c>
      <c r="L426" s="190" t="s">
        <v>561</v>
      </c>
      <c r="M426" s="190" t="s">
        <v>1591</v>
      </c>
      <c r="N426" s="190" t="s">
        <v>1592</v>
      </c>
      <c r="O426" s="190" t="s">
        <v>198</v>
      </c>
      <c r="P426" s="190" t="s">
        <v>199</v>
      </c>
      <c r="Q426" s="190" t="s">
        <v>1591</v>
      </c>
      <c r="R426" s="190" t="s">
        <v>1592</v>
      </c>
      <c r="S426" s="190" t="s">
        <v>144</v>
      </c>
    </row>
    <row r="427" spans="9:19" ht="15" customHeight="1">
      <c r="I427" s="190" t="s">
        <v>198</v>
      </c>
      <c r="J427" s="190" t="s">
        <v>199</v>
      </c>
      <c r="K427" s="190" t="s">
        <v>560</v>
      </c>
      <c r="L427" s="190" t="s">
        <v>561</v>
      </c>
      <c r="M427" s="190" t="s">
        <v>1593</v>
      </c>
      <c r="N427" s="190" t="s">
        <v>1594</v>
      </c>
      <c r="O427" s="190" t="s">
        <v>198</v>
      </c>
      <c r="P427" s="190" t="s">
        <v>199</v>
      </c>
      <c r="Q427" s="190" t="s">
        <v>1593</v>
      </c>
      <c r="R427" s="190" t="s">
        <v>1595</v>
      </c>
      <c r="S427" s="190" t="s">
        <v>144</v>
      </c>
    </row>
    <row r="428" spans="9:19" ht="15" customHeight="1">
      <c r="I428" s="190" t="s">
        <v>198</v>
      </c>
      <c r="J428" s="190" t="s">
        <v>199</v>
      </c>
      <c r="K428" s="190" t="s">
        <v>546</v>
      </c>
      <c r="L428" s="190" t="s">
        <v>547</v>
      </c>
      <c r="M428" s="190" t="s">
        <v>1596</v>
      </c>
      <c r="N428" s="190" t="s">
        <v>1597</v>
      </c>
      <c r="O428" s="190" t="s">
        <v>198</v>
      </c>
      <c r="P428" s="190" t="s">
        <v>199</v>
      </c>
      <c r="Q428" s="190" t="s">
        <v>1596</v>
      </c>
      <c r="R428" s="190" t="s">
        <v>1597</v>
      </c>
      <c r="S428" s="190" t="s">
        <v>144</v>
      </c>
    </row>
    <row r="429" spans="9:19" ht="15" customHeight="1">
      <c r="I429" s="190" t="s">
        <v>198</v>
      </c>
      <c r="J429" s="190" t="s">
        <v>199</v>
      </c>
      <c r="K429" s="190" t="s">
        <v>551</v>
      </c>
      <c r="L429" s="190" t="s">
        <v>552</v>
      </c>
      <c r="M429" s="190" t="s">
        <v>1598</v>
      </c>
      <c r="N429" s="190" t="s">
        <v>1599</v>
      </c>
      <c r="O429" s="190" t="s">
        <v>198</v>
      </c>
      <c r="P429" s="190" t="s">
        <v>199</v>
      </c>
      <c r="Q429" s="190" t="s">
        <v>1598</v>
      </c>
      <c r="R429" s="190" t="s">
        <v>1599</v>
      </c>
      <c r="S429" s="190" t="s">
        <v>144</v>
      </c>
    </row>
    <row r="430" spans="9:19" ht="15" customHeight="1">
      <c r="I430" s="190" t="s">
        <v>198</v>
      </c>
      <c r="J430" s="190" t="s">
        <v>199</v>
      </c>
      <c r="K430" s="190" t="s">
        <v>546</v>
      </c>
      <c r="L430" s="190" t="s">
        <v>547</v>
      </c>
      <c r="M430" s="190" t="s">
        <v>1600</v>
      </c>
      <c r="N430" s="190" t="s">
        <v>1601</v>
      </c>
      <c r="O430" s="190" t="s">
        <v>198</v>
      </c>
      <c r="P430" s="190" t="s">
        <v>199</v>
      </c>
      <c r="Q430" s="190" t="s">
        <v>1600</v>
      </c>
      <c r="R430" s="190" t="s">
        <v>1601</v>
      </c>
      <c r="S430" s="190" t="s">
        <v>144</v>
      </c>
    </row>
    <row r="431" spans="9:19" ht="15" customHeight="1">
      <c r="I431" s="190" t="s">
        <v>198</v>
      </c>
      <c r="J431" s="190" t="s">
        <v>199</v>
      </c>
      <c r="K431" s="190" t="s">
        <v>560</v>
      </c>
      <c r="L431" s="190" t="s">
        <v>561</v>
      </c>
      <c r="M431" s="190" t="s">
        <v>1602</v>
      </c>
      <c r="N431" s="190" t="s">
        <v>1603</v>
      </c>
      <c r="O431" s="190" t="s">
        <v>198</v>
      </c>
      <c r="P431" s="190" t="s">
        <v>199</v>
      </c>
      <c r="Q431" s="190" t="s">
        <v>1602</v>
      </c>
      <c r="R431" s="190" t="s">
        <v>1603</v>
      </c>
      <c r="S431" s="190" t="s">
        <v>144</v>
      </c>
    </row>
    <row r="432" spans="9:19" ht="15" customHeight="1">
      <c r="I432" s="190" t="s">
        <v>198</v>
      </c>
      <c r="J432" s="190" t="s">
        <v>199</v>
      </c>
      <c r="K432" s="190" t="s">
        <v>557</v>
      </c>
      <c r="L432" s="190" t="s">
        <v>558</v>
      </c>
      <c r="M432" s="190" t="s">
        <v>1604</v>
      </c>
      <c r="N432" s="190" t="s">
        <v>1605</v>
      </c>
      <c r="O432" s="190" t="s">
        <v>198</v>
      </c>
      <c r="P432" s="190" t="s">
        <v>199</v>
      </c>
      <c r="Q432" s="190" t="s">
        <v>1604</v>
      </c>
      <c r="R432" s="190" t="s">
        <v>1605</v>
      </c>
      <c r="S432" s="190" t="s">
        <v>144</v>
      </c>
    </row>
    <row r="433" spans="9:19" ht="15" customHeight="1">
      <c r="I433" s="190" t="s">
        <v>198</v>
      </c>
      <c r="J433" s="190" t="s">
        <v>199</v>
      </c>
      <c r="K433" s="190" t="s">
        <v>560</v>
      </c>
      <c r="L433" s="190" t="s">
        <v>561</v>
      </c>
      <c r="M433" s="190" t="s">
        <v>1606</v>
      </c>
      <c r="N433" s="190" t="s">
        <v>1607</v>
      </c>
      <c r="O433" s="190" t="s">
        <v>198</v>
      </c>
      <c r="P433" s="190" t="s">
        <v>199</v>
      </c>
      <c r="Q433" s="190" t="s">
        <v>1606</v>
      </c>
      <c r="R433" s="190" t="s">
        <v>1607</v>
      </c>
      <c r="S433" s="190" t="s">
        <v>144</v>
      </c>
    </row>
    <row r="434" spans="9:19" ht="15" customHeight="1">
      <c r="I434" s="190" t="s">
        <v>198</v>
      </c>
      <c r="J434" s="190" t="s">
        <v>199</v>
      </c>
      <c r="K434" s="190" t="s">
        <v>551</v>
      </c>
      <c r="L434" s="190" t="s">
        <v>552</v>
      </c>
      <c r="M434" s="190" t="s">
        <v>1608</v>
      </c>
      <c r="N434" s="190" t="s">
        <v>1609</v>
      </c>
      <c r="O434" s="190" t="s">
        <v>198</v>
      </c>
      <c r="P434" s="190" t="s">
        <v>199</v>
      </c>
      <c r="Q434" s="190" t="s">
        <v>1608</v>
      </c>
      <c r="R434" s="190" t="s">
        <v>1609</v>
      </c>
      <c r="S434" s="190" t="s">
        <v>144</v>
      </c>
    </row>
    <row r="435" spans="9:19" ht="15" customHeight="1">
      <c r="I435" s="190" t="s">
        <v>198</v>
      </c>
      <c r="J435" s="190" t="s">
        <v>199</v>
      </c>
      <c r="K435" s="190" t="s">
        <v>557</v>
      </c>
      <c r="L435" s="190" t="s">
        <v>558</v>
      </c>
      <c r="M435" s="190" t="s">
        <v>1610</v>
      </c>
      <c r="N435" s="190" t="s">
        <v>1611</v>
      </c>
      <c r="O435" s="190" t="s">
        <v>198</v>
      </c>
      <c r="P435" s="190" t="s">
        <v>199</v>
      </c>
      <c r="Q435" s="190" t="s">
        <v>1610</v>
      </c>
      <c r="R435" s="190" t="s">
        <v>1611</v>
      </c>
      <c r="S435" s="190" t="s">
        <v>144</v>
      </c>
    </row>
    <row r="436" spans="9:19" ht="15" customHeight="1">
      <c r="I436" s="190" t="s">
        <v>198</v>
      </c>
      <c r="J436" s="190" t="s">
        <v>199</v>
      </c>
      <c r="K436" s="190" t="s">
        <v>557</v>
      </c>
      <c r="L436" s="190" t="s">
        <v>558</v>
      </c>
      <c r="M436" s="190" t="s">
        <v>1612</v>
      </c>
      <c r="N436" s="190" t="s">
        <v>831</v>
      </c>
      <c r="O436" s="190" t="s">
        <v>198</v>
      </c>
      <c r="P436" s="190" t="s">
        <v>199</v>
      </c>
      <c r="Q436" s="190" t="s">
        <v>1612</v>
      </c>
      <c r="R436" s="190" t="s">
        <v>831</v>
      </c>
      <c r="S436" s="190" t="s">
        <v>144</v>
      </c>
    </row>
    <row r="437" spans="9:19" ht="15" customHeight="1">
      <c r="I437" s="190" t="s">
        <v>214</v>
      </c>
      <c r="J437" s="190" t="s">
        <v>215</v>
      </c>
      <c r="K437" s="190" t="s">
        <v>565</v>
      </c>
      <c r="L437" s="190" t="s">
        <v>566</v>
      </c>
      <c r="M437" s="190" t="s">
        <v>1613</v>
      </c>
      <c r="N437" s="190" t="s">
        <v>1614</v>
      </c>
      <c r="O437" s="190" t="s">
        <v>214</v>
      </c>
      <c r="P437" s="190" t="s">
        <v>215</v>
      </c>
      <c r="Q437" s="190" t="s">
        <v>1613</v>
      </c>
      <c r="R437" s="190" t="s">
        <v>1614</v>
      </c>
      <c r="S437" s="190" t="s">
        <v>144</v>
      </c>
    </row>
    <row r="438" spans="9:19" ht="15" customHeight="1">
      <c r="I438" s="190" t="s">
        <v>214</v>
      </c>
      <c r="J438" s="190" t="s">
        <v>215</v>
      </c>
      <c r="K438" s="190" t="s">
        <v>570</v>
      </c>
      <c r="L438" s="190" t="s">
        <v>571</v>
      </c>
      <c r="M438" s="190" t="s">
        <v>1615</v>
      </c>
      <c r="N438" s="190" t="s">
        <v>1616</v>
      </c>
      <c r="O438" s="190" t="s">
        <v>214</v>
      </c>
      <c r="P438" s="190" t="s">
        <v>215</v>
      </c>
      <c r="Q438" s="190" t="s">
        <v>1615</v>
      </c>
      <c r="R438" s="190" t="s">
        <v>1616</v>
      </c>
      <c r="S438" s="190" t="s">
        <v>144</v>
      </c>
    </row>
    <row r="439" spans="9:19" ht="15" customHeight="1">
      <c r="I439" s="190" t="s">
        <v>214</v>
      </c>
      <c r="J439" s="190" t="s">
        <v>215</v>
      </c>
      <c r="K439" s="190" t="s">
        <v>575</v>
      </c>
      <c r="L439" s="190" t="s">
        <v>576</v>
      </c>
      <c r="M439" s="190" t="s">
        <v>1617</v>
      </c>
      <c r="N439" s="190" t="s">
        <v>286</v>
      </c>
      <c r="O439" s="190" t="s">
        <v>214</v>
      </c>
      <c r="P439" s="190" t="s">
        <v>215</v>
      </c>
      <c r="Q439" s="190" t="s">
        <v>1617</v>
      </c>
      <c r="R439" s="190" t="s">
        <v>286</v>
      </c>
      <c r="S439" s="190" t="s">
        <v>144</v>
      </c>
    </row>
    <row r="440" spans="9:19" ht="15" customHeight="1">
      <c r="I440" s="190" t="s">
        <v>214</v>
      </c>
      <c r="J440" s="190" t="s">
        <v>215</v>
      </c>
      <c r="K440" s="190" t="s">
        <v>575</v>
      </c>
      <c r="L440" s="190" t="s">
        <v>576</v>
      </c>
      <c r="M440" s="190" t="s">
        <v>1618</v>
      </c>
      <c r="N440" s="190" t="s">
        <v>1619</v>
      </c>
      <c r="O440" s="190" t="s">
        <v>214</v>
      </c>
      <c r="P440" s="190" t="s">
        <v>215</v>
      </c>
      <c r="Q440" s="190" t="s">
        <v>1618</v>
      </c>
      <c r="R440" s="190" t="s">
        <v>1619</v>
      </c>
      <c r="S440" s="190" t="s">
        <v>144</v>
      </c>
    </row>
    <row r="441" spans="9:19" ht="15" customHeight="1">
      <c r="I441" s="190" t="s">
        <v>214</v>
      </c>
      <c r="J441" s="190" t="s">
        <v>215</v>
      </c>
      <c r="K441" s="190" t="s">
        <v>570</v>
      </c>
      <c r="L441" s="190" t="s">
        <v>571</v>
      </c>
      <c r="M441" s="190" t="s">
        <v>1620</v>
      </c>
      <c r="N441" s="190" t="s">
        <v>177</v>
      </c>
      <c r="O441" s="190" t="s">
        <v>214</v>
      </c>
      <c r="P441" s="190" t="s">
        <v>215</v>
      </c>
      <c r="Q441" s="190" t="s">
        <v>1620</v>
      </c>
      <c r="R441" s="190" t="s">
        <v>177</v>
      </c>
      <c r="S441" s="190" t="s">
        <v>144</v>
      </c>
    </row>
    <row r="442" spans="9:19" ht="15" customHeight="1">
      <c r="I442" s="190" t="s">
        <v>214</v>
      </c>
      <c r="J442" s="190" t="s">
        <v>215</v>
      </c>
      <c r="K442" s="190" t="s">
        <v>580</v>
      </c>
      <c r="L442" s="190" t="s">
        <v>526</v>
      </c>
      <c r="M442" s="190" t="s">
        <v>1621</v>
      </c>
      <c r="N442" s="190" t="s">
        <v>1622</v>
      </c>
      <c r="O442" s="190" t="s">
        <v>214</v>
      </c>
      <c r="P442" s="190" t="s">
        <v>215</v>
      </c>
      <c r="Q442" s="190" t="s">
        <v>1621</v>
      </c>
      <c r="R442" s="190" t="s">
        <v>1622</v>
      </c>
      <c r="S442" s="190" t="s">
        <v>144</v>
      </c>
    </row>
    <row r="443" spans="9:19" ht="15" customHeight="1">
      <c r="I443" s="190" t="s">
        <v>214</v>
      </c>
      <c r="J443" s="190" t="s">
        <v>215</v>
      </c>
      <c r="K443" s="190" t="s">
        <v>584</v>
      </c>
      <c r="L443" s="190" t="s">
        <v>585</v>
      </c>
      <c r="M443" s="190" t="s">
        <v>1623</v>
      </c>
      <c r="N443" s="190" t="s">
        <v>1624</v>
      </c>
      <c r="O443" s="190" t="s">
        <v>214</v>
      </c>
      <c r="P443" s="190" t="s">
        <v>215</v>
      </c>
      <c r="Q443" s="190" t="s">
        <v>1623</v>
      </c>
      <c r="R443" s="190" t="s">
        <v>1624</v>
      </c>
      <c r="S443" s="190" t="s">
        <v>144</v>
      </c>
    </row>
    <row r="444" spans="9:19" ht="15" customHeight="1">
      <c r="I444" s="190" t="s">
        <v>214</v>
      </c>
      <c r="J444" s="190" t="s">
        <v>215</v>
      </c>
      <c r="K444" s="190" t="s">
        <v>587</v>
      </c>
      <c r="L444" s="190" t="s">
        <v>588</v>
      </c>
      <c r="M444" s="190" t="s">
        <v>1625</v>
      </c>
      <c r="N444" s="190" t="s">
        <v>1626</v>
      </c>
      <c r="O444" s="190" t="s">
        <v>214</v>
      </c>
      <c r="P444" s="190" t="s">
        <v>215</v>
      </c>
      <c r="Q444" s="190" t="s">
        <v>1625</v>
      </c>
      <c r="R444" s="190" t="s">
        <v>1626</v>
      </c>
      <c r="S444" s="190" t="s">
        <v>144</v>
      </c>
    </row>
    <row r="445" spans="9:19" ht="15" customHeight="1">
      <c r="I445" s="190" t="s">
        <v>214</v>
      </c>
      <c r="J445" s="190" t="s">
        <v>215</v>
      </c>
      <c r="K445" s="190" t="s">
        <v>580</v>
      </c>
      <c r="L445" s="190" t="s">
        <v>526</v>
      </c>
      <c r="M445" s="190" t="s">
        <v>1627</v>
      </c>
      <c r="N445" s="190" t="s">
        <v>1628</v>
      </c>
      <c r="O445" s="190" t="s">
        <v>214</v>
      </c>
      <c r="P445" s="190" t="s">
        <v>215</v>
      </c>
      <c r="Q445" s="190" t="s">
        <v>1627</v>
      </c>
      <c r="R445" s="190" t="s">
        <v>1628</v>
      </c>
      <c r="S445" s="190" t="s">
        <v>144</v>
      </c>
    </row>
    <row r="446" spans="9:19" ht="15" customHeight="1">
      <c r="I446" s="190" t="s">
        <v>214</v>
      </c>
      <c r="J446" s="190" t="s">
        <v>215</v>
      </c>
      <c r="K446" s="190" t="s">
        <v>580</v>
      </c>
      <c r="L446" s="190" t="s">
        <v>526</v>
      </c>
      <c r="M446" s="190" t="s">
        <v>1629</v>
      </c>
      <c r="N446" s="190" t="s">
        <v>1630</v>
      </c>
      <c r="O446" s="190" t="s">
        <v>214</v>
      </c>
      <c r="P446" s="190" t="s">
        <v>215</v>
      </c>
      <c r="Q446" s="190" t="s">
        <v>1629</v>
      </c>
      <c r="R446" s="190" t="s">
        <v>1630</v>
      </c>
      <c r="S446" s="190" t="s">
        <v>144</v>
      </c>
    </row>
    <row r="447" spans="9:19" ht="15" customHeight="1">
      <c r="I447" s="190" t="s">
        <v>214</v>
      </c>
      <c r="J447" s="190" t="s">
        <v>215</v>
      </c>
      <c r="K447" s="190" t="s">
        <v>584</v>
      </c>
      <c r="L447" s="190" t="s">
        <v>585</v>
      </c>
      <c r="M447" s="190" t="s">
        <v>1631</v>
      </c>
      <c r="N447" s="190" t="s">
        <v>1632</v>
      </c>
      <c r="O447" s="190" t="s">
        <v>214</v>
      </c>
      <c r="P447" s="190" t="s">
        <v>215</v>
      </c>
      <c r="Q447" s="190" t="s">
        <v>1631</v>
      </c>
      <c r="R447" s="190" t="s">
        <v>1632</v>
      </c>
      <c r="S447" s="190" t="s">
        <v>144</v>
      </c>
    </row>
    <row r="448" spans="9:19" ht="15" customHeight="1">
      <c r="I448" s="190" t="s">
        <v>214</v>
      </c>
      <c r="J448" s="190" t="s">
        <v>215</v>
      </c>
      <c r="K448" s="190" t="s">
        <v>575</v>
      </c>
      <c r="L448" s="190" t="s">
        <v>576</v>
      </c>
      <c r="M448" s="190" t="s">
        <v>1633</v>
      </c>
      <c r="N448" s="190" t="s">
        <v>1581</v>
      </c>
      <c r="O448" s="190" t="s">
        <v>214</v>
      </c>
      <c r="P448" s="190" t="s">
        <v>215</v>
      </c>
      <c r="Q448" s="190" t="s">
        <v>1633</v>
      </c>
      <c r="R448" s="190" t="s">
        <v>1581</v>
      </c>
      <c r="S448" s="190" t="s">
        <v>144</v>
      </c>
    </row>
    <row r="449" spans="9:19" ht="15" customHeight="1">
      <c r="I449" s="190" t="s">
        <v>214</v>
      </c>
      <c r="J449" s="190" t="s">
        <v>215</v>
      </c>
      <c r="K449" s="190" t="s">
        <v>580</v>
      </c>
      <c r="L449" s="190" t="s">
        <v>526</v>
      </c>
      <c r="M449" s="190" t="s">
        <v>1634</v>
      </c>
      <c r="N449" s="190" t="s">
        <v>1635</v>
      </c>
      <c r="O449" s="190" t="s">
        <v>214</v>
      </c>
      <c r="P449" s="190" t="s">
        <v>215</v>
      </c>
      <c r="Q449" s="190" t="s">
        <v>1634</v>
      </c>
      <c r="R449" s="190" t="s">
        <v>1636</v>
      </c>
      <c r="S449" s="190" t="s">
        <v>144</v>
      </c>
    </row>
    <row r="450" spans="9:19" ht="15" customHeight="1">
      <c r="I450" s="190" t="s">
        <v>214</v>
      </c>
      <c r="J450" s="190" t="s">
        <v>215</v>
      </c>
      <c r="K450" s="190" t="s">
        <v>592</v>
      </c>
      <c r="L450" s="190" t="s">
        <v>593</v>
      </c>
      <c r="M450" s="190" t="s">
        <v>1637</v>
      </c>
      <c r="N450" s="190" t="s">
        <v>1638</v>
      </c>
      <c r="O450" s="190" t="s">
        <v>214</v>
      </c>
      <c r="P450" s="190" t="s">
        <v>215</v>
      </c>
      <c r="Q450" s="190" t="s">
        <v>1637</v>
      </c>
      <c r="R450" s="190" t="s">
        <v>1638</v>
      </c>
      <c r="S450" s="190" t="s">
        <v>144</v>
      </c>
    </row>
    <row r="451" spans="9:19" ht="15" customHeight="1">
      <c r="I451" s="190" t="s">
        <v>214</v>
      </c>
      <c r="J451" s="190" t="s">
        <v>215</v>
      </c>
      <c r="K451" s="190" t="s">
        <v>587</v>
      </c>
      <c r="L451" s="190" t="s">
        <v>588</v>
      </c>
      <c r="M451" s="190" t="s">
        <v>1639</v>
      </c>
      <c r="N451" s="190" t="s">
        <v>1640</v>
      </c>
      <c r="O451" s="190" t="s">
        <v>214</v>
      </c>
      <c r="P451" s="190" t="s">
        <v>215</v>
      </c>
      <c r="Q451" s="190" t="s">
        <v>1639</v>
      </c>
      <c r="R451" s="190" t="s">
        <v>1640</v>
      </c>
      <c r="S451" s="190" t="s">
        <v>144</v>
      </c>
    </row>
    <row r="452" spans="9:19" ht="15" customHeight="1">
      <c r="I452" s="190" t="s">
        <v>214</v>
      </c>
      <c r="J452" s="190" t="s">
        <v>215</v>
      </c>
      <c r="K452" s="190" t="s">
        <v>587</v>
      </c>
      <c r="L452" s="190" t="s">
        <v>588</v>
      </c>
      <c r="M452" s="190" t="s">
        <v>1641</v>
      </c>
      <c r="N452" s="190" t="s">
        <v>1642</v>
      </c>
      <c r="O452" s="190" t="s">
        <v>214</v>
      </c>
      <c r="P452" s="190" t="s">
        <v>215</v>
      </c>
      <c r="Q452" s="190" t="s">
        <v>1641</v>
      </c>
      <c r="R452" s="190" t="s">
        <v>1642</v>
      </c>
      <c r="S452" s="190" t="s">
        <v>144</v>
      </c>
    </row>
    <row r="453" spans="9:19" ht="15" customHeight="1">
      <c r="I453" s="190" t="s">
        <v>214</v>
      </c>
      <c r="J453" s="190" t="s">
        <v>215</v>
      </c>
      <c r="K453" s="190" t="s">
        <v>584</v>
      </c>
      <c r="L453" s="190" t="s">
        <v>585</v>
      </c>
      <c r="M453" s="190" t="s">
        <v>1643</v>
      </c>
      <c r="N453" s="190" t="s">
        <v>1644</v>
      </c>
      <c r="O453" s="190" t="s">
        <v>214</v>
      </c>
      <c r="P453" s="190" t="s">
        <v>215</v>
      </c>
      <c r="Q453" s="190" t="s">
        <v>1643</v>
      </c>
      <c r="R453" s="190" t="s">
        <v>1644</v>
      </c>
      <c r="S453" s="190" t="s">
        <v>144</v>
      </c>
    </row>
    <row r="454" spans="9:19" ht="15" customHeight="1">
      <c r="I454" s="190" t="s">
        <v>214</v>
      </c>
      <c r="J454" s="190" t="s">
        <v>215</v>
      </c>
      <c r="K454" s="190" t="s">
        <v>584</v>
      </c>
      <c r="L454" s="190" t="s">
        <v>585</v>
      </c>
      <c r="M454" s="190" t="s">
        <v>1645</v>
      </c>
      <c r="N454" s="190" t="s">
        <v>1646</v>
      </c>
      <c r="O454" s="190" t="s">
        <v>214</v>
      </c>
      <c r="P454" s="190" t="s">
        <v>215</v>
      </c>
      <c r="Q454" s="190" t="s">
        <v>1645</v>
      </c>
      <c r="R454" s="190" t="s">
        <v>1646</v>
      </c>
      <c r="S454" s="190" t="s">
        <v>144</v>
      </c>
    </row>
    <row r="455" spans="9:19" ht="15" customHeight="1">
      <c r="I455" s="190" t="s">
        <v>214</v>
      </c>
      <c r="J455" s="190" t="s">
        <v>215</v>
      </c>
      <c r="K455" s="190" t="s">
        <v>570</v>
      </c>
      <c r="L455" s="190" t="s">
        <v>571</v>
      </c>
      <c r="M455" s="190" t="s">
        <v>1645</v>
      </c>
      <c r="N455" s="190" t="s">
        <v>1646</v>
      </c>
      <c r="O455" s="190" t="s">
        <v>214</v>
      </c>
      <c r="P455" s="190" t="s">
        <v>215</v>
      </c>
      <c r="Q455" s="190" t="s">
        <v>1645</v>
      </c>
      <c r="R455" s="190" t="s">
        <v>1646</v>
      </c>
      <c r="S455" s="190" t="s">
        <v>144</v>
      </c>
    </row>
    <row r="456" spans="9:19" ht="15" customHeight="1">
      <c r="I456" s="190" t="s">
        <v>214</v>
      </c>
      <c r="J456" s="190" t="s">
        <v>215</v>
      </c>
      <c r="K456" s="190" t="s">
        <v>592</v>
      </c>
      <c r="L456" s="190" t="s">
        <v>593</v>
      </c>
      <c r="M456" s="190" t="s">
        <v>1647</v>
      </c>
      <c r="N456" s="190" t="s">
        <v>1648</v>
      </c>
      <c r="O456" s="190" t="s">
        <v>214</v>
      </c>
      <c r="P456" s="190" t="s">
        <v>215</v>
      </c>
      <c r="Q456" s="190" t="s">
        <v>1647</v>
      </c>
      <c r="R456" s="190" t="s">
        <v>1648</v>
      </c>
      <c r="S456" s="190" t="s">
        <v>144</v>
      </c>
    </row>
    <row r="457" spans="9:19" ht="15" customHeight="1">
      <c r="I457" s="190" t="s">
        <v>214</v>
      </c>
      <c r="J457" s="190" t="s">
        <v>215</v>
      </c>
      <c r="K457" s="190" t="s">
        <v>575</v>
      </c>
      <c r="L457" s="190" t="s">
        <v>576</v>
      </c>
      <c r="M457" s="190" t="s">
        <v>1649</v>
      </c>
      <c r="N457" s="190" t="s">
        <v>1650</v>
      </c>
      <c r="O457" s="190" t="s">
        <v>214</v>
      </c>
      <c r="P457" s="190" t="s">
        <v>215</v>
      </c>
      <c r="Q457" s="190" t="s">
        <v>1649</v>
      </c>
      <c r="R457" s="190" t="s">
        <v>1650</v>
      </c>
      <c r="S457" s="190" t="s">
        <v>144</v>
      </c>
    </row>
    <row r="458" spans="9:19" ht="15" customHeight="1">
      <c r="I458" s="190" t="s">
        <v>214</v>
      </c>
      <c r="J458" s="190" t="s">
        <v>215</v>
      </c>
      <c r="K458" s="190" t="s">
        <v>580</v>
      </c>
      <c r="L458" s="190" t="s">
        <v>526</v>
      </c>
      <c r="M458" s="190" t="s">
        <v>1651</v>
      </c>
      <c r="N458" s="190" t="s">
        <v>1652</v>
      </c>
      <c r="O458" s="190" t="s">
        <v>214</v>
      </c>
      <c r="P458" s="190" t="s">
        <v>215</v>
      </c>
      <c r="Q458" s="190" t="s">
        <v>1651</v>
      </c>
      <c r="R458" s="190" t="s">
        <v>1652</v>
      </c>
      <c r="S458" s="190" t="s">
        <v>144</v>
      </c>
    </row>
    <row r="459" spans="9:19" ht="15" customHeight="1">
      <c r="I459" s="190" t="s">
        <v>214</v>
      </c>
      <c r="J459" s="190" t="s">
        <v>215</v>
      </c>
      <c r="K459" s="190" t="s">
        <v>584</v>
      </c>
      <c r="L459" s="190" t="s">
        <v>585</v>
      </c>
      <c r="M459" s="190" t="s">
        <v>1653</v>
      </c>
      <c r="N459" s="190" t="s">
        <v>1195</v>
      </c>
      <c r="O459" s="190" t="s">
        <v>214</v>
      </c>
      <c r="P459" s="190" t="s">
        <v>215</v>
      </c>
      <c r="Q459" s="190" t="s">
        <v>1653</v>
      </c>
      <c r="R459" s="190" t="s">
        <v>1195</v>
      </c>
      <c r="S459" s="190" t="s">
        <v>144</v>
      </c>
    </row>
    <row r="460" spans="9:19" ht="15" customHeight="1">
      <c r="I460" s="190" t="s">
        <v>214</v>
      </c>
      <c r="J460" s="190" t="s">
        <v>215</v>
      </c>
      <c r="K460" s="190" t="s">
        <v>580</v>
      </c>
      <c r="L460" s="190" t="s">
        <v>526</v>
      </c>
      <c r="M460" s="190" t="s">
        <v>1654</v>
      </c>
      <c r="N460" s="190" t="s">
        <v>1655</v>
      </c>
      <c r="O460" s="190" t="s">
        <v>214</v>
      </c>
      <c r="P460" s="190" t="s">
        <v>215</v>
      </c>
      <c r="Q460" s="190" t="s">
        <v>1654</v>
      </c>
      <c r="R460" s="190" t="s">
        <v>1655</v>
      </c>
      <c r="S460" s="190" t="s">
        <v>144</v>
      </c>
    </row>
    <row r="461" spans="9:19" ht="15" customHeight="1">
      <c r="I461" s="190" t="s">
        <v>214</v>
      </c>
      <c r="J461" s="190" t="s">
        <v>215</v>
      </c>
      <c r="K461" s="190" t="s">
        <v>587</v>
      </c>
      <c r="L461" s="190" t="s">
        <v>588</v>
      </c>
      <c r="M461" s="190" t="s">
        <v>1656</v>
      </c>
      <c r="N461" s="190" t="s">
        <v>1657</v>
      </c>
      <c r="O461" s="190" t="s">
        <v>214</v>
      </c>
      <c r="P461" s="190" t="s">
        <v>215</v>
      </c>
      <c r="Q461" s="190" t="s">
        <v>1656</v>
      </c>
      <c r="R461" s="190" t="s">
        <v>1409</v>
      </c>
      <c r="S461" s="190" t="s">
        <v>144</v>
      </c>
    </row>
    <row r="462" spans="9:19" ht="15" customHeight="1">
      <c r="I462" s="190" t="s">
        <v>214</v>
      </c>
      <c r="J462" s="190" t="s">
        <v>215</v>
      </c>
      <c r="K462" s="190" t="s">
        <v>575</v>
      </c>
      <c r="L462" s="190" t="s">
        <v>576</v>
      </c>
      <c r="M462" s="190" t="s">
        <v>1658</v>
      </c>
      <c r="N462" s="190" t="s">
        <v>1659</v>
      </c>
      <c r="O462" s="190" t="s">
        <v>214</v>
      </c>
      <c r="P462" s="190" t="s">
        <v>215</v>
      </c>
      <c r="Q462" s="190" t="s">
        <v>1658</v>
      </c>
      <c r="R462" s="190" t="s">
        <v>1659</v>
      </c>
      <c r="S462" s="190" t="s">
        <v>144</v>
      </c>
    </row>
    <row r="463" spans="9:19" ht="15" customHeight="1">
      <c r="I463" s="190" t="s">
        <v>214</v>
      </c>
      <c r="J463" s="190" t="s">
        <v>215</v>
      </c>
      <c r="K463" s="190" t="s">
        <v>587</v>
      </c>
      <c r="L463" s="190" t="s">
        <v>588</v>
      </c>
      <c r="M463" s="190" t="s">
        <v>1660</v>
      </c>
      <c r="N463" s="190" t="s">
        <v>1661</v>
      </c>
      <c r="O463" s="190" t="s">
        <v>214</v>
      </c>
      <c r="P463" s="190" t="s">
        <v>215</v>
      </c>
      <c r="Q463" s="190" t="s">
        <v>1660</v>
      </c>
      <c r="R463" s="190" t="s">
        <v>1661</v>
      </c>
      <c r="S463" s="190" t="s">
        <v>144</v>
      </c>
    </row>
    <row r="464" spans="9:19" ht="15" customHeight="1">
      <c r="I464" s="190" t="s">
        <v>214</v>
      </c>
      <c r="J464" s="190" t="s">
        <v>215</v>
      </c>
      <c r="K464" s="190" t="s">
        <v>584</v>
      </c>
      <c r="L464" s="190" t="s">
        <v>585</v>
      </c>
      <c r="M464" s="190" t="s">
        <v>1662</v>
      </c>
      <c r="N464" s="190" t="s">
        <v>1663</v>
      </c>
      <c r="O464" s="190" t="s">
        <v>214</v>
      </c>
      <c r="P464" s="190" t="s">
        <v>215</v>
      </c>
      <c r="Q464" s="190" t="s">
        <v>1662</v>
      </c>
      <c r="R464" s="190" t="s">
        <v>1663</v>
      </c>
      <c r="S464" s="190" t="s">
        <v>144</v>
      </c>
    </row>
    <row r="465" spans="9:19" ht="15" customHeight="1">
      <c r="I465" s="190" t="s">
        <v>214</v>
      </c>
      <c r="J465" s="190" t="s">
        <v>215</v>
      </c>
      <c r="K465" s="190" t="s">
        <v>580</v>
      </c>
      <c r="L465" s="190" t="s">
        <v>526</v>
      </c>
      <c r="M465" s="190" t="s">
        <v>1664</v>
      </c>
      <c r="N465" s="190" t="s">
        <v>1665</v>
      </c>
      <c r="O465" s="190" t="s">
        <v>214</v>
      </c>
      <c r="P465" s="190" t="s">
        <v>215</v>
      </c>
      <c r="Q465" s="190" t="s">
        <v>1664</v>
      </c>
      <c r="R465" s="190" t="s">
        <v>1665</v>
      </c>
      <c r="S465" s="190" t="s">
        <v>144</v>
      </c>
    </row>
    <row r="466" spans="9:19" ht="15" customHeight="1">
      <c r="I466" s="190" t="s">
        <v>214</v>
      </c>
      <c r="J466" s="190" t="s">
        <v>215</v>
      </c>
      <c r="K466" s="190" t="s">
        <v>587</v>
      </c>
      <c r="L466" s="190" t="s">
        <v>588</v>
      </c>
      <c r="M466" s="190" t="s">
        <v>1666</v>
      </c>
      <c r="N466" s="190" t="s">
        <v>1667</v>
      </c>
      <c r="O466" s="190" t="s">
        <v>214</v>
      </c>
      <c r="P466" s="190" t="s">
        <v>215</v>
      </c>
      <c r="Q466" s="190" t="s">
        <v>1666</v>
      </c>
      <c r="R466" s="190" t="s">
        <v>1667</v>
      </c>
      <c r="S466" s="190" t="s">
        <v>144</v>
      </c>
    </row>
    <row r="467" spans="9:19" ht="15" customHeight="1">
      <c r="I467" s="190" t="s">
        <v>214</v>
      </c>
      <c r="J467" s="190" t="s">
        <v>215</v>
      </c>
      <c r="K467" s="190" t="s">
        <v>584</v>
      </c>
      <c r="L467" s="190" t="s">
        <v>585</v>
      </c>
      <c r="M467" s="190" t="s">
        <v>1668</v>
      </c>
      <c r="N467" s="190" t="s">
        <v>1669</v>
      </c>
      <c r="O467" s="190" t="s">
        <v>214</v>
      </c>
      <c r="P467" s="190" t="s">
        <v>215</v>
      </c>
      <c r="Q467" s="190" t="s">
        <v>1668</v>
      </c>
      <c r="R467" s="190" t="s">
        <v>1669</v>
      </c>
      <c r="S467" s="190" t="s">
        <v>144</v>
      </c>
    </row>
    <row r="468" spans="9:19" ht="15" customHeight="1">
      <c r="I468" s="190" t="s">
        <v>214</v>
      </c>
      <c r="J468" s="190" t="s">
        <v>215</v>
      </c>
      <c r="K468" s="190" t="s">
        <v>570</v>
      </c>
      <c r="L468" s="190" t="s">
        <v>571</v>
      </c>
      <c r="M468" s="190" t="s">
        <v>1670</v>
      </c>
      <c r="N468" s="190" t="s">
        <v>1671</v>
      </c>
      <c r="O468" s="190" t="s">
        <v>214</v>
      </c>
      <c r="P468" s="190" t="s">
        <v>215</v>
      </c>
      <c r="Q468" s="190" t="s">
        <v>1670</v>
      </c>
      <c r="R468" s="190" t="s">
        <v>1671</v>
      </c>
      <c r="S468" s="190" t="s">
        <v>144</v>
      </c>
    </row>
    <row r="469" spans="9:19" ht="15" customHeight="1">
      <c r="I469" s="190" t="s">
        <v>214</v>
      </c>
      <c r="J469" s="190" t="s">
        <v>215</v>
      </c>
      <c r="K469" s="190" t="s">
        <v>580</v>
      </c>
      <c r="L469" s="190" t="s">
        <v>526</v>
      </c>
      <c r="M469" s="190" t="s">
        <v>1672</v>
      </c>
      <c r="N469" s="190" t="s">
        <v>1673</v>
      </c>
      <c r="O469" s="190" t="s">
        <v>214</v>
      </c>
      <c r="P469" s="190" t="s">
        <v>215</v>
      </c>
      <c r="Q469" s="190" t="s">
        <v>1672</v>
      </c>
      <c r="R469" s="190" t="s">
        <v>1673</v>
      </c>
      <c r="S469" s="190" t="s">
        <v>144</v>
      </c>
    </row>
    <row r="470" spans="9:19" ht="15" customHeight="1">
      <c r="I470" s="190" t="s">
        <v>214</v>
      </c>
      <c r="J470" s="190" t="s">
        <v>215</v>
      </c>
      <c r="K470" s="190" t="s">
        <v>587</v>
      </c>
      <c r="L470" s="190" t="s">
        <v>588</v>
      </c>
      <c r="M470" s="190" t="s">
        <v>1674</v>
      </c>
      <c r="N470" s="190" t="s">
        <v>1238</v>
      </c>
      <c r="O470" s="190" t="s">
        <v>214</v>
      </c>
      <c r="P470" s="190" t="s">
        <v>215</v>
      </c>
      <c r="Q470" s="190" t="s">
        <v>1674</v>
      </c>
      <c r="R470" s="190" t="s">
        <v>1238</v>
      </c>
      <c r="S470" s="190" t="s">
        <v>144</v>
      </c>
    </row>
    <row r="471" spans="9:19" ht="15" customHeight="1">
      <c r="I471" s="190" t="s">
        <v>214</v>
      </c>
      <c r="J471" s="190" t="s">
        <v>215</v>
      </c>
      <c r="K471" s="190" t="s">
        <v>570</v>
      </c>
      <c r="L471" s="190" t="s">
        <v>571</v>
      </c>
      <c r="M471" s="190" t="s">
        <v>1674</v>
      </c>
      <c r="N471" s="190" t="s">
        <v>1238</v>
      </c>
      <c r="O471" s="190" t="s">
        <v>214</v>
      </c>
      <c r="P471" s="190" t="s">
        <v>215</v>
      </c>
      <c r="Q471" s="190" t="s">
        <v>1674</v>
      </c>
      <c r="R471" s="190" t="s">
        <v>1238</v>
      </c>
      <c r="S471" s="190" t="s">
        <v>144</v>
      </c>
    </row>
    <row r="472" spans="9:19" ht="15" customHeight="1">
      <c r="I472" s="190" t="s">
        <v>214</v>
      </c>
      <c r="J472" s="190" t="s">
        <v>215</v>
      </c>
      <c r="K472" s="190" t="s">
        <v>587</v>
      </c>
      <c r="L472" s="190" t="s">
        <v>588</v>
      </c>
      <c r="M472" s="190" t="s">
        <v>1675</v>
      </c>
      <c r="N472" s="190" t="s">
        <v>1676</v>
      </c>
      <c r="O472" s="190" t="s">
        <v>214</v>
      </c>
      <c r="P472" s="190" t="s">
        <v>215</v>
      </c>
      <c r="Q472" s="190" t="s">
        <v>1675</v>
      </c>
      <c r="R472" s="190" t="s">
        <v>1676</v>
      </c>
      <c r="S472" s="190" t="s">
        <v>144</v>
      </c>
    </row>
    <row r="473" spans="9:19" ht="15" customHeight="1">
      <c r="I473" s="190" t="s">
        <v>214</v>
      </c>
      <c r="J473" s="190" t="s">
        <v>215</v>
      </c>
      <c r="K473" s="190" t="s">
        <v>584</v>
      </c>
      <c r="L473" s="190" t="s">
        <v>585</v>
      </c>
      <c r="M473" s="190" t="s">
        <v>1677</v>
      </c>
      <c r="N473" s="190" t="s">
        <v>1678</v>
      </c>
      <c r="O473" s="190" t="s">
        <v>214</v>
      </c>
      <c r="P473" s="190" t="s">
        <v>215</v>
      </c>
      <c r="Q473" s="190" t="s">
        <v>1677</v>
      </c>
      <c r="R473" s="190" t="s">
        <v>1678</v>
      </c>
      <c r="S473" s="190" t="s">
        <v>144</v>
      </c>
    </row>
    <row r="474" spans="9:19" ht="15" customHeight="1">
      <c r="I474" s="190" t="s">
        <v>214</v>
      </c>
      <c r="J474" s="190" t="s">
        <v>215</v>
      </c>
      <c r="K474" s="190" t="s">
        <v>587</v>
      </c>
      <c r="L474" s="190" t="s">
        <v>588</v>
      </c>
      <c r="M474" s="190" t="s">
        <v>1677</v>
      </c>
      <c r="N474" s="190" t="s">
        <v>1678</v>
      </c>
      <c r="O474" s="190" t="s">
        <v>214</v>
      </c>
      <c r="P474" s="190" t="s">
        <v>215</v>
      </c>
      <c r="Q474" s="190" t="s">
        <v>1677</v>
      </c>
      <c r="R474" s="190" t="s">
        <v>1678</v>
      </c>
      <c r="S474" s="190" t="s">
        <v>144</v>
      </c>
    </row>
    <row r="475" spans="9:19" ht="15" customHeight="1">
      <c r="I475" s="190" t="s">
        <v>214</v>
      </c>
      <c r="J475" s="190" t="s">
        <v>215</v>
      </c>
      <c r="K475" s="190" t="s">
        <v>580</v>
      </c>
      <c r="L475" s="190" t="s">
        <v>526</v>
      </c>
      <c r="M475" s="190" t="s">
        <v>1679</v>
      </c>
      <c r="N475" s="190" t="s">
        <v>1680</v>
      </c>
      <c r="O475" s="190" t="s">
        <v>214</v>
      </c>
      <c r="P475" s="190" t="s">
        <v>215</v>
      </c>
      <c r="Q475" s="190" t="s">
        <v>1679</v>
      </c>
      <c r="R475" s="190" t="s">
        <v>1680</v>
      </c>
      <c r="S475" s="190" t="s">
        <v>144</v>
      </c>
    </row>
    <row r="476" spans="9:19" ht="15" customHeight="1">
      <c r="I476" s="190" t="s">
        <v>214</v>
      </c>
      <c r="J476" s="190" t="s">
        <v>215</v>
      </c>
      <c r="K476" s="190" t="s">
        <v>575</v>
      </c>
      <c r="L476" s="190" t="s">
        <v>576</v>
      </c>
      <c r="M476" s="190" t="s">
        <v>1681</v>
      </c>
      <c r="N476" s="190" t="s">
        <v>337</v>
      </c>
      <c r="O476" s="190" t="s">
        <v>214</v>
      </c>
      <c r="P476" s="190" t="s">
        <v>215</v>
      </c>
      <c r="Q476" s="190" t="s">
        <v>1681</v>
      </c>
      <c r="R476" s="190" t="s">
        <v>337</v>
      </c>
      <c r="S476" s="190" t="s">
        <v>144</v>
      </c>
    </row>
    <row r="477" spans="9:19" ht="15" customHeight="1">
      <c r="I477" s="190" t="s">
        <v>214</v>
      </c>
      <c r="J477" s="190" t="s">
        <v>215</v>
      </c>
      <c r="K477" s="190" t="s">
        <v>584</v>
      </c>
      <c r="L477" s="190" t="s">
        <v>585</v>
      </c>
      <c r="M477" s="190" t="s">
        <v>1682</v>
      </c>
      <c r="N477" s="190" t="s">
        <v>1683</v>
      </c>
      <c r="O477" s="190" t="s">
        <v>214</v>
      </c>
      <c r="P477" s="190" t="s">
        <v>215</v>
      </c>
      <c r="Q477" s="190" t="s">
        <v>1682</v>
      </c>
      <c r="R477" s="190" t="s">
        <v>1683</v>
      </c>
      <c r="S477" s="190" t="s">
        <v>144</v>
      </c>
    </row>
    <row r="478" spans="9:19" ht="15" customHeight="1">
      <c r="I478" s="190" t="s">
        <v>214</v>
      </c>
      <c r="J478" s="190" t="s">
        <v>215</v>
      </c>
      <c r="K478" s="190" t="s">
        <v>592</v>
      </c>
      <c r="L478" s="190" t="s">
        <v>593</v>
      </c>
      <c r="M478" s="190" t="s">
        <v>1684</v>
      </c>
      <c r="N478" s="190" t="s">
        <v>1685</v>
      </c>
      <c r="O478" s="190" t="s">
        <v>214</v>
      </c>
      <c r="P478" s="190" t="s">
        <v>215</v>
      </c>
      <c r="Q478" s="190" t="s">
        <v>1684</v>
      </c>
      <c r="R478" s="190" t="s">
        <v>1685</v>
      </c>
      <c r="S478" s="190" t="s">
        <v>144</v>
      </c>
    </row>
    <row r="479" spans="9:19" ht="15" customHeight="1">
      <c r="I479" s="190" t="s">
        <v>214</v>
      </c>
      <c r="J479" s="190" t="s">
        <v>215</v>
      </c>
      <c r="K479" s="190" t="s">
        <v>580</v>
      </c>
      <c r="L479" s="190" t="s">
        <v>526</v>
      </c>
      <c r="M479" s="190" t="s">
        <v>1686</v>
      </c>
      <c r="N479" s="190" t="s">
        <v>1687</v>
      </c>
      <c r="O479" s="190" t="s">
        <v>214</v>
      </c>
      <c r="P479" s="190" t="s">
        <v>215</v>
      </c>
      <c r="Q479" s="190" t="s">
        <v>1686</v>
      </c>
      <c r="R479" s="190" t="s">
        <v>1688</v>
      </c>
      <c r="S479" s="190" t="s">
        <v>144</v>
      </c>
    </row>
    <row r="480" spans="9:19" ht="15" customHeight="1">
      <c r="I480" s="190" t="s">
        <v>214</v>
      </c>
      <c r="J480" s="190" t="s">
        <v>215</v>
      </c>
      <c r="K480" s="190" t="s">
        <v>587</v>
      </c>
      <c r="L480" s="190" t="s">
        <v>588</v>
      </c>
      <c r="M480" s="190" t="s">
        <v>1689</v>
      </c>
      <c r="N480" s="190" t="s">
        <v>1690</v>
      </c>
      <c r="O480" s="190" t="s">
        <v>214</v>
      </c>
      <c r="P480" s="190" t="s">
        <v>215</v>
      </c>
      <c r="Q480" s="190" t="s">
        <v>1689</v>
      </c>
      <c r="R480" s="190" t="s">
        <v>1691</v>
      </c>
      <c r="S480" s="190" t="s">
        <v>144</v>
      </c>
    </row>
    <row r="481" spans="9:19" ht="15" customHeight="1">
      <c r="I481" s="190" t="s">
        <v>214</v>
      </c>
      <c r="J481" s="190" t="s">
        <v>215</v>
      </c>
      <c r="K481" s="190" t="s">
        <v>580</v>
      </c>
      <c r="L481" s="190" t="s">
        <v>526</v>
      </c>
      <c r="M481" s="190" t="s">
        <v>1692</v>
      </c>
      <c r="N481" s="190" t="s">
        <v>1693</v>
      </c>
      <c r="O481" s="190" t="s">
        <v>214</v>
      </c>
      <c r="P481" s="190" t="s">
        <v>215</v>
      </c>
      <c r="Q481" s="190" t="s">
        <v>1692</v>
      </c>
      <c r="R481" s="190" t="s">
        <v>1693</v>
      </c>
      <c r="S481" s="190" t="s">
        <v>144</v>
      </c>
    </row>
    <row r="482" spans="9:19" ht="15" customHeight="1">
      <c r="I482" s="190" t="s">
        <v>214</v>
      </c>
      <c r="J482" s="190" t="s">
        <v>215</v>
      </c>
      <c r="K482" s="190" t="s">
        <v>592</v>
      </c>
      <c r="L482" s="190" t="s">
        <v>593</v>
      </c>
      <c r="M482" s="190" t="s">
        <v>1694</v>
      </c>
      <c r="N482" s="190" t="s">
        <v>756</v>
      </c>
      <c r="O482" s="190" t="s">
        <v>296</v>
      </c>
      <c r="P482" s="190" t="s">
        <v>297</v>
      </c>
      <c r="Q482" s="190" t="s">
        <v>1694</v>
      </c>
      <c r="R482" s="190" t="s">
        <v>756</v>
      </c>
      <c r="S482" s="190" t="s">
        <v>144</v>
      </c>
    </row>
    <row r="483" spans="9:19" ht="15" customHeight="1">
      <c r="I483" s="190" t="s">
        <v>223</v>
      </c>
      <c r="J483" s="190" t="s">
        <v>224</v>
      </c>
      <c r="K483" s="190" t="s">
        <v>597</v>
      </c>
      <c r="L483" s="190" t="s">
        <v>598</v>
      </c>
      <c r="M483" s="190" t="s">
        <v>1695</v>
      </c>
      <c r="N483" s="190" t="s">
        <v>1696</v>
      </c>
      <c r="O483" s="190" t="s">
        <v>223</v>
      </c>
      <c r="P483" s="190" t="s">
        <v>224</v>
      </c>
      <c r="Q483" s="190" t="s">
        <v>1695</v>
      </c>
      <c r="R483" s="190" t="s">
        <v>1696</v>
      </c>
      <c r="S483" s="190" t="s">
        <v>144</v>
      </c>
    </row>
    <row r="484" spans="9:19" ht="15" customHeight="1">
      <c r="I484" s="190" t="s">
        <v>223</v>
      </c>
      <c r="J484" s="190" t="s">
        <v>224</v>
      </c>
      <c r="K484" s="190" t="s">
        <v>602</v>
      </c>
      <c r="L484" s="190" t="s">
        <v>603</v>
      </c>
      <c r="M484" s="190" t="s">
        <v>1695</v>
      </c>
      <c r="N484" s="190" t="s">
        <v>1696</v>
      </c>
      <c r="O484" s="190" t="s">
        <v>223</v>
      </c>
      <c r="P484" s="190" t="s">
        <v>224</v>
      </c>
      <c r="Q484" s="190" t="s">
        <v>1695</v>
      </c>
      <c r="R484" s="190" t="s">
        <v>1696</v>
      </c>
      <c r="S484" s="190" t="s">
        <v>144</v>
      </c>
    </row>
    <row r="485" spans="9:19" ht="15" customHeight="1">
      <c r="I485" s="190" t="s">
        <v>223</v>
      </c>
      <c r="J485" s="190" t="s">
        <v>224</v>
      </c>
      <c r="K485" s="190" t="s">
        <v>607</v>
      </c>
      <c r="L485" s="190" t="s">
        <v>608</v>
      </c>
      <c r="M485" s="190" t="s">
        <v>1697</v>
      </c>
      <c r="N485" s="190" t="s">
        <v>1698</v>
      </c>
      <c r="O485" s="190" t="s">
        <v>223</v>
      </c>
      <c r="P485" s="190" t="s">
        <v>224</v>
      </c>
      <c r="Q485" s="190" t="s">
        <v>1697</v>
      </c>
      <c r="R485" s="190" t="s">
        <v>1698</v>
      </c>
      <c r="S485" s="190" t="s">
        <v>144</v>
      </c>
    </row>
    <row r="486" spans="9:19" ht="15" customHeight="1">
      <c r="I486" s="190" t="s">
        <v>223</v>
      </c>
      <c r="J486" s="190" t="s">
        <v>224</v>
      </c>
      <c r="K486" s="190" t="s">
        <v>612</v>
      </c>
      <c r="L486" s="190" t="s">
        <v>613</v>
      </c>
      <c r="M486" s="190" t="s">
        <v>1699</v>
      </c>
      <c r="N486" s="190" t="s">
        <v>1700</v>
      </c>
      <c r="O486" s="190" t="s">
        <v>223</v>
      </c>
      <c r="P486" s="190" t="s">
        <v>224</v>
      </c>
      <c r="Q486" s="190" t="s">
        <v>1699</v>
      </c>
      <c r="R486" s="190" t="s">
        <v>1700</v>
      </c>
      <c r="S486" s="190" t="s">
        <v>144</v>
      </c>
    </row>
    <row r="487" spans="9:19" ht="15" customHeight="1">
      <c r="I487" s="190" t="s">
        <v>223</v>
      </c>
      <c r="J487" s="190" t="s">
        <v>224</v>
      </c>
      <c r="K487" s="190" t="s">
        <v>617</v>
      </c>
      <c r="L487" s="190" t="s">
        <v>618</v>
      </c>
      <c r="M487" s="190" t="s">
        <v>1701</v>
      </c>
      <c r="N487" s="190" t="s">
        <v>1702</v>
      </c>
      <c r="O487" s="190" t="s">
        <v>223</v>
      </c>
      <c r="P487" s="190" t="s">
        <v>224</v>
      </c>
      <c r="Q487" s="190" t="s">
        <v>1701</v>
      </c>
      <c r="R487" s="190" t="s">
        <v>1702</v>
      </c>
      <c r="S487" s="190" t="s">
        <v>144</v>
      </c>
    </row>
    <row r="488" spans="9:19" ht="15" customHeight="1">
      <c r="I488" s="190" t="s">
        <v>223</v>
      </c>
      <c r="J488" s="190" t="s">
        <v>224</v>
      </c>
      <c r="K488" s="190" t="s">
        <v>612</v>
      </c>
      <c r="L488" s="190" t="s">
        <v>613</v>
      </c>
      <c r="M488" s="190" t="s">
        <v>1703</v>
      </c>
      <c r="N488" s="190" t="s">
        <v>1704</v>
      </c>
      <c r="O488" s="190" t="s">
        <v>223</v>
      </c>
      <c r="P488" s="190" t="s">
        <v>224</v>
      </c>
      <c r="Q488" s="190" t="s">
        <v>1703</v>
      </c>
      <c r="R488" s="190" t="s">
        <v>1704</v>
      </c>
      <c r="S488" s="190" t="s">
        <v>144</v>
      </c>
    </row>
    <row r="489" spans="9:19" ht="15" customHeight="1">
      <c r="I489" s="190" t="s">
        <v>223</v>
      </c>
      <c r="J489" s="190" t="s">
        <v>224</v>
      </c>
      <c r="K489" s="190" t="s">
        <v>597</v>
      </c>
      <c r="L489" s="190" t="s">
        <v>598</v>
      </c>
      <c r="M489" s="190" t="s">
        <v>1705</v>
      </c>
      <c r="N489" s="190" t="s">
        <v>1706</v>
      </c>
      <c r="O489" s="190" t="s">
        <v>223</v>
      </c>
      <c r="P489" s="190" t="s">
        <v>224</v>
      </c>
      <c r="Q489" s="190" t="s">
        <v>1705</v>
      </c>
      <c r="R489" s="190" t="s">
        <v>1706</v>
      </c>
      <c r="S489" s="190" t="s">
        <v>144</v>
      </c>
    </row>
    <row r="490" spans="9:19" ht="15" customHeight="1">
      <c r="I490" s="190" t="s">
        <v>223</v>
      </c>
      <c r="J490" s="190" t="s">
        <v>224</v>
      </c>
      <c r="K490" s="190" t="s">
        <v>602</v>
      </c>
      <c r="L490" s="190" t="s">
        <v>603</v>
      </c>
      <c r="M490" s="190" t="s">
        <v>1705</v>
      </c>
      <c r="N490" s="190" t="s">
        <v>1706</v>
      </c>
      <c r="O490" s="190" t="s">
        <v>223</v>
      </c>
      <c r="P490" s="190" t="s">
        <v>224</v>
      </c>
      <c r="Q490" s="190" t="s">
        <v>1705</v>
      </c>
      <c r="R490" s="190" t="s">
        <v>1706</v>
      </c>
      <c r="S490" s="190" t="s">
        <v>144</v>
      </c>
    </row>
    <row r="491" spans="9:19" ht="15" customHeight="1">
      <c r="I491" s="190" t="s">
        <v>223</v>
      </c>
      <c r="J491" s="190" t="s">
        <v>224</v>
      </c>
      <c r="K491" s="190" t="s">
        <v>617</v>
      </c>
      <c r="L491" s="190" t="s">
        <v>618</v>
      </c>
      <c r="M491" s="190" t="s">
        <v>1707</v>
      </c>
      <c r="N491" s="190" t="s">
        <v>1708</v>
      </c>
      <c r="O491" s="190" t="s">
        <v>223</v>
      </c>
      <c r="P491" s="190" t="s">
        <v>224</v>
      </c>
      <c r="Q491" s="190" t="s">
        <v>1707</v>
      </c>
      <c r="R491" s="190" t="s">
        <v>1708</v>
      </c>
      <c r="S491" s="190" t="s">
        <v>144</v>
      </c>
    </row>
    <row r="492" spans="9:19" ht="15" customHeight="1">
      <c r="I492" s="190" t="s">
        <v>223</v>
      </c>
      <c r="J492" s="190" t="s">
        <v>224</v>
      </c>
      <c r="K492" s="190" t="s">
        <v>617</v>
      </c>
      <c r="L492" s="190" t="s">
        <v>618</v>
      </c>
      <c r="M492" s="190" t="s">
        <v>1709</v>
      </c>
      <c r="N492" s="190" t="s">
        <v>1710</v>
      </c>
      <c r="O492" s="190" t="s">
        <v>223</v>
      </c>
      <c r="P492" s="190" t="s">
        <v>224</v>
      </c>
      <c r="Q492" s="190" t="s">
        <v>1709</v>
      </c>
      <c r="R492" s="190" t="s">
        <v>1710</v>
      </c>
      <c r="S492" s="190" t="s">
        <v>144</v>
      </c>
    </row>
    <row r="493" spans="9:19" ht="15" customHeight="1">
      <c r="I493" s="190" t="s">
        <v>223</v>
      </c>
      <c r="J493" s="190" t="s">
        <v>224</v>
      </c>
      <c r="K493" s="190" t="s">
        <v>617</v>
      </c>
      <c r="L493" s="190" t="s">
        <v>618</v>
      </c>
      <c r="M493" s="190" t="s">
        <v>1711</v>
      </c>
      <c r="N493" s="190" t="s">
        <v>1712</v>
      </c>
      <c r="O493" s="190" t="s">
        <v>223</v>
      </c>
      <c r="P493" s="190" t="s">
        <v>224</v>
      </c>
      <c r="Q493" s="190" t="s">
        <v>1711</v>
      </c>
      <c r="R493" s="190" t="s">
        <v>1712</v>
      </c>
      <c r="S493" s="190" t="s">
        <v>144</v>
      </c>
    </row>
    <row r="494" spans="9:19" ht="15" customHeight="1">
      <c r="I494" s="190" t="s">
        <v>223</v>
      </c>
      <c r="J494" s="190" t="s">
        <v>224</v>
      </c>
      <c r="K494" s="190" t="s">
        <v>597</v>
      </c>
      <c r="L494" s="190" t="s">
        <v>598</v>
      </c>
      <c r="M494" s="190" t="s">
        <v>1713</v>
      </c>
      <c r="N494" s="190" t="s">
        <v>1714</v>
      </c>
      <c r="O494" s="190" t="s">
        <v>223</v>
      </c>
      <c r="P494" s="190" t="s">
        <v>224</v>
      </c>
      <c r="Q494" s="190" t="s">
        <v>1713</v>
      </c>
      <c r="R494" s="190" t="s">
        <v>1714</v>
      </c>
      <c r="S494" s="190" t="s">
        <v>144</v>
      </c>
    </row>
    <row r="495" spans="9:19" ht="15" customHeight="1">
      <c r="I495" s="190" t="s">
        <v>223</v>
      </c>
      <c r="J495" s="190" t="s">
        <v>224</v>
      </c>
      <c r="K495" s="190" t="s">
        <v>602</v>
      </c>
      <c r="L495" s="190" t="s">
        <v>603</v>
      </c>
      <c r="M495" s="190" t="s">
        <v>1713</v>
      </c>
      <c r="N495" s="190" t="s">
        <v>1714</v>
      </c>
      <c r="O495" s="190" t="s">
        <v>223</v>
      </c>
      <c r="P495" s="190" t="s">
        <v>224</v>
      </c>
      <c r="Q495" s="190" t="s">
        <v>1713</v>
      </c>
      <c r="R495" s="190" t="s">
        <v>1714</v>
      </c>
      <c r="S495" s="190" t="s">
        <v>144</v>
      </c>
    </row>
    <row r="496" spans="9:19" ht="15" customHeight="1">
      <c r="I496" s="190" t="s">
        <v>223</v>
      </c>
      <c r="J496" s="190" t="s">
        <v>224</v>
      </c>
      <c r="K496" s="190" t="s">
        <v>617</v>
      </c>
      <c r="L496" s="190" t="s">
        <v>618</v>
      </c>
      <c r="M496" s="190" t="s">
        <v>1715</v>
      </c>
      <c r="N496" s="190" t="s">
        <v>1716</v>
      </c>
      <c r="O496" s="190" t="s">
        <v>223</v>
      </c>
      <c r="P496" s="190" t="s">
        <v>224</v>
      </c>
      <c r="Q496" s="190" t="s">
        <v>1715</v>
      </c>
      <c r="R496" s="190" t="s">
        <v>1716</v>
      </c>
      <c r="S496" s="190" t="s">
        <v>144</v>
      </c>
    </row>
    <row r="497" spans="9:19" ht="15" customHeight="1">
      <c r="I497" s="190" t="s">
        <v>223</v>
      </c>
      <c r="J497" s="190" t="s">
        <v>224</v>
      </c>
      <c r="K497" s="190" t="s">
        <v>607</v>
      </c>
      <c r="L497" s="190" t="s">
        <v>608</v>
      </c>
      <c r="M497" s="190" t="s">
        <v>1717</v>
      </c>
      <c r="N497" s="190" t="s">
        <v>1718</v>
      </c>
      <c r="O497" s="190" t="s">
        <v>223</v>
      </c>
      <c r="P497" s="190" t="s">
        <v>224</v>
      </c>
      <c r="Q497" s="190" t="s">
        <v>1717</v>
      </c>
      <c r="R497" s="190" t="s">
        <v>1718</v>
      </c>
      <c r="S497" s="190" t="s">
        <v>144</v>
      </c>
    </row>
    <row r="498" spans="9:19" ht="15" customHeight="1">
      <c r="I498" s="190" t="s">
        <v>223</v>
      </c>
      <c r="J498" s="190" t="s">
        <v>224</v>
      </c>
      <c r="K498" s="190" t="s">
        <v>607</v>
      </c>
      <c r="L498" s="190" t="s">
        <v>608</v>
      </c>
      <c r="M498" s="190" t="s">
        <v>1719</v>
      </c>
      <c r="N498" s="190" t="s">
        <v>1720</v>
      </c>
      <c r="O498" s="190" t="s">
        <v>223</v>
      </c>
      <c r="P498" s="190" t="s">
        <v>224</v>
      </c>
      <c r="Q498" s="190" t="s">
        <v>1719</v>
      </c>
      <c r="R498" s="190" t="s">
        <v>1720</v>
      </c>
      <c r="S498" s="190" t="s">
        <v>144</v>
      </c>
    </row>
    <row r="499" spans="9:19" ht="15" customHeight="1">
      <c r="I499" s="190" t="s">
        <v>223</v>
      </c>
      <c r="J499" s="190" t="s">
        <v>224</v>
      </c>
      <c r="K499" s="190" t="s">
        <v>607</v>
      </c>
      <c r="L499" s="190" t="s">
        <v>608</v>
      </c>
      <c r="M499" s="190" t="s">
        <v>1721</v>
      </c>
      <c r="N499" s="190" t="s">
        <v>1722</v>
      </c>
      <c r="O499" s="190" t="s">
        <v>223</v>
      </c>
      <c r="P499" s="190" t="s">
        <v>224</v>
      </c>
      <c r="Q499" s="190" t="s">
        <v>1721</v>
      </c>
      <c r="R499" s="190" t="s">
        <v>1722</v>
      </c>
      <c r="S499" s="190" t="s">
        <v>144</v>
      </c>
    </row>
    <row r="500" spans="9:19" ht="15" customHeight="1">
      <c r="I500" s="190" t="s">
        <v>223</v>
      </c>
      <c r="J500" s="190" t="s">
        <v>224</v>
      </c>
      <c r="K500" s="190" t="s">
        <v>612</v>
      </c>
      <c r="L500" s="190" t="s">
        <v>613</v>
      </c>
      <c r="M500" s="190" t="s">
        <v>1723</v>
      </c>
      <c r="N500" s="190" t="s">
        <v>1724</v>
      </c>
      <c r="O500" s="190" t="s">
        <v>223</v>
      </c>
      <c r="P500" s="190" t="s">
        <v>224</v>
      </c>
      <c r="Q500" s="190" t="s">
        <v>1723</v>
      </c>
      <c r="R500" s="190" t="s">
        <v>1724</v>
      </c>
      <c r="S500" s="190" t="s">
        <v>144</v>
      </c>
    </row>
    <row r="501" spans="9:19" ht="15" customHeight="1">
      <c r="I501" s="190" t="s">
        <v>223</v>
      </c>
      <c r="J501" s="190" t="s">
        <v>224</v>
      </c>
      <c r="K501" s="190" t="s">
        <v>597</v>
      </c>
      <c r="L501" s="190" t="s">
        <v>598</v>
      </c>
      <c r="M501" s="190" t="s">
        <v>1725</v>
      </c>
      <c r="N501" s="190" t="s">
        <v>1726</v>
      </c>
      <c r="O501" s="190" t="s">
        <v>223</v>
      </c>
      <c r="P501" s="190" t="s">
        <v>224</v>
      </c>
      <c r="Q501" s="190" t="s">
        <v>1725</v>
      </c>
      <c r="R501" s="190" t="s">
        <v>1726</v>
      </c>
      <c r="S501" s="190" t="s">
        <v>144</v>
      </c>
    </row>
    <row r="502" spans="9:19" ht="15" customHeight="1">
      <c r="I502" s="190" t="s">
        <v>223</v>
      </c>
      <c r="J502" s="190" t="s">
        <v>224</v>
      </c>
      <c r="K502" s="190" t="s">
        <v>602</v>
      </c>
      <c r="L502" s="190" t="s">
        <v>603</v>
      </c>
      <c r="M502" s="190" t="s">
        <v>1725</v>
      </c>
      <c r="N502" s="190" t="s">
        <v>1726</v>
      </c>
      <c r="O502" s="190" t="s">
        <v>223</v>
      </c>
      <c r="P502" s="190" t="s">
        <v>224</v>
      </c>
      <c r="Q502" s="190" t="s">
        <v>1725</v>
      </c>
      <c r="R502" s="190" t="s">
        <v>1726</v>
      </c>
      <c r="S502" s="190" t="s">
        <v>144</v>
      </c>
    </row>
    <row r="503" spans="9:19" ht="15" customHeight="1">
      <c r="I503" s="190" t="s">
        <v>223</v>
      </c>
      <c r="J503" s="190" t="s">
        <v>224</v>
      </c>
      <c r="K503" s="190" t="s">
        <v>607</v>
      </c>
      <c r="L503" s="190" t="s">
        <v>608</v>
      </c>
      <c r="M503" s="190" t="s">
        <v>1727</v>
      </c>
      <c r="N503" s="190" t="s">
        <v>1728</v>
      </c>
      <c r="O503" s="190" t="s">
        <v>223</v>
      </c>
      <c r="P503" s="190" t="s">
        <v>224</v>
      </c>
      <c r="Q503" s="190" t="s">
        <v>1727</v>
      </c>
      <c r="R503" s="190" t="s">
        <v>1728</v>
      </c>
      <c r="S503" s="190" t="s">
        <v>144</v>
      </c>
    </row>
    <row r="504" spans="9:19" ht="15" customHeight="1">
      <c r="I504" s="190" t="s">
        <v>223</v>
      </c>
      <c r="J504" s="190" t="s">
        <v>224</v>
      </c>
      <c r="K504" s="190" t="s">
        <v>607</v>
      </c>
      <c r="L504" s="190" t="s">
        <v>608</v>
      </c>
      <c r="M504" s="190" t="s">
        <v>1729</v>
      </c>
      <c r="N504" s="190" t="s">
        <v>1730</v>
      </c>
      <c r="O504" s="190" t="s">
        <v>223</v>
      </c>
      <c r="P504" s="190" t="s">
        <v>224</v>
      </c>
      <c r="Q504" s="190" t="s">
        <v>1729</v>
      </c>
      <c r="R504" s="190" t="s">
        <v>1730</v>
      </c>
      <c r="S504" s="190" t="s">
        <v>144</v>
      </c>
    </row>
    <row r="505" spans="9:19" ht="15" customHeight="1">
      <c r="I505" s="190" t="s">
        <v>223</v>
      </c>
      <c r="J505" s="190" t="s">
        <v>224</v>
      </c>
      <c r="K505" s="190" t="s">
        <v>597</v>
      </c>
      <c r="L505" s="190" t="s">
        <v>598</v>
      </c>
      <c r="M505" s="190" t="s">
        <v>1731</v>
      </c>
      <c r="N505" s="190" t="s">
        <v>1732</v>
      </c>
      <c r="O505" s="190" t="s">
        <v>223</v>
      </c>
      <c r="P505" s="190" t="s">
        <v>224</v>
      </c>
      <c r="Q505" s="190" t="s">
        <v>1731</v>
      </c>
      <c r="R505" s="190" t="s">
        <v>1732</v>
      </c>
      <c r="S505" s="190" t="s">
        <v>144</v>
      </c>
    </row>
    <row r="506" spans="9:19" ht="15" customHeight="1">
      <c r="I506" s="190" t="s">
        <v>223</v>
      </c>
      <c r="J506" s="190" t="s">
        <v>224</v>
      </c>
      <c r="K506" s="190" t="s">
        <v>602</v>
      </c>
      <c r="L506" s="190" t="s">
        <v>603</v>
      </c>
      <c r="M506" s="190" t="s">
        <v>1731</v>
      </c>
      <c r="N506" s="190" t="s">
        <v>1732</v>
      </c>
      <c r="O506" s="190" t="s">
        <v>223</v>
      </c>
      <c r="P506" s="190" t="s">
        <v>224</v>
      </c>
      <c r="Q506" s="190" t="s">
        <v>1731</v>
      </c>
      <c r="R506" s="190" t="s">
        <v>1732</v>
      </c>
      <c r="S506" s="190" t="s">
        <v>144</v>
      </c>
    </row>
    <row r="507" spans="9:19" ht="15" customHeight="1">
      <c r="I507" s="190" t="s">
        <v>223</v>
      </c>
      <c r="J507" s="190" t="s">
        <v>224</v>
      </c>
      <c r="K507" s="190" t="s">
        <v>607</v>
      </c>
      <c r="L507" s="190" t="s">
        <v>608</v>
      </c>
      <c r="M507" s="190" t="s">
        <v>1733</v>
      </c>
      <c r="N507" s="190" t="s">
        <v>1734</v>
      </c>
      <c r="O507" s="190" t="s">
        <v>223</v>
      </c>
      <c r="P507" s="190" t="s">
        <v>224</v>
      </c>
      <c r="Q507" s="190" t="s">
        <v>1733</v>
      </c>
      <c r="R507" s="190" t="s">
        <v>1734</v>
      </c>
      <c r="S507" s="190" t="s">
        <v>144</v>
      </c>
    </row>
    <row r="508" spans="9:19" ht="15" customHeight="1">
      <c r="I508" s="190" t="s">
        <v>223</v>
      </c>
      <c r="J508" s="190" t="s">
        <v>224</v>
      </c>
      <c r="K508" s="190" t="s">
        <v>597</v>
      </c>
      <c r="L508" s="190" t="s">
        <v>598</v>
      </c>
      <c r="M508" s="190" t="s">
        <v>1735</v>
      </c>
      <c r="N508" s="190" t="s">
        <v>1736</v>
      </c>
      <c r="O508" s="190" t="s">
        <v>223</v>
      </c>
      <c r="P508" s="190" t="s">
        <v>224</v>
      </c>
      <c r="Q508" s="190" t="s">
        <v>1735</v>
      </c>
      <c r="R508" s="190" t="s">
        <v>1736</v>
      </c>
      <c r="S508" s="190" t="s">
        <v>144</v>
      </c>
    </row>
    <row r="509" spans="9:19" ht="15" customHeight="1">
      <c r="I509" s="190" t="s">
        <v>223</v>
      </c>
      <c r="J509" s="190" t="s">
        <v>224</v>
      </c>
      <c r="K509" s="190" t="s">
        <v>602</v>
      </c>
      <c r="L509" s="190" t="s">
        <v>603</v>
      </c>
      <c r="M509" s="190" t="s">
        <v>1735</v>
      </c>
      <c r="N509" s="190" t="s">
        <v>1736</v>
      </c>
      <c r="O509" s="190" t="s">
        <v>223</v>
      </c>
      <c r="P509" s="190" t="s">
        <v>224</v>
      </c>
      <c r="Q509" s="190" t="s">
        <v>1735</v>
      </c>
      <c r="R509" s="190" t="s">
        <v>1736</v>
      </c>
      <c r="S509" s="190" t="s">
        <v>144</v>
      </c>
    </row>
    <row r="510" spans="9:19" ht="15" customHeight="1">
      <c r="I510" s="190" t="s">
        <v>223</v>
      </c>
      <c r="J510" s="190" t="s">
        <v>224</v>
      </c>
      <c r="K510" s="190" t="s">
        <v>607</v>
      </c>
      <c r="L510" s="190" t="s">
        <v>608</v>
      </c>
      <c r="M510" s="190" t="s">
        <v>1737</v>
      </c>
      <c r="N510" s="190" t="s">
        <v>1738</v>
      </c>
      <c r="O510" s="190" t="s">
        <v>223</v>
      </c>
      <c r="P510" s="190" t="s">
        <v>224</v>
      </c>
      <c r="Q510" s="190" t="s">
        <v>1737</v>
      </c>
      <c r="R510" s="190" t="s">
        <v>1738</v>
      </c>
      <c r="S510" s="190" t="s">
        <v>144</v>
      </c>
    </row>
    <row r="511" spans="9:19" ht="15" customHeight="1">
      <c r="I511" s="190" t="s">
        <v>223</v>
      </c>
      <c r="J511" s="190" t="s">
        <v>224</v>
      </c>
      <c r="K511" s="190" t="s">
        <v>612</v>
      </c>
      <c r="L511" s="190" t="s">
        <v>613</v>
      </c>
      <c r="M511" s="190" t="s">
        <v>1739</v>
      </c>
      <c r="N511" s="190" t="s">
        <v>1740</v>
      </c>
      <c r="O511" s="190" t="s">
        <v>223</v>
      </c>
      <c r="P511" s="190" t="s">
        <v>224</v>
      </c>
      <c r="Q511" s="190" t="s">
        <v>1739</v>
      </c>
      <c r="R511" s="190" t="s">
        <v>1740</v>
      </c>
      <c r="S511" s="190" t="s">
        <v>144</v>
      </c>
    </row>
    <row r="512" spans="9:19" ht="15" customHeight="1">
      <c r="I512" s="190" t="s">
        <v>223</v>
      </c>
      <c r="J512" s="190" t="s">
        <v>224</v>
      </c>
      <c r="K512" s="190" t="s">
        <v>607</v>
      </c>
      <c r="L512" s="190" t="s">
        <v>608</v>
      </c>
      <c r="M512" s="190" t="s">
        <v>1741</v>
      </c>
      <c r="N512" s="190" t="s">
        <v>1742</v>
      </c>
      <c r="O512" s="190" t="s">
        <v>223</v>
      </c>
      <c r="P512" s="190" t="s">
        <v>224</v>
      </c>
      <c r="Q512" s="190" t="s">
        <v>1741</v>
      </c>
      <c r="R512" s="190" t="s">
        <v>1742</v>
      </c>
      <c r="S512" s="190" t="s">
        <v>144</v>
      </c>
    </row>
    <row r="513" spans="9:19" ht="15" customHeight="1">
      <c r="I513" s="190" t="s">
        <v>223</v>
      </c>
      <c r="J513" s="190" t="s">
        <v>224</v>
      </c>
      <c r="K513" s="190" t="s">
        <v>607</v>
      </c>
      <c r="L513" s="190" t="s">
        <v>608</v>
      </c>
      <c r="M513" s="190" t="s">
        <v>1743</v>
      </c>
      <c r="N513" s="190" t="s">
        <v>1744</v>
      </c>
      <c r="O513" s="190" t="s">
        <v>223</v>
      </c>
      <c r="P513" s="190" t="s">
        <v>224</v>
      </c>
      <c r="Q513" s="190" t="s">
        <v>1743</v>
      </c>
      <c r="R513" s="190" t="s">
        <v>1744</v>
      </c>
      <c r="S513" s="190" t="s">
        <v>144</v>
      </c>
    </row>
    <row r="514" spans="9:19" ht="15" customHeight="1">
      <c r="I514" s="190" t="s">
        <v>236</v>
      </c>
      <c r="J514" s="190" t="s">
        <v>237</v>
      </c>
      <c r="K514" s="190" t="s">
        <v>621</v>
      </c>
      <c r="L514" s="190" t="s">
        <v>622</v>
      </c>
      <c r="M514" s="190" t="s">
        <v>1745</v>
      </c>
      <c r="N514" s="190" t="s">
        <v>1746</v>
      </c>
      <c r="O514" s="190" t="s">
        <v>236</v>
      </c>
      <c r="P514" s="190" t="s">
        <v>237</v>
      </c>
      <c r="Q514" s="190" t="s">
        <v>1745</v>
      </c>
      <c r="R514" s="190" t="s">
        <v>1746</v>
      </c>
      <c r="S514" s="190" t="s">
        <v>144</v>
      </c>
    </row>
    <row r="515" spans="9:19" ht="15" customHeight="1">
      <c r="I515" s="190" t="s">
        <v>236</v>
      </c>
      <c r="J515" s="190" t="s">
        <v>237</v>
      </c>
      <c r="K515" s="190" t="s">
        <v>626</v>
      </c>
      <c r="L515" s="190" t="s">
        <v>627</v>
      </c>
      <c r="M515" s="190" t="s">
        <v>1747</v>
      </c>
      <c r="N515" s="190" t="s">
        <v>1748</v>
      </c>
      <c r="O515" s="190" t="s">
        <v>236</v>
      </c>
      <c r="P515" s="190" t="s">
        <v>237</v>
      </c>
      <c r="Q515" s="190" t="s">
        <v>1747</v>
      </c>
      <c r="R515" s="190" t="s">
        <v>1748</v>
      </c>
      <c r="S515" s="190" t="s">
        <v>144</v>
      </c>
    </row>
    <row r="516" spans="9:19" ht="15" customHeight="1">
      <c r="I516" s="190" t="s">
        <v>236</v>
      </c>
      <c r="J516" s="190" t="s">
        <v>237</v>
      </c>
      <c r="K516" s="190" t="s">
        <v>630</v>
      </c>
      <c r="L516" s="190" t="s">
        <v>631</v>
      </c>
      <c r="M516" s="190" t="s">
        <v>1749</v>
      </c>
      <c r="N516" s="190" t="s">
        <v>1296</v>
      </c>
      <c r="O516" s="190" t="s">
        <v>236</v>
      </c>
      <c r="P516" s="190" t="s">
        <v>237</v>
      </c>
      <c r="Q516" s="190" t="s">
        <v>1749</v>
      </c>
      <c r="R516" s="190" t="s">
        <v>1296</v>
      </c>
      <c r="S516" s="190" t="s">
        <v>144</v>
      </c>
    </row>
    <row r="517" spans="9:19" ht="15" customHeight="1">
      <c r="I517" s="190" t="s">
        <v>236</v>
      </c>
      <c r="J517" s="190" t="s">
        <v>237</v>
      </c>
      <c r="K517" s="190" t="s">
        <v>621</v>
      </c>
      <c r="L517" s="190" t="s">
        <v>622</v>
      </c>
      <c r="M517" s="190" t="s">
        <v>1750</v>
      </c>
      <c r="N517" s="190" t="s">
        <v>1751</v>
      </c>
      <c r="O517" s="190" t="s">
        <v>236</v>
      </c>
      <c r="P517" s="190" t="s">
        <v>237</v>
      </c>
      <c r="Q517" s="190" t="s">
        <v>1750</v>
      </c>
      <c r="R517" s="190" t="s">
        <v>1751</v>
      </c>
      <c r="S517" s="190" t="s">
        <v>144</v>
      </c>
    </row>
    <row r="518" spans="9:19" ht="15" customHeight="1">
      <c r="I518" s="190" t="s">
        <v>236</v>
      </c>
      <c r="J518" s="190" t="s">
        <v>237</v>
      </c>
      <c r="K518" s="190" t="s">
        <v>635</v>
      </c>
      <c r="L518" s="190" t="s">
        <v>636</v>
      </c>
      <c r="M518" s="190" t="s">
        <v>1752</v>
      </c>
      <c r="N518" s="190" t="s">
        <v>1753</v>
      </c>
      <c r="O518" s="190" t="s">
        <v>236</v>
      </c>
      <c r="P518" s="190" t="s">
        <v>237</v>
      </c>
      <c r="Q518" s="190" t="s">
        <v>1752</v>
      </c>
      <c r="R518" s="190" t="s">
        <v>1753</v>
      </c>
      <c r="S518" s="190" t="s">
        <v>144</v>
      </c>
    </row>
    <row r="519" spans="9:19" ht="15" customHeight="1">
      <c r="I519" s="190" t="s">
        <v>236</v>
      </c>
      <c r="J519" s="190" t="s">
        <v>237</v>
      </c>
      <c r="K519" s="190" t="s">
        <v>640</v>
      </c>
      <c r="L519" s="190" t="s">
        <v>641</v>
      </c>
      <c r="M519" s="190" t="s">
        <v>1754</v>
      </c>
      <c r="N519" s="190" t="s">
        <v>1755</v>
      </c>
      <c r="O519" s="190" t="s">
        <v>236</v>
      </c>
      <c r="P519" s="190" t="s">
        <v>237</v>
      </c>
      <c r="Q519" s="190" t="s">
        <v>1754</v>
      </c>
      <c r="R519" s="190" t="s">
        <v>1755</v>
      </c>
      <c r="S519" s="190" t="s">
        <v>144</v>
      </c>
    </row>
    <row r="520" spans="9:19" ht="15" customHeight="1">
      <c r="I520" s="190" t="s">
        <v>236</v>
      </c>
      <c r="J520" s="190" t="s">
        <v>237</v>
      </c>
      <c r="K520" s="190" t="s">
        <v>645</v>
      </c>
      <c r="L520" s="190" t="s">
        <v>646</v>
      </c>
      <c r="M520" s="190" t="s">
        <v>1756</v>
      </c>
      <c r="N520" s="190" t="s">
        <v>1757</v>
      </c>
      <c r="O520" s="190" t="s">
        <v>236</v>
      </c>
      <c r="P520" s="190" t="s">
        <v>237</v>
      </c>
      <c r="Q520" s="190" t="s">
        <v>1756</v>
      </c>
      <c r="R520" s="190" t="s">
        <v>1757</v>
      </c>
      <c r="S520" s="190" t="s">
        <v>144</v>
      </c>
    </row>
    <row r="521" spans="9:19" ht="15" customHeight="1">
      <c r="I521" s="190" t="s">
        <v>236</v>
      </c>
      <c r="J521" s="190" t="s">
        <v>237</v>
      </c>
      <c r="K521" s="190" t="s">
        <v>635</v>
      </c>
      <c r="L521" s="190" t="s">
        <v>636</v>
      </c>
      <c r="M521" s="190" t="s">
        <v>1758</v>
      </c>
      <c r="N521" s="190" t="s">
        <v>1759</v>
      </c>
      <c r="O521" s="190" t="s">
        <v>236</v>
      </c>
      <c r="P521" s="190" t="s">
        <v>237</v>
      </c>
      <c r="Q521" s="190" t="s">
        <v>1758</v>
      </c>
      <c r="R521" s="190" t="s">
        <v>1759</v>
      </c>
      <c r="S521" s="190" t="s">
        <v>144</v>
      </c>
    </row>
    <row r="522" spans="9:19" ht="15" customHeight="1">
      <c r="I522" s="190" t="s">
        <v>236</v>
      </c>
      <c r="J522" s="190" t="s">
        <v>237</v>
      </c>
      <c r="K522" s="190" t="s">
        <v>635</v>
      </c>
      <c r="L522" s="190" t="s">
        <v>636</v>
      </c>
      <c r="M522" s="190" t="s">
        <v>1760</v>
      </c>
      <c r="N522" s="190" t="s">
        <v>1761</v>
      </c>
      <c r="O522" s="190" t="s">
        <v>236</v>
      </c>
      <c r="P522" s="190" t="s">
        <v>237</v>
      </c>
      <c r="Q522" s="190" t="s">
        <v>1760</v>
      </c>
      <c r="R522" s="190" t="s">
        <v>1761</v>
      </c>
      <c r="S522" s="190" t="s">
        <v>144</v>
      </c>
    </row>
    <row r="523" spans="9:19" ht="15" customHeight="1">
      <c r="I523" s="190" t="s">
        <v>236</v>
      </c>
      <c r="J523" s="190" t="s">
        <v>237</v>
      </c>
      <c r="K523" s="190" t="s">
        <v>626</v>
      </c>
      <c r="L523" s="190" t="s">
        <v>627</v>
      </c>
      <c r="M523" s="190" t="s">
        <v>1762</v>
      </c>
      <c r="N523" s="190" t="s">
        <v>1763</v>
      </c>
      <c r="O523" s="190" t="s">
        <v>236</v>
      </c>
      <c r="P523" s="190" t="s">
        <v>237</v>
      </c>
      <c r="Q523" s="190" t="s">
        <v>1762</v>
      </c>
      <c r="R523" s="190" t="s">
        <v>1763</v>
      </c>
      <c r="S523" s="190" t="s">
        <v>144</v>
      </c>
    </row>
    <row r="524" spans="9:19" ht="15" customHeight="1">
      <c r="I524" s="190" t="s">
        <v>236</v>
      </c>
      <c r="J524" s="190" t="s">
        <v>237</v>
      </c>
      <c r="K524" s="190" t="s">
        <v>650</v>
      </c>
      <c r="L524" s="190" t="s">
        <v>651</v>
      </c>
      <c r="M524" s="190" t="s">
        <v>1764</v>
      </c>
      <c r="N524" s="190" t="s">
        <v>1765</v>
      </c>
      <c r="O524" s="190" t="s">
        <v>236</v>
      </c>
      <c r="P524" s="190" t="s">
        <v>237</v>
      </c>
      <c r="Q524" s="190" t="s">
        <v>1764</v>
      </c>
      <c r="R524" s="190" t="s">
        <v>1765</v>
      </c>
      <c r="S524" s="190" t="s">
        <v>144</v>
      </c>
    </row>
    <row r="525" spans="9:19" ht="15" customHeight="1">
      <c r="I525" s="190" t="s">
        <v>236</v>
      </c>
      <c r="J525" s="190" t="s">
        <v>237</v>
      </c>
      <c r="K525" s="190" t="s">
        <v>621</v>
      </c>
      <c r="L525" s="190" t="s">
        <v>622</v>
      </c>
      <c r="M525" s="190" t="s">
        <v>1766</v>
      </c>
      <c r="N525" s="190" t="s">
        <v>1767</v>
      </c>
      <c r="O525" s="190" t="s">
        <v>236</v>
      </c>
      <c r="P525" s="190" t="s">
        <v>237</v>
      </c>
      <c r="Q525" s="190" t="s">
        <v>1766</v>
      </c>
      <c r="R525" s="190" t="s">
        <v>1767</v>
      </c>
      <c r="S525" s="190" t="s">
        <v>144</v>
      </c>
    </row>
    <row r="526" spans="9:19" ht="15" customHeight="1">
      <c r="I526" s="190" t="s">
        <v>236</v>
      </c>
      <c r="J526" s="190" t="s">
        <v>237</v>
      </c>
      <c r="K526" s="190" t="s">
        <v>650</v>
      </c>
      <c r="L526" s="190" t="s">
        <v>651</v>
      </c>
      <c r="M526" s="190" t="s">
        <v>1768</v>
      </c>
      <c r="N526" s="190" t="s">
        <v>1769</v>
      </c>
      <c r="O526" s="190" t="s">
        <v>236</v>
      </c>
      <c r="P526" s="190" t="s">
        <v>237</v>
      </c>
      <c r="Q526" s="190" t="s">
        <v>1768</v>
      </c>
      <c r="R526" s="190" t="s">
        <v>1769</v>
      </c>
      <c r="S526" s="190" t="s">
        <v>144</v>
      </c>
    </row>
    <row r="527" spans="9:19" ht="15" customHeight="1">
      <c r="I527" s="190" t="s">
        <v>236</v>
      </c>
      <c r="J527" s="190" t="s">
        <v>237</v>
      </c>
      <c r="K527" s="190" t="s">
        <v>626</v>
      </c>
      <c r="L527" s="190" t="s">
        <v>627</v>
      </c>
      <c r="M527" s="190" t="s">
        <v>1770</v>
      </c>
      <c r="N527" s="190" t="s">
        <v>1771</v>
      </c>
      <c r="O527" s="190" t="s">
        <v>236</v>
      </c>
      <c r="P527" s="190" t="s">
        <v>237</v>
      </c>
      <c r="Q527" s="190" t="s">
        <v>1770</v>
      </c>
      <c r="R527" s="190" t="s">
        <v>1771</v>
      </c>
      <c r="S527" s="190" t="s">
        <v>144</v>
      </c>
    </row>
    <row r="528" spans="9:19" ht="15" customHeight="1">
      <c r="I528" s="190" t="s">
        <v>236</v>
      </c>
      <c r="J528" s="190" t="s">
        <v>237</v>
      </c>
      <c r="K528" s="190" t="s">
        <v>650</v>
      </c>
      <c r="L528" s="190" t="s">
        <v>651</v>
      </c>
      <c r="M528" s="190" t="s">
        <v>1772</v>
      </c>
      <c r="N528" s="190" t="s">
        <v>1773</v>
      </c>
      <c r="O528" s="190" t="s">
        <v>236</v>
      </c>
      <c r="P528" s="190" t="s">
        <v>237</v>
      </c>
      <c r="Q528" s="190" t="s">
        <v>1772</v>
      </c>
      <c r="R528" s="190" t="s">
        <v>1773</v>
      </c>
      <c r="S528" s="190" t="s">
        <v>144</v>
      </c>
    </row>
    <row r="529" spans="9:19" ht="15" customHeight="1">
      <c r="I529" s="190" t="s">
        <v>236</v>
      </c>
      <c r="J529" s="190" t="s">
        <v>237</v>
      </c>
      <c r="K529" s="190" t="s">
        <v>630</v>
      </c>
      <c r="L529" s="190" t="s">
        <v>631</v>
      </c>
      <c r="M529" s="190" t="s">
        <v>1774</v>
      </c>
      <c r="N529" s="190" t="s">
        <v>1775</v>
      </c>
      <c r="O529" s="190" t="s">
        <v>236</v>
      </c>
      <c r="P529" s="190" t="s">
        <v>237</v>
      </c>
      <c r="Q529" s="190" t="s">
        <v>1774</v>
      </c>
      <c r="R529" s="190" t="s">
        <v>1775</v>
      </c>
      <c r="S529" s="190" t="s">
        <v>144</v>
      </c>
    </row>
    <row r="530" spans="9:19" ht="15" customHeight="1">
      <c r="I530" s="190" t="s">
        <v>236</v>
      </c>
      <c r="J530" s="190" t="s">
        <v>237</v>
      </c>
      <c r="K530" s="190" t="s">
        <v>630</v>
      </c>
      <c r="L530" s="190" t="s">
        <v>631</v>
      </c>
      <c r="M530" s="190" t="s">
        <v>1776</v>
      </c>
      <c r="N530" s="190" t="s">
        <v>1777</v>
      </c>
      <c r="O530" s="190" t="s">
        <v>236</v>
      </c>
      <c r="P530" s="190" t="s">
        <v>237</v>
      </c>
      <c r="Q530" s="190" t="s">
        <v>1776</v>
      </c>
      <c r="R530" s="190" t="s">
        <v>1777</v>
      </c>
      <c r="S530" s="190" t="s">
        <v>144</v>
      </c>
    </row>
    <row r="531" spans="9:19" ht="15" customHeight="1">
      <c r="I531" s="190" t="s">
        <v>236</v>
      </c>
      <c r="J531" s="190" t="s">
        <v>237</v>
      </c>
      <c r="K531" s="190" t="s">
        <v>621</v>
      </c>
      <c r="L531" s="190" t="s">
        <v>622</v>
      </c>
      <c r="M531" s="190" t="s">
        <v>1778</v>
      </c>
      <c r="N531" s="190" t="s">
        <v>1779</v>
      </c>
      <c r="O531" s="190" t="s">
        <v>236</v>
      </c>
      <c r="P531" s="190" t="s">
        <v>237</v>
      </c>
      <c r="Q531" s="190" t="s">
        <v>1778</v>
      </c>
      <c r="R531" s="190" t="s">
        <v>1779</v>
      </c>
      <c r="S531" s="190" t="s">
        <v>144</v>
      </c>
    </row>
    <row r="532" spans="9:19" ht="15" customHeight="1">
      <c r="I532" s="190" t="s">
        <v>236</v>
      </c>
      <c r="J532" s="190" t="s">
        <v>237</v>
      </c>
      <c r="K532" s="190" t="s">
        <v>626</v>
      </c>
      <c r="L532" s="190" t="s">
        <v>627</v>
      </c>
      <c r="M532" s="190" t="s">
        <v>1780</v>
      </c>
      <c r="N532" s="190" t="s">
        <v>1781</v>
      </c>
      <c r="O532" s="190" t="s">
        <v>236</v>
      </c>
      <c r="P532" s="190" t="s">
        <v>237</v>
      </c>
      <c r="Q532" s="190" t="s">
        <v>1780</v>
      </c>
      <c r="R532" s="190" t="s">
        <v>1781</v>
      </c>
      <c r="S532" s="190" t="s">
        <v>144</v>
      </c>
    </row>
    <row r="533" spans="9:19" ht="15" customHeight="1">
      <c r="I533" s="190" t="s">
        <v>236</v>
      </c>
      <c r="J533" s="190" t="s">
        <v>237</v>
      </c>
      <c r="K533" s="190" t="s">
        <v>650</v>
      </c>
      <c r="L533" s="190" t="s">
        <v>651</v>
      </c>
      <c r="M533" s="190" t="s">
        <v>1782</v>
      </c>
      <c r="N533" s="190" t="s">
        <v>1783</v>
      </c>
      <c r="O533" s="190" t="s">
        <v>236</v>
      </c>
      <c r="P533" s="190" t="s">
        <v>237</v>
      </c>
      <c r="Q533" s="190" t="s">
        <v>1782</v>
      </c>
      <c r="R533" s="190" t="s">
        <v>1783</v>
      </c>
      <c r="S533" s="190" t="s">
        <v>144</v>
      </c>
    </row>
    <row r="534" spans="9:19" ht="15" customHeight="1">
      <c r="I534" s="190" t="s">
        <v>236</v>
      </c>
      <c r="J534" s="190" t="s">
        <v>237</v>
      </c>
      <c r="K534" s="190" t="s">
        <v>645</v>
      </c>
      <c r="L534" s="190" t="s">
        <v>646</v>
      </c>
      <c r="M534" s="190" t="s">
        <v>1784</v>
      </c>
      <c r="N534" s="190" t="s">
        <v>1785</v>
      </c>
      <c r="O534" s="190" t="s">
        <v>236</v>
      </c>
      <c r="P534" s="190" t="s">
        <v>237</v>
      </c>
      <c r="Q534" s="190" t="s">
        <v>1784</v>
      </c>
      <c r="R534" s="190" t="s">
        <v>1785</v>
      </c>
      <c r="S534" s="190" t="s">
        <v>144</v>
      </c>
    </row>
    <row r="535" spans="9:19" ht="15" customHeight="1">
      <c r="I535" s="190" t="s">
        <v>236</v>
      </c>
      <c r="J535" s="190" t="s">
        <v>237</v>
      </c>
      <c r="K535" s="190" t="s">
        <v>640</v>
      </c>
      <c r="L535" s="190" t="s">
        <v>641</v>
      </c>
      <c r="M535" s="190" t="s">
        <v>1786</v>
      </c>
      <c r="N535" s="190" t="s">
        <v>1787</v>
      </c>
      <c r="O535" s="190" t="s">
        <v>236</v>
      </c>
      <c r="P535" s="190" t="s">
        <v>237</v>
      </c>
      <c r="Q535" s="190" t="s">
        <v>1786</v>
      </c>
      <c r="R535" s="190" t="s">
        <v>1787</v>
      </c>
      <c r="S535" s="190" t="s">
        <v>144</v>
      </c>
    </row>
    <row r="536" spans="9:19" ht="15" customHeight="1">
      <c r="I536" s="190" t="s">
        <v>236</v>
      </c>
      <c r="J536" s="190" t="s">
        <v>237</v>
      </c>
      <c r="K536" s="190" t="s">
        <v>650</v>
      </c>
      <c r="L536" s="190" t="s">
        <v>651</v>
      </c>
      <c r="M536" s="190" t="s">
        <v>1788</v>
      </c>
      <c r="N536" s="190" t="s">
        <v>1789</v>
      </c>
      <c r="O536" s="190" t="s">
        <v>236</v>
      </c>
      <c r="P536" s="190" t="s">
        <v>237</v>
      </c>
      <c r="Q536" s="190" t="s">
        <v>1788</v>
      </c>
      <c r="R536" s="190" t="s">
        <v>1789</v>
      </c>
      <c r="S536" s="190" t="s">
        <v>144</v>
      </c>
    </row>
    <row r="537" spans="9:19" ht="15" customHeight="1">
      <c r="I537" s="190" t="s">
        <v>236</v>
      </c>
      <c r="J537" s="190" t="s">
        <v>237</v>
      </c>
      <c r="K537" s="190" t="s">
        <v>650</v>
      </c>
      <c r="L537" s="190" t="s">
        <v>651</v>
      </c>
      <c r="M537" s="190" t="s">
        <v>1790</v>
      </c>
      <c r="N537" s="190" t="s">
        <v>1791</v>
      </c>
      <c r="O537" s="190" t="s">
        <v>236</v>
      </c>
      <c r="P537" s="190" t="s">
        <v>237</v>
      </c>
      <c r="Q537" s="190" t="s">
        <v>1790</v>
      </c>
      <c r="R537" s="190" t="s">
        <v>1791</v>
      </c>
      <c r="S537" s="190" t="s">
        <v>144</v>
      </c>
    </row>
    <row r="538" spans="9:19" ht="15" customHeight="1">
      <c r="I538" s="190" t="s">
        <v>236</v>
      </c>
      <c r="J538" s="190" t="s">
        <v>237</v>
      </c>
      <c r="K538" s="190" t="s">
        <v>635</v>
      </c>
      <c r="L538" s="190" t="s">
        <v>636</v>
      </c>
      <c r="M538" s="190" t="s">
        <v>1792</v>
      </c>
      <c r="N538" s="190" t="s">
        <v>707</v>
      </c>
      <c r="O538" s="190" t="s">
        <v>236</v>
      </c>
      <c r="P538" s="190" t="s">
        <v>237</v>
      </c>
      <c r="Q538" s="190" t="s">
        <v>1792</v>
      </c>
      <c r="R538" s="190" t="s">
        <v>707</v>
      </c>
      <c r="S538" s="190" t="s">
        <v>144</v>
      </c>
    </row>
    <row r="539" spans="9:19" ht="15" customHeight="1">
      <c r="I539" s="190" t="s">
        <v>236</v>
      </c>
      <c r="J539" s="190" t="s">
        <v>237</v>
      </c>
      <c r="K539" s="190" t="s">
        <v>626</v>
      </c>
      <c r="L539" s="190" t="s">
        <v>627</v>
      </c>
      <c r="M539" s="190" t="s">
        <v>1793</v>
      </c>
      <c r="N539" s="190" t="s">
        <v>1794</v>
      </c>
      <c r="O539" s="190" t="s">
        <v>236</v>
      </c>
      <c r="P539" s="190" t="s">
        <v>237</v>
      </c>
      <c r="Q539" s="190" t="s">
        <v>1793</v>
      </c>
      <c r="R539" s="190" t="s">
        <v>1795</v>
      </c>
      <c r="S539" s="190" t="s">
        <v>144</v>
      </c>
    </row>
    <row r="540" spans="9:19" ht="15" customHeight="1">
      <c r="I540" s="190" t="s">
        <v>236</v>
      </c>
      <c r="J540" s="190" t="s">
        <v>237</v>
      </c>
      <c r="K540" s="190" t="s">
        <v>635</v>
      </c>
      <c r="L540" s="190" t="s">
        <v>636</v>
      </c>
      <c r="M540" s="190" t="s">
        <v>1796</v>
      </c>
      <c r="N540" s="190" t="s">
        <v>1797</v>
      </c>
      <c r="O540" s="190" t="s">
        <v>236</v>
      </c>
      <c r="P540" s="190" t="s">
        <v>237</v>
      </c>
      <c r="Q540" s="190" t="s">
        <v>1796</v>
      </c>
      <c r="R540" s="190" t="s">
        <v>1797</v>
      </c>
      <c r="S540" s="190" t="s">
        <v>144</v>
      </c>
    </row>
    <row r="541" spans="9:19" ht="15" customHeight="1">
      <c r="I541" s="190" t="s">
        <v>236</v>
      </c>
      <c r="J541" s="190" t="s">
        <v>237</v>
      </c>
      <c r="K541" s="190" t="s">
        <v>655</v>
      </c>
      <c r="L541" s="190" t="s">
        <v>656</v>
      </c>
      <c r="M541" s="190" t="s">
        <v>1798</v>
      </c>
      <c r="N541" s="190" t="s">
        <v>1799</v>
      </c>
      <c r="O541" s="190" t="s">
        <v>236</v>
      </c>
      <c r="P541" s="190" t="s">
        <v>237</v>
      </c>
      <c r="Q541" s="190" t="s">
        <v>1798</v>
      </c>
      <c r="R541" s="190" t="s">
        <v>1799</v>
      </c>
      <c r="S541" s="190" t="s">
        <v>144</v>
      </c>
    </row>
    <row r="542" spans="9:19" ht="15" customHeight="1">
      <c r="I542" s="190" t="s">
        <v>236</v>
      </c>
      <c r="J542" s="190" t="s">
        <v>237</v>
      </c>
      <c r="K542" s="190" t="s">
        <v>640</v>
      </c>
      <c r="L542" s="190" t="s">
        <v>641</v>
      </c>
      <c r="M542" s="190" t="s">
        <v>1800</v>
      </c>
      <c r="N542" s="190" t="s">
        <v>1801</v>
      </c>
      <c r="O542" s="190" t="s">
        <v>236</v>
      </c>
      <c r="P542" s="190" t="s">
        <v>237</v>
      </c>
      <c r="Q542" s="190" t="s">
        <v>1800</v>
      </c>
      <c r="R542" s="190" t="s">
        <v>1802</v>
      </c>
      <c r="S542" s="190" t="s">
        <v>144</v>
      </c>
    </row>
    <row r="543" spans="9:19" ht="15" customHeight="1">
      <c r="I543" s="190" t="s">
        <v>236</v>
      </c>
      <c r="J543" s="190" t="s">
        <v>237</v>
      </c>
      <c r="K543" s="190" t="s">
        <v>655</v>
      </c>
      <c r="L543" s="190" t="s">
        <v>656</v>
      </c>
      <c r="M543" s="190" t="s">
        <v>1803</v>
      </c>
      <c r="N543" s="190" t="s">
        <v>1804</v>
      </c>
      <c r="O543" s="190" t="s">
        <v>236</v>
      </c>
      <c r="P543" s="190" t="s">
        <v>237</v>
      </c>
      <c r="Q543" s="190" t="s">
        <v>1803</v>
      </c>
      <c r="R543" s="190" t="s">
        <v>1804</v>
      </c>
      <c r="S543" s="190" t="s">
        <v>144</v>
      </c>
    </row>
    <row r="544" spans="9:19" ht="15" customHeight="1">
      <c r="I544" s="190" t="s">
        <v>243</v>
      </c>
      <c r="J544" s="190" t="s">
        <v>244</v>
      </c>
      <c r="K544" s="190" t="s">
        <v>660</v>
      </c>
      <c r="L544" s="190" t="s">
        <v>661</v>
      </c>
      <c r="M544" s="190" t="s">
        <v>1805</v>
      </c>
      <c r="N544" s="190" t="s">
        <v>1806</v>
      </c>
      <c r="O544" s="190" t="s">
        <v>243</v>
      </c>
      <c r="P544" s="190" t="s">
        <v>244</v>
      </c>
      <c r="Q544" s="190" t="s">
        <v>1805</v>
      </c>
      <c r="R544" s="190" t="s">
        <v>1806</v>
      </c>
      <c r="S544" s="190" t="s">
        <v>144</v>
      </c>
    </row>
    <row r="545" spans="9:19" ht="15" customHeight="1">
      <c r="I545" s="190" t="s">
        <v>243</v>
      </c>
      <c r="J545" s="190" t="s">
        <v>244</v>
      </c>
      <c r="K545" s="190" t="s">
        <v>665</v>
      </c>
      <c r="L545" s="190" t="s">
        <v>666</v>
      </c>
      <c r="M545" s="190" t="s">
        <v>1807</v>
      </c>
      <c r="N545" s="190" t="s">
        <v>1808</v>
      </c>
      <c r="O545" s="190" t="s">
        <v>243</v>
      </c>
      <c r="P545" s="190" t="s">
        <v>244</v>
      </c>
      <c r="Q545" s="190" t="s">
        <v>1807</v>
      </c>
      <c r="R545" s="190" t="s">
        <v>1808</v>
      </c>
      <c r="S545" s="190" t="s">
        <v>144</v>
      </c>
    </row>
    <row r="546" spans="9:19" ht="15" customHeight="1">
      <c r="I546" s="190" t="s">
        <v>243</v>
      </c>
      <c r="J546" s="190" t="s">
        <v>244</v>
      </c>
      <c r="K546" s="190" t="s">
        <v>669</v>
      </c>
      <c r="L546" s="190" t="s">
        <v>670</v>
      </c>
      <c r="M546" s="190" t="s">
        <v>1809</v>
      </c>
      <c r="N546" s="190" t="s">
        <v>1810</v>
      </c>
      <c r="O546" s="190" t="s">
        <v>243</v>
      </c>
      <c r="P546" s="190" t="s">
        <v>244</v>
      </c>
      <c r="Q546" s="190" t="s">
        <v>1809</v>
      </c>
      <c r="R546" s="190" t="s">
        <v>1810</v>
      </c>
      <c r="S546" s="190" t="s">
        <v>144</v>
      </c>
    </row>
    <row r="547" spans="9:19" ht="15" customHeight="1">
      <c r="I547" s="190" t="s">
        <v>243</v>
      </c>
      <c r="J547" s="190" t="s">
        <v>244</v>
      </c>
      <c r="K547" s="190" t="s">
        <v>665</v>
      </c>
      <c r="L547" s="190" t="s">
        <v>666</v>
      </c>
      <c r="M547" s="190" t="s">
        <v>1811</v>
      </c>
      <c r="N547" s="190" t="s">
        <v>1812</v>
      </c>
      <c r="O547" s="190" t="s">
        <v>243</v>
      </c>
      <c r="P547" s="190" t="s">
        <v>244</v>
      </c>
      <c r="Q547" s="190" t="s">
        <v>1811</v>
      </c>
      <c r="R547" s="190" t="s">
        <v>1812</v>
      </c>
      <c r="S547" s="190" t="s">
        <v>144</v>
      </c>
    </row>
    <row r="548" spans="9:19" ht="15" customHeight="1">
      <c r="I548" s="190" t="s">
        <v>243</v>
      </c>
      <c r="J548" s="190" t="s">
        <v>244</v>
      </c>
      <c r="K548" s="190" t="s">
        <v>673</v>
      </c>
      <c r="L548" s="190" t="s">
        <v>674</v>
      </c>
      <c r="M548" s="190" t="s">
        <v>1813</v>
      </c>
      <c r="N548" s="190" t="s">
        <v>1814</v>
      </c>
      <c r="O548" s="190" t="s">
        <v>243</v>
      </c>
      <c r="P548" s="190" t="s">
        <v>244</v>
      </c>
      <c r="Q548" s="190" t="s">
        <v>1813</v>
      </c>
      <c r="R548" s="190" t="s">
        <v>1814</v>
      </c>
      <c r="S548" s="190" t="s">
        <v>144</v>
      </c>
    </row>
    <row r="549" spans="9:19" ht="15" customHeight="1">
      <c r="I549" s="190" t="s">
        <v>243</v>
      </c>
      <c r="J549" s="190" t="s">
        <v>244</v>
      </c>
      <c r="K549" s="190" t="s">
        <v>677</v>
      </c>
      <c r="L549" s="190" t="s">
        <v>678</v>
      </c>
      <c r="M549" s="190" t="s">
        <v>1815</v>
      </c>
      <c r="N549" s="190" t="s">
        <v>1816</v>
      </c>
      <c r="O549" s="190" t="s">
        <v>243</v>
      </c>
      <c r="P549" s="190" t="s">
        <v>244</v>
      </c>
      <c r="Q549" s="190" t="s">
        <v>1815</v>
      </c>
      <c r="R549" s="190" t="s">
        <v>1816</v>
      </c>
      <c r="S549" s="190" t="s">
        <v>144</v>
      </c>
    </row>
    <row r="550" spans="9:19" ht="15" customHeight="1">
      <c r="I550" s="190" t="s">
        <v>243</v>
      </c>
      <c r="J550" s="190" t="s">
        <v>244</v>
      </c>
      <c r="K550" s="190" t="s">
        <v>677</v>
      </c>
      <c r="L550" s="190" t="s">
        <v>678</v>
      </c>
      <c r="M550" s="190" t="s">
        <v>1817</v>
      </c>
      <c r="N550" s="190" t="s">
        <v>1818</v>
      </c>
      <c r="O550" s="190" t="s">
        <v>243</v>
      </c>
      <c r="P550" s="190" t="s">
        <v>244</v>
      </c>
      <c r="Q550" s="190" t="s">
        <v>1817</v>
      </c>
      <c r="R550" s="190" t="s">
        <v>1818</v>
      </c>
      <c r="S550" s="190" t="s">
        <v>144</v>
      </c>
    </row>
    <row r="551" spans="9:19" ht="15" customHeight="1">
      <c r="I551" s="190" t="s">
        <v>243</v>
      </c>
      <c r="J551" s="190" t="s">
        <v>244</v>
      </c>
      <c r="K551" s="190" t="s">
        <v>665</v>
      </c>
      <c r="L551" s="190" t="s">
        <v>666</v>
      </c>
      <c r="M551" s="190" t="s">
        <v>1819</v>
      </c>
      <c r="N551" s="190" t="s">
        <v>1820</v>
      </c>
      <c r="O551" s="190" t="s">
        <v>243</v>
      </c>
      <c r="P551" s="190" t="s">
        <v>244</v>
      </c>
      <c r="Q551" s="190" t="s">
        <v>1819</v>
      </c>
      <c r="R551" s="190" t="s">
        <v>1820</v>
      </c>
      <c r="S551" s="190" t="s">
        <v>144</v>
      </c>
    </row>
    <row r="552" spans="9:19" ht="15" customHeight="1">
      <c r="I552" s="190" t="s">
        <v>243</v>
      </c>
      <c r="J552" s="190" t="s">
        <v>244</v>
      </c>
      <c r="K552" s="190" t="s">
        <v>673</v>
      </c>
      <c r="L552" s="190" t="s">
        <v>674</v>
      </c>
      <c r="M552" s="190" t="s">
        <v>1821</v>
      </c>
      <c r="N552" s="190" t="s">
        <v>1822</v>
      </c>
      <c r="O552" s="190" t="s">
        <v>243</v>
      </c>
      <c r="P552" s="190" t="s">
        <v>244</v>
      </c>
      <c r="Q552" s="190" t="s">
        <v>1821</v>
      </c>
      <c r="R552" s="190" t="s">
        <v>1822</v>
      </c>
      <c r="S552" s="190" t="s">
        <v>144</v>
      </c>
    </row>
    <row r="553" spans="9:19" ht="15" customHeight="1">
      <c r="I553" s="190" t="s">
        <v>243</v>
      </c>
      <c r="J553" s="190" t="s">
        <v>244</v>
      </c>
      <c r="K553" s="190" t="s">
        <v>669</v>
      </c>
      <c r="L553" s="190" t="s">
        <v>670</v>
      </c>
      <c r="M553" s="190" t="s">
        <v>1823</v>
      </c>
      <c r="N553" s="190" t="s">
        <v>1824</v>
      </c>
      <c r="O553" s="190" t="s">
        <v>243</v>
      </c>
      <c r="P553" s="190" t="s">
        <v>244</v>
      </c>
      <c r="Q553" s="190" t="s">
        <v>1823</v>
      </c>
      <c r="R553" s="190" t="s">
        <v>1824</v>
      </c>
      <c r="S553" s="190" t="s">
        <v>144</v>
      </c>
    </row>
    <row r="554" spans="9:19" ht="15" customHeight="1">
      <c r="I554" s="190" t="s">
        <v>243</v>
      </c>
      <c r="J554" s="190" t="s">
        <v>244</v>
      </c>
      <c r="K554" s="190" t="s">
        <v>681</v>
      </c>
      <c r="L554" s="190" t="s">
        <v>682</v>
      </c>
      <c r="M554" s="190" t="s">
        <v>1825</v>
      </c>
      <c r="N554" s="190" t="s">
        <v>1826</v>
      </c>
      <c r="O554" s="190" t="s">
        <v>243</v>
      </c>
      <c r="P554" s="190" t="s">
        <v>244</v>
      </c>
      <c r="Q554" s="190" t="s">
        <v>1825</v>
      </c>
      <c r="R554" s="190" t="s">
        <v>1826</v>
      </c>
      <c r="S554" s="190" t="s">
        <v>144</v>
      </c>
    </row>
    <row r="555" spans="9:19" ht="15" customHeight="1">
      <c r="I555" s="190" t="s">
        <v>243</v>
      </c>
      <c r="J555" s="190" t="s">
        <v>244</v>
      </c>
      <c r="K555" s="190" t="s">
        <v>685</v>
      </c>
      <c r="L555" s="190" t="s">
        <v>686</v>
      </c>
      <c r="M555" s="190" t="s">
        <v>1827</v>
      </c>
      <c r="N555" s="190" t="s">
        <v>1828</v>
      </c>
      <c r="O555" s="190" t="s">
        <v>243</v>
      </c>
      <c r="P555" s="190" t="s">
        <v>244</v>
      </c>
      <c r="Q555" s="190" t="s">
        <v>1827</v>
      </c>
      <c r="R555" s="190" t="s">
        <v>1828</v>
      </c>
      <c r="S555" s="190" t="s">
        <v>144</v>
      </c>
    </row>
    <row r="556" spans="9:19" ht="15" customHeight="1">
      <c r="I556" s="190" t="s">
        <v>243</v>
      </c>
      <c r="J556" s="190" t="s">
        <v>244</v>
      </c>
      <c r="K556" s="190" t="s">
        <v>689</v>
      </c>
      <c r="L556" s="190" t="s">
        <v>690</v>
      </c>
      <c r="M556" s="190" t="s">
        <v>1829</v>
      </c>
      <c r="N556" s="190" t="s">
        <v>1830</v>
      </c>
      <c r="O556" s="190" t="s">
        <v>243</v>
      </c>
      <c r="P556" s="190" t="s">
        <v>244</v>
      </c>
      <c r="Q556" s="190" t="s">
        <v>1829</v>
      </c>
      <c r="R556" s="190" t="s">
        <v>1831</v>
      </c>
      <c r="S556" s="190" t="s">
        <v>144</v>
      </c>
    </row>
    <row r="557" spans="9:19" ht="15" customHeight="1">
      <c r="I557" s="190" t="s">
        <v>243</v>
      </c>
      <c r="J557" s="190" t="s">
        <v>244</v>
      </c>
      <c r="K557" s="190" t="s">
        <v>693</v>
      </c>
      <c r="L557" s="190" t="s">
        <v>694</v>
      </c>
      <c r="M557" s="190" t="s">
        <v>1832</v>
      </c>
      <c r="N557" s="190" t="s">
        <v>1833</v>
      </c>
      <c r="O557" s="190" t="s">
        <v>243</v>
      </c>
      <c r="P557" s="190" t="s">
        <v>244</v>
      </c>
      <c r="Q557" s="190" t="s">
        <v>1832</v>
      </c>
      <c r="R557" s="190" t="s">
        <v>1833</v>
      </c>
      <c r="S557" s="190" t="s">
        <v>144</v>
      </c>
    </row>
    <row r="558" spans="9:19" ht="15" customHeight="1">
      <c r="I558" s="190" t="s">
        <v>243</v>
      </c>
      <c r="J558" s="190" t="s">
        <v>244</v>
      </c>
      <c r="K558" s="190" t="s">
        <v>677</v>
      </c>
      <c r="L558" s="190" t="s">
        <v>678</v>
      </c>
      <c r="M558" s="190" t="s">
        <v>1834</v>
      </c>
      <c r="N558" s="190" t="s">
        <v>1835</v>
      </c>
      <c r="O558" s="190" t="s">
        <v>243</v>
      </c>
      <c r="P558" s="190" t="s">
        <v>244</v>
      </c>
      <c r="Q558" s="190" t="s">
        <v>1834</v>
      </c>
      <c r="R558" s="190" t="s">
        <v>1835</v>
      </c>
      <c r="S558" s="190" t="s">
        <v>144</v>
      </c>
    </row>
    <row r="559" spans="9:19" ht="15" customHeight="1">
      <c r="I559" s="190" t="s">
        <v>243</v>
      </c>
      <c r="J559" s="190" t="s">
        <v>244</v>
      </c>
      <c r="K559" s="190" t="s">
        <v>681</v>
      </c>
      <c r="L559" s="190" t="s">
        <v>682</v>
      </c>
      <c r="M559" s="190" t="s">
        <v>1836</v>
      </c>
      <c r="N559" s="190" t="s">
        <v>1837</v>
      </c>
      <c r="O559" s="190" t="s">
        <v>243</v>
      </c>
      <c r="P559" s="190" t="s">
        <v>244</v>
      </c>
      <c r="Q559" s="190" t="s">
        <v>1836</v>
      </c>
      <c r="R559" s="190" t="s">
        <v>1837</v>
      </c>
      <c r="S559" s="190" t="s">
        <v>144</v>
      </c>
    </row>
    <row r="560" spans="9:19" ht="15" customHeight="1">
      <c r="I560" s="190" t="s">
        <v>243</v>
      </c>
      <c r="J560" s="190" t="s">
        <v>244</v>
      </c>
      <c r="K560" s="190" t="s">
        <v>689</v>
      </c>
      <c r="L560" s="190" t="s">
        <v>690</v>
      </c>
      <c r="M560" s="190" t="s">
        <v>1838</v>
      </c>
      <c r="N560" s="190" t="s">
        <v>1839</v>
      </c>
      <c r="O560" s="190" t="s">
        <v>243</v>
      </c>
      <c r="P560" s="190" t="s">
        <v>244</v>
      </c>
      <c r="Q560" s="190" t="s">
        <v>1838</v>
      </c>
      <c r="R560" s="190" t="s">
        <v>1839</v>
      </c>
      <c r="S560" s="190" t="s">
        <v>144</v>
      </c>
    </row>
    <row r="561" spans="9:19" ht="15" customHeight="1">
      <c r="I561" s="190" t="s">
        <v>243</v>
      </c>
      <c r="J561" s="190" t="s">
        <v>244</v>
      </c>
      <c r="K561" s="190" t="s">
        <v>689</v>
      </c>
      <c r="L561" s="190" t="s">
        <v>690</v>
      </c>
      <c r="M561" s="190" t="s">
        <v>1840</v>
      </c>
      <c r="N561" s="190" t="s">
        <v>1841</v>
      </c>
      <c r="O561" s="190" t="s">
        <v>243</v>
      </c>
      <c r="P561" s="190" t="s">
        <v>244</v>
      </c>
      <c r="Q561" s="190" t="s">
        <v>1840</v>
      </c>
      <c r="R561" s="190" t="s">
        <v>1841</v>
      </c>
      <c r="S561" s="190" t="s">
        <v>144</v>
      </c>
    </row>
    <row r="562" spans="9:19" ht="15" customHeight="1">
      <c r="I562" s="190" t="s">
        <v>243</v>
      </c>
      <c r="J562" s="190" t="s">
        <v>244</v>
      </c>
      <c r="K562" s="190" t="s">
        <v>695</v>
      </c>
      <c r="L562" s="190" t="s">
        <v>696</v>
      </c>
      <c r="M562" s="190" t="s">
        <v>1842</v>
      </c>
      <c r="N562" s="190" t="s">
        <v>1843</v>
      </c>
      <c r="O562" s="190" t="s">
        <v>243</v>
      </c>
      <c r="P562" s="190" t="s">
        <v>244</v>
      </c>
      <c r="Q562" s="190" t="s">
        <v>1842</v>
      </c>
      <c r="R562" s="190" t="s">
        <v>1843</v>
      </c>
      <c r="S562" s="190" t="s">
        <v>144</v>
      </c>
    </row>
    <row r="563" spans="9:19" ht="15" customHeight="1">
      <c r="I563" s="190" t="s">
        <v>243</v>
      </c>
      <c r="J563" s="190" t="s">
        <v>244</v>
      </c>
      <c r="K563" s="190" t="s">
        <v>681</v>
      </c>
      <c r="L563" s="190" t="s">
        <v>682</v>
      </c>
      <c r="M563" s="190" t="s">
        <v>1844</v>
      </c>
      <c r="N563" s="190" t="s">
        <v>1845</v>
      </c>
      <c r="O563" s="190" t="s">
        <v>243</v>
      </c>
      <c r="P563" s="190" t="s">
        <v>244</v>
      </c>
      <c r="Q563" s="190" t="s">
        <v>1844</v>
      </c>
      <c r="R563" s="190" t="s">
        <v>1845</v>
      </c>
      <c r="S563" s="190" t="s">
        <v>144</v>
      </c>
    </row>
    <row r="564" spans="9:19" ht="15" customHeight="1">
      <c r="I564" s="190" t="s">
        <v>243</v>
      </c>
      <c r="J564" s="190" t="s">
        <v>244</v>
      </c>
      <c r="K564" s="190" t="s">
        <v>681</v>
      </c>
      <c r="L564" s="190" t="s">
        <v>682</v>
      </c>
      <c r="M564" s="190" t="s">
        <v>1846</v>
      </c>
      <c r="N564" s="190" t="s">
        <v>1847</v>
      </c>
      <c r="O564" s="190" t="s">
        <v>243</v>
      </c>
      <c r="P564" s="190" t="s">
        <v>244</v>
      </c>
      <c r="Q564" s="190" t="s">
        <v>1846</v>
      </c>
      <c r="R564" s="190" t="s">
        <v>1847</v>
      </c>
      <c r="S564" s="190" t="s">
        <v>144</v>
      </c>
    </row>
    <row r="565" spans="9:19" ht="15" customHeight="1">
      <c r="I565" s="190" t="s">
        <v>243</v>
      </c>
      <c r="J565" s="190" t="s">
        <v>244</v>
      </c>
      <c r="K565" s="190" t="s">
        <v>693</v>
      </c>
      <c r="L565" s="190" t="s">
        <v>694</v>
      </c>
      <c r="M565" s="190" t="s">
        <v>1848</v>
      </c>
      <c r="N565" s="190" t="s">
        <v>1849</v>
      </c>
      <c r="O565" s="190" t="s">
        <v>243</v>
      </c>
      <c r="P565" s="190" t="s">
        <v>244</v>
      </c>
      <c r="Q565" s="190" t="s">
        <v>1848</v>
      </c>
      <c r="R565" s="190" t="s">
        <v>1849</v>
      </c>
      <c r="S565" s="190" t="s">
        <v>144</v>
      </c>
    </row>
    <row r="566" spans="9:19" ht="15" customHeight="1">
      <c r="I566" s="190" t="s">
        <v>243</v>
      </c>
      <c r="J566" s="190" t="s">
        <v>244</v>
      </c>
      <c r="K566" s="190" t="s">
        <v>669</v>
      </c>
      <c r="L566" s="190" t="s">
        <v>670</v>
      </c>
      <c r="M566" s="190" t="s">
        <v>1850</v>
      </c>
      <c r="N566" s="190" t="s">
        <v>1851</v>
      </c>
      <c r="O566" s="190" t="s">
        <v>243</v>
      </c>
      <c r="P566" s="190" t="s">
        <v>244</v>
      </c>
      <c r="Q566" s="190" t="s">
        <v>1850</v>
      </c>
      <c r="R566" s="190" t="s">
        <v>1851</v>
      </c>
      <c r="S566" s="190" t="s">
        <v>144</v>
      </c>
    </row>
    <row r="567" spans="9:19" ht="15" customHeight="1">
      <c r="I567" s="190" t="s">
        <v>243</v>
      </c>
      <c r="J567" s="190" t="s">
        <v>244</v>
      </c>
      <c r="K567" s="190" t="s">
        <v>685</v>
      </c>
      <c r="L567" s="190" t="s">
        <v>686</v>
      </c>
      <c r="M567" s="190" t="s">
        <v>1852</v>
      </c>
      <c r="N567" s="190" t="s">
        <v>1155</v>
      </c>
      <c r="O567" s="190" t="s">
        <v>243</v>
      </c>
      <c r="P567" s="190" t="s">
        <v>244</v>
      </c>
      <c r="Q567" s="190" t="s">
        <v>1852</v>
      </c>
      <c r="R567" s="190" t="s">
        <v>1155</v>
      </c>
      <c r="S567" s="190" t="s">
        <v>144</v>
      </c>
    </row>
    <row r="568" spans="9:19" ht="15" customHeight="1">
      <c r="I568" s="190" t="s">
        <v>243</v>
      </c>
      <c r="J568" s="190" t="s">
        <v>244</v>
      </c>
      <c r="K568" s="190" t="s">
        <v>665</v>
      </c>
      <c r="L568" s="190" t="s">
        <v>666</v>
      </c>
      <c r="M568" s="190" t="s">
        <v>1853</v>
      </c>
      <c r="N568" s="190" t="s">
        <v>1854</v>
      </c>
      <c r="O568" s="190" t="s">
        <v>243</v>
      </c>
      <c r="P568" s="190" t="s">
        <v>244</v>
      </c>
      <c r="Q568" s="190" t="s">
        <v>1853</v>
      </c>
      <c r="R568" s="190" t="s">
        <v>1854</v>
      </c>
      <c r="S568" s="190" t="s">
        <v>144</v>
      </c>
    </row>
    <row r="569" spans="9:19" ht="15" customHeight="1">
      <c r="I569" s="190" t="s">
        <v>243</v>
      </c>
      <c r="J569" s="190" t="s">
        <v>244</v>
      </c>
      <c r="K569" s="190" t="s">
        <v>665</v>
      </c>
      <c r="L569" s="190" t="s">
        <v>666</v>
      </c>
      <c r="M569" s="190" t="s">
        <v>1855</v>
      </c>
      <c r="N569" s="190" t="s">
        <v>1856</v>
      </c>
      <c r="O569" s="190" t="s">
        <v>243</v>
      </c>
      <c r="P569" s="190" t="s">
        <v>244</v>
      </c>
      <c r="Q569" s="190" t="s">
        <v>1855</v>
      </c>
      <c r="R569" s="190" t="s">
        <v>1856</v>
      </c>
      <c r="S569" s="190" t="s">
        <v>144</v>
      </c>
    </row>
    <row r="570" spans="9:19" ht="15" customHeight="1">
      <c r="I570" s="190" t="s">
        <v>243</v>
      </c>
      <c r="J570" s="190" t="s">
        <v>244</v>
      </c>
      <c r="K570" s="190" t="s">
        <v>689</v>
      </c>
      <c r="L570" s="190" t="s">
        <v>690</v>
      </c>
      <c r="M570" s="190" t="s">
        <v>1857</v>
      </c>
      <c r="N570" s="190" t="s">
        <v>1858</v>
      </c>
      <c r="O570" s="190" t="s">
        <v>243</v>
      </c>
      <c r="P570" s="190" t="s">
        <v>244</v>
      </c>
      <c r="Q570" s="190" t="s">
        <v>1857</v>
      </c>
      <c r="R570" s="190" t="s">
        <v>1859</v>
      </c>
      <c r="S570" s="190" t="s">
        <v>144</v>
      </c>
    </row>
    <row r="571" spans="9:19" ht="15" customHeight="1">
      <c r="I571" s="190" t="s">
        <v>243</v>
      </c>
      <c r="J571" s="190" t="s">
        <v>244</v>
      </c>
      <c r="K571" s="190" t="s">
        <v>689</v>
      </c>
      <c r="L571" s="190" t="s">
        <v>690</v>
      </c>
      <c r="M571" s="190" t="s">
        <v>1860</v>
      </c>
      <c r="N571" s="190" t="s">
        <v>1861</v>
      </c>
      <c r="O571" s="190" t="s">
        <v>243</v>
      </c>
      <c r="P571" s="190" t="s">
        <v>244</v>
      </c>
      <c r="Q571" s="190" t="s">
        <v>1860</v>
      </c>
      <c r="R571" s="190" t="s">
        <v>1861</v>
      </c>
      <c r="S571" s="190" t="s">
        <v>144</v>
      </c>
    </row>
    <row r="572" spans="9:19" ht="15" customHeight="1">
      <c r="I572" s="190" t="s">
        <v>243</v>
      </c>
      <c r="J572" s="190" t="s">
        <v>244</v>
      </c>
      <c r="K572" s="190" t="s">
        <v>665</v>
      </c>
      <c r="L572" s="190" t="s">
        <v>666</v>
      </c>
      <c r="M572" s="190" t="s">
        <v>1862</v>
      </c>
      <c r="N572" s="190" t="s">
        <v>1863</v>
      </c>
      <c r="O572" s="190" t="s">
        <v>243</v>
      </c>
      <c r="P572" s="190" t="s">
        <v>244</v>
      </c>
      <c r="Q572" s="190" t="s">
        <v>1862</v>
      </c>
      <c r="R572" s="190" t="s">
        <v>1863</v>
      </c>
      <c r="S572" s="190" t="s">
        <v>144</v>
      </c>
    </row>
    <row r="573" spans="9:19" ht="15" customHeight="1">
      <c r="I573" s="190" t="s">
        <v>243</v>
      </c>
      <c r="J573" s="190" t="s">
        <v>244</v>
      </c>
      <c r="K573" s="190" t="s">
        <v>693</v>
      </c>
      <c r="L573" s="190" t="s">
        <v>694</v>
      </c>
      <c r="M573" s="190" t="s">
        <v>1864</v>
      </c>
      <c r="N573" s="190" t="s">
        <v>1865</v>
      </c>
      <c r="O573" s="190" t="s">
        <v>243</v>
      </c>
      <c r="P573" s="190" t="s">
        <v>244</v>
      </c>
      <c r="Q573" s="190" t="s">
        <v>1864</v>
      </c>
      <c r="R573" s="190" t="s">
        <v>1865</v>
      </c>
      <c r="S573" s="190" t="s">
        <v>144</v>
      </c>
    </row>
    <row r="574" spans="9:19" ht="15" customHeight="1">
      <c r="I574" s="190" t="s">
        <v>243</v>
      </c>
      <c r="J574" s="190" t="s">
        <v>244</v>
      </c>
      <c r="K574" s="190" t="s">
        <v>673</v>
      </c>
      <c r="L574" s="190" t="s">
        <v>674</v>
      </c>
      <c r="M574" s="190" t="s">
        <v>1866</v>
      </c>
      <c r="N574" s="190" t="s">
        <v>1867</v>
      </c>
      <c r="O574" s="190" t="s">
        <v>243</v>
      </c>
      <c r="P574" s="190" t="s">
        <v>244</v>
      </c>
      <c r="Q574" s="190" t="s">
        <v>1866</v>
      </c>
      <c r="R574" s="190" t="s">
        <v>1867</v>
      </c>
      <c r="S574" s="190" t="s">
        <v>144</v>
      </c>
    </row>
    <row r="575" spans="9:19" ht="15" customHeight="1">
      <c r="I575" s="190" t="s">
        <v>243</v>
      </c>
      <c r="J575" s="190" t="s">
        <v>244</v>
      </c>
      <c r="K575" s="190" t="s">
        <v>699</v>
      </c>
      <c r="L575" s="190" t="s">
        <v>700</v>
      </c>
      <c r="M575" s="190" t="s">
        <v>1868</v>
      </c>
      <c r="N575" s="190" t="s">
        <v>1869</v>
      </c>
      <c r="O575" s="190" t="s">
        <v>243</v>
      </c>
      <c r="P575" s="190" t="s">
        <v>244</v>
      </c>
      <c r="Q575" s="190" t="s">
        <v>1868</v>
      </c>
      <c r="R575" s="190" t="s">
        <v>1870</v>
      </c>
      <c r="S575" s="190" t="s">
        <v>144</v>
      </c>
    </row>
    <row r="576" spans="9:19" ht="15" customHeight="1">
      <c r="I576" s="190" t="s">
        <v>243</v>
      </c>
      <c r="J576" s="190" t="s">
        <v>244</v>
      </c>
      <c r="K576" s="190" t="s">
        <v>681</v>
      </c>
      <c r="L576" s="190" t="s">
        <v>682</v>
      </c>
      <c r="M576" s="190" t="s">
        <v>1871</v>
      </c>
      <c r="N576" s="190" t="s">
        <v>1872</v>
      </c>
      <c r="O576" s="190" t="s">
        <v>243</v>
      </c>
      <c r="P576" s="190" t="s">
        <v>244</v>
      </c>
      <c r="Q576" s="190" t="s">
        <v>1871</v>
      </c>
      <c r="R576" s="190" t="s">
        <v>1872</v>
      </c>
      <c r="S576" s="190" t="s">
        <v>144</v>
      </c>
    </row>
    <row r="577" spans="9:19" ht="15" customHeight="1">
      <c r="I577" s="190" t="s">
        <v>243</v>
      </c>
      <c r="J577" s="190" t="s">
        <v>244</v>
      </c>
      <c r="K577" s="190" t="s">
        <v>699</v>
      </c>
      <c r="L577" s="190" t="s">
        <v>700</v>
      </c>
      <c r="M577" s="190" t="s">
        <v>1873</v>
      </c>
      <c r="N577" s="190" t="s">
        <v>1874</v>
      </c>
      <c r="O577" s="190" t="s">
        <v>243</v>
      </c>
      <c r="P577" s="190" t="s">
        <v>244</v>
      </c>
      <c r="Q577" s="190" t="s">
        <v>1873</v>
      </c>
      <c r="R577" s="190" t="s">
        <v>1874</v>
      </c>
      <c r="S577" s="190" t="s">
        <v>144</v>
      </c>
    </row>
    <row r="578" spans="9:19" ht="15" customHeight="1">
      <c r="I578" s="190" t="s">
        <v>243</v>
      </c>
      <c r="J578" s="190" t="s">
        <v>244</v>
      </c>
      <c r="K578" s="190" t="s">
        <v>699</v>
      </c>
      <c r="L578" s="190" t="s">
        <v>700</v>
      </c>
      <c r="M578" s="190" t="s">
        <v>1875</v>
      </c>
      <c r="N578" s="190" t="s">
        <v>1876</v>
      </c>
      <c r="O578" s="190" t="s">
        <v>243</v>
      </c>
      <c r="P578" s="190" t="s">
        <v>244</v>
      </c>
      <c r="Q578" s="190" t="s">
        <v>1875</v>
      </c>
      <c r="R578" s="190" t="s">
        <v>1876</v>
      </c>
      <c r="S578" s="190" t="s">
        <v>144</v>
      </c>
    </row>
    <row r="579" spans="9:19" ht="15" customHeight="1">
      <c r="I579" s="190" t="s">
        <v>243</v>
      </c>
      <c r="J579" s="190" t="s">
        <v>244</v>
      </c>
      <c r="K579" s="190" t="s">
        <v>660</v>
      </c>
      <c r="L579" s="190" t="s">
        <v>661</v>
      </c>
      <c r="M579" s="190" t="s">
        <v>1877</v>
      </c>
      <c r="N579" s="190" t="s">
        <v>1878</v>
      </c>
      <c r="O579" s="190" t="s">
        <v>243</v>
      </c>
      <c r="P579" s="190" t="s">
        <v>244</v>
      </c>
      <c r="Q579" s="190" t="s">
        <v>1877</v>
      </c>
      <c r="R579" s="190" t="s">
        <v>1878</v>
      </c>
      <c r="S579" s="190" t="s">
        <v>144</v>
      </c>
    </row>
    <row r="580" spans="9:19" ht="15" customHeight="1">
      <c r="I580" s="190" t="s">
        <v>243</v>
      </c>
      <c r="J580" s="190" t="s">
        <v>244</v>
      </c>
      <c r="K580" s="190" t="s">
        <v>673</v>
      </c>
      <c r="L580" s="190" t="s">
        <v>674</v>
      </c>
      <c r="M580" s="190" t="s">
        <v>1879</v>
      </c>
      <c r="N580" s="190" t="s">
        <v>523</v>
      </c>
      <c r="O580" s="190" t="s">
        <v>243</v>
      </c>
      <c r="P580" s="190" t="s">
        <v>244</v>
      </c>
      <c r="Q580" s="190" t="s">
        <v>1879</v>
      </c>
      <c r="R580" s="190" t="s">
        <v>523</v>
      </c>
      <c r="S580" s="190" t="s">
        <v>144</v>
      </c>
    </row>
    <row r="581" spans="9:19" ht="15" customHeight="1">
      <c r="I581" s="190" t="s">
        <v>243</v>
      </c>
      <c r="J581" s="190" t="s">
        <v>244</v>
      </c>
      <c r="K581" s="190" t="s">
        <v>693</v>
      </c>
      <c r="L581" s="190" t="s">
        <v>694</v>
      </c>
      <c r="M581" s="190" t="s">
        <v>1880</v>
      </c>
      <c r="N581" s="190" t="s">
        <v>1881</v>
      </c>
      <c r="O581" s="190" t="s">
        <v>243</v>
      </c>
      <c r="P581" s="190" t="s">
        <v>244</v>
      </c>
      <c r="Q581" s="190" t="s">
        <v>1880</v>
      </c>
      <c r="R581" s="190" t="s">
        <v>1881</v>
      </c>
      <c r="S581" s="190" t="s">
        <v>144</v>
      </c>
    </row>
    <row r="582" spans="9:19" ht="15" customHeight="1">
      <c r="I582" s="190" t="s">
        <v>243</v>
      </c>
      <c r="J582" s="190" t="s">
        <v>244</v>
      </c>
      <c r="K582" s="190" t="s">
        <v>704</v>
      </c>
      <c r="L582" s="190" t="s">
        <v>705</v>
      </c>
      <c r="M582" s="190" t="s">
        <v>1882</v>
      </c>
      <c r="N582" s="190" t="s">
        <v>1883</v>
      </c>
      <c r="O582" s="190" t="s">
        <v>243</v>
      </c>
      <c r="P582" s="190" t="s">
        <v>244</v>
      </c>
      <c r="Q582" s="190" t="s">
        <v>1882</v>
      </c>
      <c r="R582" s="190" t="s">
        <v>1883</v>
      </c>
      <c r="S582" s="190" t="s">
        <v>144</v>
      </c>
    </row>
    <row r="583" spans="9:19" ht="15" customHeight="1">
      <c r="I583" s="190" t="s">
        <v>243</v>
      </c>
      <c r="J583" s="190" t="s">
        <v>244</v>
      </c>
      <c r="K583" s="190" t="s">
        <v>699</v>
      </c>
      <c r="L583" s="190" t="s">
        <v>700</v>
      </c>
      <c r="M583" s="190" t="s">
        <v>1884</v>
      </c>
      <c r="N583" s="190" t="s">
        <v>1885</v>
      </c>
      <c r="O583" s="190" t="s">
        <v>243</v>
      </c>
      <c r="P583" s="190" t="s">
        <v>244</v>
      </c>
      <c r="Q583" s="190" t="s">
        <v>1884</v>
      </c>
      <c r="R583" s="190" t="s">
        <v>1885</v>
      </c>
      <c r="S583" s="190" t="s">
        <v>144</v>
      </c>
    </row>
    <row r="584" spans="9:19" ht="15" customHeight="1">
      <c r="I584" s="190" t="s">
        <v>243</v>
      </c>
      <c r="J584" s="190" t="s">
        <v>244</v>
      </c>
      <c r="K584" s="190" t="s">
        <v>660</v>
      </c>
      <c r="L584" s="190" t="s">
        <v>661</v>
      </c>
      <c r="M584" s="190" t="s">
        <v>1886</v>
      </c>
      <c r="N584" s="190" t="s">
        <v>1887</v>
      </c>
      <c r="O584" s="190" t="s">
        <v>243</v>
      </c>
      <c r="P584" s="190" t="s">
        <v>244</v>
      </c>
      <c r="Q584" s="190" t="s">
        <v>1886</v>
      </c>
      <c r="R584" s="190" t="s">
        <v>1887</v>
      </c>
      <c r="S584" s="190" t="s">
        <v>144</v>
      </c>
    </row>
    <row r="585" spans="9:19" ht="15" customHeight="1">
      <c r="I585" s="190" t="s">
        <v>243</v>
      </c>
      <c r="J585" s="190" t="s">
        <v>244</v>
      </c>
      <c r="K585" s="190" t="s">
        <v>695</v>
      </c>
      <c r="L585" s="190" t="s">
        <v>696</v>
      </c>
      <c r="M585" s="190" t="s">
        <v>1888</v>
      </c>
      <c r="N585" s="190" t="s">
        <v>1889</v>
      </c>
      <c r="O585" s="190" t="s">
        <v>243</v>
      </c>
      <c r="P585" s="190" t="s">
        <v>244</v>
      </c>
      <c r="Q585" s="190" t="s">
        <v>1888</v>
      </c>
      <c r="R585" s="190" t="s">
        <v>1889</v>
      </c>
      <c r="S585" s="190" t="s">
        <v>144</v>
      </c>
    </row>
    <row r="586" spans="9:19" ht="15" customHeight="1">
      <c r="I586" s="190" t="s">
        <v>243</v>
      </c>
      <c r="J586" s="190" t="s">
        <v>244</v>
      </c>
      <c r="K586" s="190" t="s">
        <v>665</v>
      </c>
      <c r="L586" s="190" t="s">
        <v>666</v>
      </c>
      <c r="M586" s="190" t="s">
        <v>1890</v>
      </c>
      <c r="N586" s="190" t="s">
        <v>1891</v>
      </c>
      <c r="O586" s="190" t="s">
        <v>243</v>
      </c>
      <c r="P586" s="190" t="s">
        <v>244</v>
      </c>
      <c r="Q586" s="190" t="s">
        <v>1890</v>
      </c>
      <c r="R586" s="190" t="s">
        <v>1892</v>
      </c>
      <c r="S586" s="190" t="s">
        <v>144</v>
      </c>
    </row>
    <row r="587" spans="9:19" ht="15" customHeight="1">
      <c r="I587" s="190" t="s">
        <v>243</v>
      </c>
      <c r="J587" s="190" t="s">
        <v>244</v>
      </c>
      <c r="K587" s="190" t="s">
        <v>689</v>
      </c>
      <c r="L587" s="190" t="s">
        <v>690</v>
      </c>
      <c r="M587" s="190" t="s">
        <v>1893</v>
      </c>
      <c r="N587" s="190" t="s">
        <v>1894</v>
      </c>
      <c r="O587" s="190" t="s">
        <v>243</v>
      </c>
      <c r="P587" s="190" t="s">
        <v>244</v>
      </c>
      <c r="Q587" s="190" t="s">
        <v>1893</v>
      </c>
      <c r="R587" s="190" t="s">
        <v>1894</v>
      </c>
      <c r="S587" s="190" t="s">
        <v>144</v>
      </c>
    </row>
    <row r="588" spans="9:19" ht="15" customHeight="1">
      <c r="I588" s="190" t="s">
        <v>243</v>
      </c>
      <c r="J588" s="190" t="s">
        <v>244</v>
      </c>
      <c r="K588" s="190" t="s">
        <v>689</v>
      </c>
      <c r="L588" s="190" t="s">
        <v>690</v>
      </c>
      <c r="M588" s="190" t="s">
        <v>1895</v>
      </c>
      <c r="N588" s="190" t="s">
        <v>1896</v>
      </c>
      <c r="O588" s="190" t="s">
        <v>243</v>
      </c>
      <c r="P588" s="190" t="s">
        <v>244</v>
      </c>
      <c r="Q588" s="190" t="s">
        <v>1895</v>
      </c>
      <c r="R588" s="190" t="s">
        <v>1896</v>
      </c>
      <c r="S588" s="190" t="s">
        <v>144</v>
      </c>
    </row>
    <row r="589" spans="9:19" ht="15" customHeight="1">
      <c r="I589" s="190" t="s">
        <v>243</v>
      </c>
      <c r="J589" s="190" t="s">
        <v>244</v>
      </c>
      <c r="K589" s="190" t="s">
        <v>660</v>
      </c>
      <c r="L589" s="190" t="s">
        <v>661</v>
      </c>
      <c r="M589" s="190" t="s">
        <v>1897</v>
      </c>
      <c r="N589" s="190" t="s">
        <v>1898</v>
      </c>
      <c r="O589" s="190" t="s">
        <v>243</v>
      </c>
      <c r="P589" s="190" t="s">
        <v>244</v>
      </c>
      <c r="Q589" s="190" t="s">
        <v>1897</v>
      </c>
      <c r="R589" s="190" t="s">
        <v>1898</v>
      </c>
      <c r="S589" s="190" t="s">
        <v>144</v>
      </c>
    </row>
    <row r="590" spans="9:19" ht="15" customHeight="1">
      <c r="I590" s="190" t="s">
        <v>243</v>
      </c>
      <c r="J590" s="190" t="s">
        <v>244</v>
      </c>
      <c r="K590" s="190" t="s">
        <v>699</v>
      </c>
      <c r="L590" s="190" t="s">
        <v>700</v>
      </c>
      <c r="M590" s="190" t="s">
        <v>1899</v>
      </c>
      <c r="N590" s="190" t="s">
        <v>1900</v>
      </c>
      <c r="O590" s="190" t="s">
        <v>243</v>
      </c>
      <c r="P590" s="190" t="s">
        <v>244</v>
      </c>
      <c r="Q590" s="190" t="s">
        <v>1899</v>
      </c>
      <c r="R590" s="190" t="s">
        <v>1900</v>
      </c>
      <c r="S590" s="190" t="s">
        <v>144</v>
      </c>
    </row>
    <row r="591" spans="9:19" ht="15" customHeight="1">
      <c r="I591" s="190" t="s">
        <v>243</v>
      </c>
      <c r="J591" s="190" t="s">
        <v>244</v>
      </c>
      <c r="K591" s="190" t="s">
        <v>681</v>
      </c>
      <c r="L591" s="190" t="s">
        <v>682</v>
      </c>
      <c r="M591" s="190" t="s">
        <v>1901</v>
      </c>
      <c r="N591" s="190" t="s">
        <v>1902</v>
      </c>
      <c r="O591" s="190" t="s">
        <v>243</v>
      </c>
      <c r="P591" s="190" t="s">
        <v>244</v>
      </c>
      <c r="Q591" s="190" t="s">
        <v>1901</v>
      </c>
      <c r="R591" s="190" t="s">
        <v>1902</v>
      </c>
      <c r="S591" s="190" t="s">
        <v>144</v>
      </c>
    </row>
    <row r="592" spans="9:19" ht="15" customHeight="1">
      <c r="I592" s="190" t="s">
        <v>243</v>
      </c>
      <c r="J592" s="190" t="s">
        <v>244</v>
      </c>
      <c r="K592" s="190" t="s">
        <v>669</v>
      </c>
      <c r="L592" s="190" t="s">
        <v>670</v>
      </c>
      <c r="M592" s="190" t="s">
        <v>1903</v>
      </c>
      <c r="N592" s="190" t="s">
        <v>1904</v>
      </c>
      <c r="O592" s="190" t="s">
        <v>243</v>
      </c>
      <c r="P592" s="190" t="s">
        <v>244</v>
      </c>
      <c r="Q592" s="190" t="s">
        <v>1903</v>
      </c>
      <c r="R592" s="190" t="s">
        <v>1904</v>
      </c>
      <c r="S592" s="190" t="s">
        <v>144</v>
      </c>
    </row>
    <row r="593" spans="9:19" ht="15" customHeight="1">
      <c r="I593" s="190" t="s">
        <v>243</v>
      </c>
      <c r="J593" s="190" t="s">
        <v>244</v>
      </c>
      <c r="K593" s="190" t="s">
        <v>685</v>
      </c>
      <c r="L593" s="190" t="s">
        <v>686</v>
      </c>
      <c r="M593" s="190" t="s">
        <v>1905</v>
      </c>
      <c r="N593" s="190" t="s">
        <v>1906</v>
      </c>
      <c r="O593" s="190" t="s">
        <v>243</v>
      </c>
      <c r="P593" s="190" t="s">
        <v>244</v>
      </c>
      <c r="Q593" s="190" t="s">
        <v>1905</v>
      </c>
      <c r="R593" s="190" t="s">
        <v>1906</v>
      </c>
      <c r="S593" s="190" t="s">
        <v>144</v>
      </c>
    </row>
    <row r="594" spans="9:19" ht="15" customHeight="1">
      <c r="I594" s="190" t="s">
        <v>243</v>
      </c>
      <c r="J594" s="190" t="s">
        <v>244</v>
      </c>
      <c r="K594" s="190" t="s">
        <v>704</v>
      </c>
      <c r="L594" s="190" t="s">
        <v>705</v>
      </c>
      <c r="M594" s="190" t="s">
        <v>1907</v>
      </c>
      <c r="N594" s="190" t="s">
        <v>1908</v>
      </c>
      <c r="O594" s="190" t="s">
        <v>243</v>
      </c>
      <c r="P594" s="190" t="s">
        <v>244</v>
      </c>
      <c r="Q594" s="190" t="s">
        <v>1907</v>
      </c>
      <c r="R594" s="190" t="s">
        <v>1908</v>
      </c>
      <c r="S594" s="190" t="s">
        <v>144</v>
      </c>
    </row>
    <row r="595" spans="9:19" ht="15" customHeight="1">
      <c r="I595" s="190" t="s">
        <v>243</v>
      </c>
      <c r="J595" s="190" t="s">
        <v>244</v>
      </c>
      <c r="K595" s="190" t="s">
        <v>704</v>
      </c>
      <c r="L595" s="190" t="s">
        <v>705</v>
      </c>
      <c r="M595" s="190" t="s">
        <v>1909</v>
      </c>
      <c r="N595" s="190" t="s">
        <v>1646</v>
      </c>
      <c r="O595" s="190" t="s">
        <v>243</v>
      </c>
      <c r="P595" s="190" t="s">
        <v>244</v>
      </c>
      <c r="Q595" s="190" t="s">
        <v>1909</v>
      </c>
      <c r="R595" s="190" t="s">
        <v>1646</v>
      </c>
      <c r="S595" s="190" t="s">
        <v>144</v>
      </c>
    </row>
    <row r="596" spans="9:19" ht="15" customHeight="1">
      <c r="I596" s="190" t="s">
        <v>243</v>
      </c>
      <c r="J596" s="190" t="s">
        <v>244</v>
      </c>
      <c r="K596" s="190" t="s">
        <v>693</v>
      </c>
      <c r="L596" s="190" t="s">
        <v>694</v>
      </c>
      <c r="M596" s="190" t="s">
        <v>1910</v>
      </c>
      <c r="N596" s="190" t="s">
        <v>1911</v>
      </c>
      <c r="O596" s="190" t="s">
        <v>243</v>
      </c>
      <c r="P596" s="190" t="s">
        <v>244</v>
      </c>
      <c r="Q596" s="190" t="s">
        <v>1910</v>
      </c>
      <c r="R596" s="190" t="s">
        <v>1911</v>
      </c>
      <c r="S596" s="190" t="s">
        <v>144</v>
      </c>
    </row>
    <row r="597" spans="9:19" ht="15" customHeight="1">
      <c r="I597" s="190" t="s">
        <v>243</v>
      </c>
      <c r="J597" s="190" t="s">
        <v>244</v>
      </c>
      <c r="K597" s="190" t="s">
        <v>695</v>
      </c>
      <c r="L597" s="190" t="s">
        <v>696</v>
      </c>
      <c r="M597" s="190" t="s">
        <v>1912</v>
      </c>
      <c r="N597" s="190" t="s">
        <v>1913</v>
      </c>
      <c r="O597" s="190" t="s">
        <v>243</v>
      </c>
      <c r="P597" s="190" t="s">
        <v>244</v>
      </c>
      <c r="Q597" s="190" t="s">
        <v>1912</v>
      </c>
      <c r="R597" s="190" t="s">
        <v>1914</v>
      </c>
      <c r="S597" s="190" t="s">
        <v>144</v>
      </c>
    </row>
    <row r="598" spans="9:19" ht="15" customHeight="1">
      <c r="I598" s="190" t="s">
        <v>243</v>
      </c>
      <c r="J598" s="190" t="s">
        <v>244</v>
      </c>
      <c r="K598" s="190" t="s">
        <v>665</v>
      </c>
      <c r="L598" s="190" t="s">
        <v>666</v>
      </c>
      <c r="M598" s="190" t="s">
        <v>1915</v>
      </c>
      <c r="N598" s="190" t="s">
        <v>1916</v>
      </c>
      <c r="O598" s="190" t="s">
        <v>243</v>
      </c>
      <c r="P598" s="190" t="s">
        <v>244</v>
      </c>
      <c r="Q598" s="190" t="s">
        <v>1915</v>
      </c>
      <c r="R598" s="190" t="s">
        <v>1916</v>
      </c>
      <c r="S598" s="190" t="s">
        <v>144</v>
      </c>
    </row>
    <row r="599" spans="9:19" ht="15" customHeight="1">
      <c r="I599" s="190" t="s">
        <v>243</v>
      </c>
      <c r="J599" s="190" t="s">
        <v>244</v>
      </c>
      <c r="K599" s="190" t="s">
        <v>695</v>
      </c>
      <c r="L599" s="190" t="s">
        <v>696</v>
      </c>
      <c r="M599" s="190" t="s">
        <v>1917</v>
      </c>
      <c r="N599" s="190" t="s">
        <v>1918</v>
      </c>
      <c r="O599" s="190" t="s">
        <v>243</v>
      </c>
      <c r="P599" s="190" t="s">
        <v>244</v>
      </c>
      <c r="Q599" s="190" t="s">
        <v>1917</v>
      </c>
      <c r="R599" s="190" t="s">
        <v>1918</v>
      </c>
      <c r="S599" s="190" t="s">
        <v>144</v>
      </c>
    </row>
    <row r="600" spans="9:19" ht="15" customHeight="1">
      <c r="I600" s="190" t="s">
        <v>243</v>
      </c>
      <c r="J600" s="190" t="s">
        <v>244</v>
      </c>
      <c r="K600" s="190" t="s">
        <v>689</v>
      </c>
      <c r="L600" s="190" t="s">
        <v>690</v>
      </c>
      <c r="M600" s="190" t="s">
        <v>1919</v>
      </c>
      <c r="N600" s="190" t="s">
        <v>1920</v>
      </c>
      <c r="O600" s="190" t="s">
        <v>243</v>
      </c>
      <c r="P600" s="190" t="s">
        <v>244</v>
      </c>
      <c r="Q600" s="190" t="s">
        <v>1919</v>
      </c>
      <c r="R600" s="190" t="s">
        <v>1920</v>
      </c>
      <c r="S600" s="190" t="s">
        <v>144</v>
      </c>
    </row>
    <row r="601" spans="9:19" ht="15" customHeight="1">
      <c r="I601" s="190" t="s">
        <v>243</v>
      </c>
      <c r="J601" s="190" t="s">
        <v>244</v>
      </c>
      <c r="K601" s="190" t="s">
        <v>665</v>
      </c>
      <c r="L601" s="190" t="s">
        <v>666</v>
      </c>
      <c r="M601" s="190" t="s">
        <v>1921</v>
      </c>
      <c r="N601" s="190" t="s">
        <v>1922</v>
      </c>
      <c r="O601" s="190" t="s">
        <v>243</v>
      </c>
      <c r="P601" s="190" t="s">
        <v>244</v>
      </c>
      <c r="Q601" s="190" t="s">
        <v>1921</v>
      </c>
      <c r="R601" s="190" t="s">
        <v>1922</v>
      </c>
      <c r="S601" s="190" t="s">
        <v>144</v>
      </c>
    </row>
    <row r="602" spans="9:19" ht="15" customHeight="1">
      <c r="I602" s="190" t="s">
        <v>243</v>
      </c>
      <c r="J602" s="190" t="s">
        <v>244</v>
      </c>
      <c r="K602" s="190" t="s">
        <v>660</v>
      </c>
      <c r="L602" s="190" t="s">
        <v>661</v>
      </c>
      <c r="M602" s="190" t="s">
        <v>1923</v>
      </c>
      <c r="N602" s="190" t="s">
        <v>297</v>
      </c>
      <c r="O602" s="190" t="s">
        <v>243</v>
      </c>
      <c r="P602" s="190" t="s">
        <v>244</v>
      </c>
      <c r="Q602" s="190" t="s">
        <v>1923</v>
      </c>
      <c r="R602" s="190" t="s">
        <v>297</v>
      </c>
      <c r="S602" s="190" t="s">
        <v>144</v>
      </c>
    </row>
    <row r="603" spans="9:19" ht="15" customHeight="1">
      <c r="I603" s="190" t="s">
        <v>243</v>
      </c>
      <c r="J603" s="190" t="s">
        <v>244</v>
      </c>
      <c r="K603" s="190" t="s">
        <v>681</v>
      </c>
      <c r="L603" s="190" t="s">
        <v>682</v>
      </c>
      <c r="M603" s="190" t="s">
        <v>1924</v>
      </c>
      <c r="N603" s="190" t="s">
        <v>1925</v>
      </c>
      <c r="O603" s="190" t="s">
        <v>243</v>
      </c>
      <c r="P603" s="190" t="s">
        <v>244</v>
      </c>
      <c r="Q603" s="190" t="s">
        <v>1924</v>
      </c>
      <c r="R603" s="190" t="s">
        <v>1925</v>
      </c>
      <c r="S603" s="190" t="s">
        <v>144</v>
      </c>
    </row>
    <row r="604" spans="9:19" ht="15" customHeight="1">
      <c r="I604" s="190" t="s">
        <v>243</v>
      </c>
      <c r="J604" s="190" t="s">
        <v>244</v>
      </c>
      <c r="K604" s="190" t="s">
        <v>660</v>
      </c>
      <c r="L604" s="190" t="s">
        <v>661</v>
      </c>
      <c r="M604" s="190" t="s">
        <v>1926</v>
      </c>
      <c r="N604" s="190" t="s">
        <v>1927</v>
      </c>
      <c r="O604" s="190" t="s">
        <v>243</v>
      </c>
      <c r="P604" s="190" t="s">
        <v>244</v>
      </c>
      <c r="Q604" s="190" t="s">
        <v>1926</v>
      </c>
      <c r="R604" s="190" t="s">
        <v>1927</v>
      </c>
      <c r="S604" s="190" t="s">
        <v>144</v>
      </c>
    </row>
    <row r="605" spans="9:19" ht="15" customHeight="1">
      <c r="I605" s="190" t="s">
        <v>243</v>
      </c>
      <c r="J605" s="190" t="s">
        <v>244</v>
      </c>
      <c r="K605" s="190" t="s">
        <v>704</v>
      </c>
      <c r="L605" s="190" t="s">
        <v>705</v>
      </c>
      <c r="M605" s="190" t="s">
        <v>1928</v>
      </c>
      <c r="N605" s="190" t="s">
        <v>1929</v>
      </c>
      <c r="O605" s="190" t="s">
        <v>243</v>
      </c>
      <c r="P605" s="190" t="s">
        <v>244</v>
      </c>
      <c r="Q605" s="190" t="s">
        <v>1928</v>
      </c>
      <c r="R605" s="190" t="s">
        <v>1929</v>
      </c>
      <c r="S605" s="190" t="s">
        <v>144</v>
      </c>
    </row>
    <row r="606" spans="9:19" ht="15" customHeight="1">
      <c r="I606" s="190" t="s">
        <v>243</v>
      </c>
      <c r="J606" s="190" t="s">
        <v>244</v>
      </c>
      <c r="K606" s="190" t="s">
        <v>704</v>
      </c>
      <c r="L606" s="190" t="s">
        <v>705</v>
      </c>
      <c r="M606" s="190" t="s">
        <v>1930</v>
      </c>
      <c r="N606" s="190" t="s">
        <v>1931</v>
      </c>
      <c r="O606" s="190" t="s">
        <v>243</v>
      </c>
      <c r="P606" s="190" t="s">
        <v>244</v>
      </c>
      <c r="Q606" s="190" t="s">
        <v>1930</v>
      </c>
      <c r="R606" s="190" t="s">
        <v>1931</v>
      </c>
      <c r="S606" s="190" t="s">
        <v>144</v>
      </c>
    </row>
    <row r="607" spans="9:19" ht="15" customHeight="1">
      <c r="I607" s="190" t="s">
        <v>243</v>
      </c>
      <c r="J607" s="190" t="s">
        <v>244</v>
      </c>
      <c r="K607" s="190" t="s">
        <v>673</v>
      </c>
      <c r="L607" s="190" t="s">
        <v>674</v>
      </c>
      <c r="M607" s="190" t="s">
        <v>1932</v>
      </c>
      <c r="N607" s="190" t="s">
        <v>841</v>
      </c>
      <c r="O607" s="190" t="s">
        <v>243</v>
      </c>
      <c r="P607" s="190" t="s">
        <v>244</v>
      </c>
      <c r="Q607" s="190" t="s">
        <v>1932</v>
      </c>
      <c r="R607" s="190" t="s">
        <v>841</v>
      </c>
      <c r="S607" s="190" t="s">
        <v>144</v>
      </c>
    </row>
    <row r="608" spans="9:19" ht="15" customHeight="1">
      <c r="I608" s="190" t="s">
        <v>243</v>
      </c>
      <c r="J608" s="190" t="s">
        <v>244</v>
      </c>
      <c r="K608" s="190" t="s">
        <v>685</v>
      </c>
      <c r="L608" s="190" t="s">
        <v>686</v>
      </c>
      <c r="M608" s="190" t="s">
        <v>1933</v>
      </c>
      <c r="N608" s="190" t="s">
        <v>1934</v>
      </c>
      <c r="O608" s="190" t="s">
        <v>243</v>
      </c>
      <c r="P608" s="190" t="s">
        <v>244</v>
      </c>
      <c r="Q608" s="190" t="s">
        <v>1933</v>
      </c>
      <c r="R608" s="190" t="s">
        <v>1934</v>
      </c>
      <c r="S608" s="190" t="s">
        <v>144</v>
      </c>
    </row>
    <row r="609" spans="9:19" ht="15" customHeight="1">
      <c r="I609" s="190" t="s">
        <v>243</v>
      </c>
      <c r="J609" s="190" t="s">
        <v>244</v>
      </c>
      <c r="K609" s="190" t="s">
        <v>685</v>
      </c>
      <c r="L609" s="190" t="s">
        <v>686</v>
      </c>
      <c r="M609" s="190" t="s">
        <v>1935</v>
      </c>
      <c r="N609" s="190" t="s">
        <v>1936</v>
      </c>
      <c r="O609" s="190" t="s">
        <v>243</v>
      </c>
      <c r="P609" s="190" t="s">
        <v>244</v>
      </c>
      <c r="Q609" s="190" t="s">
        <v>1935</v>
      </c>
      <c r="R609" s="190" t="s">
        <v>1936</v>
      </c>
      <c r="S609" s="190" t="s">
        <v>144</v>
      </c>
    </row>
    <row r="610" spans="9:19" ht="15" customHeight="1">
      <c r="I610" s="190" t="s">
        <v>243</v>
      </c>
      <c r="J610" s="190" t="s">
        <v>244</v>
      </c>
      <c r="K610" s="190" t="s">
        <v>673</v>
      </c>
      <c r="L610" s="190" t="s">
        <v>674</v>
      </c>
      <c r="M610" s="190" t="s">
        <v>1937</v>
      </c>
      <c r="N610" s="190" t="s">
        <v>1938</v>
      </c>
      <c r="O610" s="190" t="s">
        <v>243</v>
      </c>
      <c r="P610" s="190" t="s">
        <v>244</v>
      </c>
      <c r="Q610" s="190" t="s">
        <v>1937</v>
      </c>
      <c r="R610" s="190" t="s">
        <v>1938</v>
      </c>
      <c r="S610" s="190" t="s">
        <v>144</v>
      </c>
    </row>
    <row r="611" spans="9:19" ht="15" customHeight="1">
      <c r="I611" s="190" t="s">
        <v>243</v>
      </c>
      <c r="J611" s="190" t="s">
        <v>244</v>
      </c>
      <c r="K611" s="190" t="s">
        <v>689</v>
      </c>
      <c r="L611" s="190" t="s">
        <v>690</v>
      </c>
      <c r="M611" s="190" t="s">
        <v>1939</v>
      </c>
      <c r="N611" s="190" t="s">
        <v>1940</v>
      </c>
      <c r="O611" s="190" t="s">
        <v>243</v>
      </c>
      <c r="P611" s="190" t="s">
        <v>244</v>
      </c>
      <c r="Q611" s="190" t="s">
        <v>1939</v>
      </c>
      <c r="R611" s="190" t="s">
        <v>1940</v>
      </c>
      <c r="S611" s="190" t="s">
        <v>144</v>
      </c>
    </row>
    <row r="612" spans="9:19" ht="15" customHeight="1">
      <c r="I612" s="190" t="s">
        <v>243</v>
      </c>
      <c r="J612" s="190" t="s">
        <v>244</v>
      </c>
      <c r="K612" s="190" t="s">
        <v>673</v>
      </c>
      <c r="L612" s="190" t="s">
        <v>674</v>
      </c>
      <c r="M612" s="190" t="s">
        <v>1941</v>
      </c>
      <c r="N612" s="190" t="s">
        <v>1942</v>
      </c>
      <c r="O612" s="190" t="s">
        <v>243</v>
      </c>
      <c r="P612" s="190" t="s">
        <v>244</v>
      </c>
      <c r="Q612" s="190" t="s">
        <v>1941</v>
      </c>
      <c r="R612" s="190" t="s">
        <v>1942</v>
      </c>
      <c r="S612" s="190" t="s">
        <v>144</v>
      </c>
    </row>
    <row r="613" spans="9:19" ht="15" customHeight="1">
      <c r="I613" s="190" t="s">
        <v>243</v>
      </c>
      <c r="J613" s="190" t="s">
        <v>244</v>
      </c>
      <c r="K613" s="190" t="s">
        <v>704</v>
      </c>
      <c r="L613" s="190" t="s">
        <v>705</v>
      </c>
      <c r="M613" s="190" t="s">
        <v>1943</v>
      </c>
      <c r="N613" s="190" t="s">
        <v>1944</v>
      </c>
      <c r="O613" s="190" t="s">
        <v>243</v>
      </c>
      <c r="P613" s="190" t="s">
        <v>244</v>
      </c>
      <c r="Q613" s="190" t="s">
        <v>1943</v>
      </c>
      <c r="R613" s="190" t="s">
        <v>1944</v>
      </c>
      <c r="S613" s="190" t="s">
        <v>144</v>
      </c>
    </row>
    <row r="614" spans="9:19" ht="15" customHeight="1">
      <c r="I614" s="190" t="s">
        <v>243</v>
      </c>
      <c r="J614" s="190" t="s">
        <v>244</v>
      </c>
      <c r="K614" s="190" t="s">
        <v>677</v>
      </c>
      <c r="L614" s="190" t="s">
        <v>678</v>
      </c>
      <c r="M614" s="190" t="s">
        <v>1945</v>
      </c>
      <c r="N614" s="190" t="s">
        <v>1946</v>
      </c>
      <c r="O614" s="190" t="s">
        <v>243</v>
      </c>
      <c r="P614" s="190" t="s">
        <v>244</v>
      </c>
      <c r="Q614" s="190" t="s">
        <v>1945</v>
      </c>
      <c r="R614" s="190" t="s">
        <v>1946</v>
      </c>
      <c r="S614" s="190" t="s">
        <v>144</v>
      </c>
    </row>
    <row r="615" spans="9:19" ht="15" customHeight="1">
      <c r="I615" s="190" t="s">
        <v>243</v>
      </c>
      <c r="J615" s="190" t="s">
        <v>244</v>
      </c>
      <c r="K615" s="190" t="s">
        <v>704</v>
      </c>
      <c r="L615" s="190" t="s">
        <v>705</v>
      </c>
      <c r="M615" s="190" t="s">
        <v>1947</v>
      </c>
      <c r="N615" s="190" t="s">
        <v>1948</v>
      </c>
      <c r="O615" s="190" t="s">
        <v>243</v>
      </c>
      <c r="P615" s="190" t="s">
        <v>244</v>
      </c>
      <c r="Q615" s="190" t="s">
        <v>1947</v>
      </c>
      <c r="R615" s="190" t="s">
        <v>1948</v>
      </c>
      <c r="S615" s="190" t="s">
        <v>144</v>
      </c>
    </row>
    <row r="616" spans="9:19" ht="15" customHeight="1">
      <c r="I616" s="190" t="s">
        <v>243</v>
      </c>
      <c r="J616" s="190" t="s">
        <v>244</v>
      </c>
      <c r="K616" s="190" t="s">
        <v>689</v>
      </c>
      <c r="L616" s="190" t="s">
        <v>690</v>
      </c>
      <c r="M616" s="190" t="s">
        <v>1949</v>
      </c>
      <c r="N616" s="190" t="s">
        <v>1950</v>
      </c>
      <c r="O616" s="190" t="s">
        <v>243</v>
      </c>
      <c r="P616" s="190" t="s">
        <v>244</v>
      </c>
      <c r="Q616" s="190" t="s">
        <v>1949</v>
      </c>
      <c r="R616" s="190" t="s">
        <v>1950</v>
      </c>
      <c r="S616" s="190" t="s">
        <v>144</v>
      </c>
    </row>
    <row r="617" spans="9:19" ht="15" customHeight="1">
      <c r="I617" s="190" t="s">
        <v>243</v>
      </c>
      <c r="J617" s="190" t="s">
        <v>244</v>
      </c>
      <c r="K617" s="190" t="s">
        <v>669</v>
      </c>
      <c r="L617" s="190" t="s">
        <v>670</v>
      </c>
      <c r="M617" s="190" t="s">
        <v>1951</v>
      </c>
      <c r="N617" s="190" t="s">
        <v>1952</v>
      </c>
      <c r="O617" s="190" t="s">
        <v>243</v>
      </c>
      <c r="P617" s="190" t="s">
        <v>244</v>
      </c>
      <c r="Q617" s="190" t="s">
        <v>1951</v>
      </c>
      <c r="R617" s="190" t="s">
        <v>1952</v>
      </c>
      <c r="S617" s="190" t="s">
        <v>144</v>
      </c>
    </row>
    <row r="618" spans="9:19" ht="15" customHeight="1">
      <c r="I618" s="190" t="s">
        <v>243</v>
      </c>
      <c r="J618" s="190" t="s">
        <v>244</v>
      </c>
      <c r="K618" s="190" t="s">
        <v>669</v>
      </c>
      <c r="L618" s="190" t="s">
        <v>670</v>
      </c>
      <c r="M618" s="190" t="s">
        <v>1953</v>
      </c>
      <c r="N618" s="190" t="s">
        <v>1954</v>
      </c>
      <c r="O618" s="190" t="s">
        <v>243</v>
      </c>
      <c r="P618" s="190" t="s">
        <v>244</v>
      </c>
      <c r="Q618" s="190" t="s">
        <v>1953</v>
      </c>
      <c r="R618" s="190" t="s">
        <v>1954</v>
      </c>
      <c r="S618" s="190" t="s">
        <v>144</v>
      </c>
    </row>
    <row r="619" spans="9:19" ht="15" customHeight="1">
      <c r="I619" s="190" t="s">
        <v>243</v>
      </c>
      <c r="J619" s="190" t="s">
        <v>244</v>
      </c>
      <c r="K619" s="190" t="s">
        <v>660</v>
      </c>
      <c r="L619" s="190" t="s">
        <v>661</v>
      </c>
      <c r="M619" s="190" t="s">
        <v>1955</v>
      </c>
      <c r="N619" s="190" t="s">
        <v>1956</v>
      </c>
      <c r="O619" s="190" t="s">
        <v>243</v>
      </c>
      <c r="P619" s="190" t="s">
        <v>244</v>
      </c>
      <c r="Q619" s="190" t="s">
        <v>1955</v>
      </c>
      <c r="R619" s="190" t="s">
        <v>1956</v>
      </c>
      <c r="S619" s="190" t="s">
        <v>144</v>
      </c>
    </row>
    <row r="620" spans="9:19" ht="15" customHeight="1">
      <c r="I620" s="190" t="s">
        <v>243</v>
      </c>
      <c r="J620" s="190" t="s">
        <v>244</v>
      </c>
      <c r="K620" s="190" t="s">
        <v>669</v>
      </c>
      <c r="L620" s="190" t="s">
        <v>670</v>
      </c>
      <c r="M620" s="190" t="s">
        <v>1957</v>
      </c>
      <c r="N620" s="190" t="s">
        <v>1958</v>
      </c>
      <c r="O620" s="190" t="s">
        <v>243</v>
      </c>
      <c r="P620" s="190" t="s">
        <v>244</v>
      </c>
      <c r="Q620" s="190" t="s">
        <v>1957</v>
      </c>
      <c r="R620" s="190" t="s">
        <v>1958</v>
      </c>
      <c r="S620" s="190" t="s">
        <v>144</v>
      </c>
    </row>
    <row r="621" spans="9:19" ht="15" customHeight="1">
      <c r="I621" s="190" t="s">
        <v>243</v>
      </c>
      <c r="J621" s="190" t="s">
        <v>244</v>
      </c>
      <c r="K621" s="190" t="s">
        <v>673</v>
      </c>
      <c r="L621" s="190" t="s">
        <v>674</v>
      </c>
      <c r="M621" s="190" t="s">
        <v>1959</v>
      </c>
      <c r="N621" s="190" t="s">
        <v>1960</v>
      </c>
      <c r="O621" s="190" t="s">
        <v>243</v>
      </c>
      <c r="P621" s="190" t="s">
        <v>244</v>
      </c>
      <c r="Q621" s="190" t="s">
        <v>1959</v>
      </c>
      <c r="R621" s="190" t="s">
        <v>1960</v>
      </c>
      <c r="S621" s="190" t="s">
        <v>144</v>
      </c>
    </row>
    <row r="622" spans="9:19" ht="15" customHeight="1">
      <c r="I622" s="190" t="s">
        <v>243</v>
      </c>
      <c r="J622" s="190" t="s">
        <v>244</v>
      </c>
      <c r="K622" s="190" t="s">
        <v>681</v>
      </c>
      <c r="L622" s="190" t="s">
        <v>682</v>
      </c>
      <c r="M622" s="190" t="s">
        <v>1961</v>
      </c>
      <c r="N622" s="190" t="s">
        <v>1962</v>
      </c>
      <c r="O622" s="190" t="s">
        <v>243</v>
      </c>
      <c r="P622" s="190" t="s">
        <v>244</v>
      </c>
      <c r="Q622" s="190" t="s">
        <v>1961</v>
      </c>
      <c r="R622" s="190" t="s">
        <v>1962</v>
      </c>
      <c r="S622" s="190" t="s">
        <v>144</v>
      </c>
    </row>
    <row r="623" spans="9:19" ht="15" customHeight="1">
      <c r="I623" s="190" t="s">
        <v>243</v>
      </c>
      <c r="J623" s="190" t="s">
        <v>244</v>
      </c>
      <c r="K623" s="190" t="s">
        <v>704</v>
      </c>
      <c r="L623" s="190" t="s">
        <v>705</v>
      </c>
      <c r="M623" s="190" t="s">
        <v>1963</v>
      </c>
      <c r="N623" s="190" t="s">
        <v>711</v>
      </c>
      <c r="O623" s="190" t="s">
        <v>243</v>
      </c>
      <c r="P623" s="190" t="s">
        <v>244</v>
      </c>
      <c r="Q623" s="190" t="s">
        <v>1963</v>
      </c>
      <c r="R623" s="190" t="s">
        <v>711</v>
      </c>
      <c r="S623" s="190" t="s">
        <v>144</v>
      </c>
    </row>
    <row r="624" spans="9:19" ht="15" customHeight="1">
      <c r="I624" s="190" t="s">
        <v>243</v>
      </c>
      <c r="J624" s="190" t="s">
        <v>244</v>
      </c>
      <c r="K624" s="190" t="s">
        <v>677</v>
      </c>
      <c r="L624" s="190" t="s">
        <v>678</v>
      </c>
      <c r="M624" s="190" t="s">
        <v>1964</v>
      </c>
      <c r="N624" s="190" t="s">
        <v>1965</v>
      </c>
      <c r="O624" s="190" t="s">
        <v>243</v>
      </c>
      <c r="P624" s="190" t="s">
        <v>244</v>
      </c>
      <c r="Q624" s="190" t="s">
        <v>1964</v>
      </c>
      <c r="R624" s="190" t="s">
        <v>1965</v>
      </c>
      <c r="S624" s="190" t="s">
        <v>144</v>
      </c>
    </row>
    <row r="625" spans="9:19" ht="15" customHeight="1">
      <c r="I625" s="190" t="s">
        <v>243</v>
      </c>
      <c r="J625" s="190" t="s">
        <v>244</v>
      </c>
      <c r="K625" s="190" t="s">
        <v>704</v>
      </c>
      <c r="L625" s="190" t="s">
        <v>705</v>
      </c>
      <c r="M625" s="190" t="s">
        <v>1966</v>
      </c>
      <c r="N625" s="190" t="s">
        <v>1967</v>
      </c>
      <c r="O625" s="190" t="s">
        <v>243</v>
      </c>
      <c r="P625" s="190" t="s">
        <v>244</v>
      </c>
      <c r="Q625" s="190" t="s">
        <v>1966</v>
      </c>
      <c r="R625" s="190" t="s">
        <v>1967</v>
      </c>
      <c r="S625" s="190" t="s">
        <v>144</v>
      </c>
    </row>
    <row r="626" spans="9:19" ht="15" customHeight="1">
      <c r="I626" s="190" t="s">
        <v>243</v>
      </c>
      <c r="J626" s="190" t="s">
        <v>244</v>
      </c>
      <c r="K626" s="190" t="s">
        <v>695</v>
      </c>
      <c r="L626" s="190" t="s">
        <v>696</v>
      </c>
      <c r="M626" s="190" t="s">
        <v>1968</v>
      </c>
      <c r="N626" s="190" t="s">
        <v>1969</v>
      </c>
      <c r="O626" s="190" t="s">
        <v>243</v>
      </c>
      <c r="P626" s="190" t="s">
        <v>244</v>
      </c>
      <c r="Q626" s="190" t="s">
        <v>1968</v>
      </c>
      <c r="R626" s="190" t="s">
        <v>1969</v>
      </c>
      <c r="S626" s="190" t="s">
        <v>144</v>
      </c>
    </row>
    <row r="627" spans="9:19" ht="15" customHeight="1">
      <c r="I627" s="190" t="s">
        <v>243</v>
      </c>
      <c r="J627" s="190" t="s">
        <v>244</v>
      </c>
      <c r="K627" s="190" t="s">
        <v>708</v>
      </c>
      <c r="L627" s="190" t="s">
        <v>709</v>
      </c>
      <c r="M627" s="190" t="s">
        <v>1970</v>
      </c>
      <c r="N627" s="190" t="s">
        <v>1971</v>
      </c>
      <c r="O627" s="190" t="s">
        <v>243</v>
      </c>
      <c r="P627" s="190" t="s">
        <v>244</v>
      </c>
      <c r="Q627" s="190" t="s">
        <v>1970</v>
      </c>
      <c r="R627" s="190" t="s">
        <v>1971</v>
      </c>
      <c r="S627" s="190" t="s">
        <v>144</v>
      </c>
    </row>
    <row r="628" spans="9:19" ht="15" customHeight="1">
      <c r="I628" s="190" t="s">
        <v>243</v>
      </c>
      <c r="J628" s="190" t="s">
        <v>244</v>
      </c>
      <c r="K628" s="190" t="s">
        <v>673</v>
      </c>
      <c r="L628" s="190" t="s">
        <v>674</v>
      </c>
      <c r="M628" s="190" t="s">
        <v>1972</v>
      </c>
      <c r="N628" s="190" t="s">
        <v>1973</v>
      </c>
      <c r="O628" s="190" t="s">
        <v>243</v>
      </c>
      <c r="P628" s="190" t="s">
        <v>244</v>
      </c>
      <c r="Q628" s="190" t="s">
        <v>1972</v>
      </c>
      <c r="R628" s="190" t="s">
        <v>1973</v>
      </c>
      <c r="S628" s="190" t="s">
        <v>144</v>
      </c>
    </row>
    <row r="629" spans="9:19" ht="15" customHeight="1">
      <c r="I629" s="190" t="s">
        <v>243</v>
      </c>
      <c r="J629" s="190" t="s">
        <v>244</v>
      </c>
      <c r="K629" s="190" t="s">
        <v>693</v>
      </c>
      <c r="L629" s="190" t="s">
        <v>694</v>
      </c>
      <c r="M629" s="190" t="s">
        <v>1974</v>
      </c>
      <c r="N629" s="190" t="s">
        <v>1975</v>
      </c>
      <c r="O629" s="190" t="s">
        <v>243</v>
      </c>
      <c r="P629" s="190" t="s">
        <v>244</v>
      </c>
      <c r="Q629" s="190" t="s">
        <v>1974</v>
      </c>
      <c r="R629" s="190" t="s">
        <v>1975</v>
      </c>
      <c r="S629" s="190" t="s">
        <v>144</v>
      </c>
    </row>
    <row r="630" spans="9:19" ht="15" customHeight="1">
      <c r="I630" s="190" t="s">
        <v>243</v>
      </c>
      <c r="J630" s="190" t="s">
        <v>244</v>
      </c>
      <c r="K630" s="190" t="s">
        <v>712</v>
      </c>
      <c r="L630" s="190" t="s">
        <v>713</v>
      </c>
      <c r="M630" s="190" t="s">
        <v>1976</v>
      </c>
      <c r="N630" s="190" t="s">
        <v>1977</v>
      </c>
      <c r="O630" s="190" t="s">
        <v>243</v>
      </c>
      <c r="P630" s="190" t="s">
        <v>244</v>
      </c>
      <c r="Q630" s="190" t="s">
        <v>1976</v>
      </c>
      <c r="R630" s="190" t="s">
        <v>1977</v>
      </c>
      <c r="S630" s="190" t="s">
        <v>144</v>
      </c>
    </row>
    <row r="631" spans="9:19" ht="15" customHeight="1">
      <c r="I631" s="190" t="s">
        <v>243</v>
      </c>
      <c r="J631" s="190" t="s">
        <v>244</v>
      </c>
      <c r="K631" s="190" t="s">
        <v>708</v>
      </c>
      <c r="L631" s="190" t="s">
        <v>709</v>
      </c>
      <c r="M631" s="190" t="s">
        <v>1976</v>
      </c>
      <c r="N631" s="190" t="s">
        <v>1977</v>
      </c>
      <c r="O631" s="190" t="s">
        <v>243</v>
      </c>
      <c r="P631" s="190" t="s">
        <v>244</v>
      </c>
      <c r="Q631" s="190" t="s">
        <v>1976</v>
      </c>
      <c r="R631" s="190" t="s">
        <v>1977</v>
      </c>
      <c r="S631" s="190" t="s">
        <v>144</v>
      </c>
    </row>
    <row r="632" spans="9:19" ht="15" customHeight="1">
      <c r="I632" s="190" t="s">
        <v>243</v>
      </c>
      <c r="J632" s="190" t="s">
        <v>244</v>
      </c>
      <c r="K632" s="190" t="s">
        <v>681</v>
      </c>
      <c r="L632" s="190" t="s">
        <v>682</v>
      </c>
      <c r="M632" s="190" t="s">
        <v>1978</v>
      </c>
      <c r="N632" s="190" t="s">
        <v>1979</v>
      </c>
      <c r="O632" s="190" t="s">
        <v>243</v>
      </c>
      <c r="P632" s="190" t="s">
        <v>244</v>
      </c>
      <c r="Q632" s="190" t="s">
        <v>1978</v>
      </c>
      <c r="R632" s="190" t="s">
        <v>1979</v>
      </c>
      <c r="S632" s="190" t="s">
        <v>144</v>
      </c>
    </row>
    <row r="633" spans="9:19" ht="15" customHeight="1">
      <c r="I633" s="190" t="s">
        <v>243</v>
      </c>
      <c r="J633" s="190" t="s">
        <v>244</v>
      </c>
      <c r="K633" s="190" t="s">
        <v>665</v>
      </c>
      <c r="L633" s="190" t="s">
        <v>666</v>
      </c>
      <c r="M633" s="190" t="s">
        <v>1980</v>
      </c>
      <c r="N633" s="190" t="s">
        <v>1981</v>
      </c>
      <c r="O633" s="190" t="s">
        <v>243</v>
      </c>
      <c r="P633" s="190" t="s">
        <v>244</v>
      </c>
      <c r="Q633" s="190" t="s">
        <v>1980</v>
      </c>
      <c r="R633" s="190" t="s">
        <v>1981</v>
      </c>
      <c r="S633" s="190" t="s">
        <v>144</v>
      </c>
    </row>
    <row r="634" spans="9:19" ht="15" customHeight="1">
      <c r="I634" s="190" t="s">
        <v>243</v>
      </c>
      <c r="J634" s="190" t="s">
        <v>244</v>
      </c>
      <c r="K634" s="190" t="s">
        <v>695</v>
      </c>
      <c r="L634" s="190" t="s">
        <v>696</v>
      </c>
      <c r="M634" s="190" t="s">
        <v>1982</v>
      </c>
      <c r="N634" s="190" t="s">
        <v>1983</v>
      </c>
      <c r="O634" s="190" t="s">
        <v>243</v>
      </c>
      <c r="P634" s="190" t="s">
        <v>244</v>
      </c>
      <c r="Q634" s="190" t="s">
        <v>1982</v>
      </c>
      <c r="R634" s="190" t="s">
        <v>1983</v>
      </c>
      <c r="S634" s="190" t="s">
        <v>144</v>
      </c>
    </row>
    <row r="635" spans="9:19" ht="15" customHeight="1">
      <c r="I635" s="190" t="s">
        <v>243</v>
      </c>
      <c r="J635" s="190" t="s">
        <v>244</v>
      </c>
      <c r="K635" s="190" t="s">
        <v>685</v>
      </c>
      <c r="L635" s="190" t="s">
        <v>686</v>
      </c>
      <c r="M635" s="190" t="s">
        <v>1984</v>
      </c>
      <c r="N635" s="190" t="s">
        <v>1985</v>
      </c>
      <c r="O635" s="190" t="s">
        <v>243</v>
      </c>
      <c r="P635" s="190" t="s">
        <v>244</v>
      </c>
      <c r="Q635" s="190" t="s">
        <v>1984</v>
      </c>
      <c r="R635" s="190" t="s">
        <v>1985</v>
      </c>
      <c r="S635" s="190" t="s">
        <v>144</v>
      </c>
    </row>
    <row r="636" spans="9:19" ht="15" customHeight="1">
      <c r="I636" s="190" t="s">
        <v>243</v>
      </c>
      <c r="J636" s="190" t="s">
        <v>244</v>
      </c>
      <c r="K636" s="190" t="s">
        <v>693</v>
      </c>
      <c r="L636" s="190" t="s">
        <v>694</v>
      </c>
      <c r="M636" s="190" t="s">
        <v>1986</v>
      </c>
      <c r="N636" s="190" t="s">
        <v>1987</v>
      </c>
      <c r="O636" s="190" t="s">
        <v>243</v>
      </c>
      <c r="P636" s="190" t="s">
        <v>244</v>
      </c>
      <c r="Q636" s="190" t="s">
        <v>1986</v>
      </c>
      <c r="R636" s="190" t="s">
        <v>1987</v>
      </c>
      <c r="S636" s="190" t="s">
        <v>144</v>
      </c>
    </row>
    <row r="637" spans="9:19" ht="15" customHeight="1">
      <c r="I637" s="190" t="s">
        <v>243</v>
      </c>
      <c r="J637" s="190" t="s">
        <v>244</v>
      </c>
      <c r="K637" s="190" t="s">
        <v>693</v>
      </c>
      <c r="L637" s="190" t="s">
        <v>694</v>
      </c>
      <c r="M637" s="190" t="s">
        <v>1988</v>
      </c>
      <c r="N637" s="190" t="s">
        <v>1989</v>
      </c>
      <c r="O637" s="190" t="s">
        <v>243</v>
      </c>
      <c r="P637" s="190" t="s">
        <v>244</v>
      </c>
      <c r="Q637" s="190" t="s">
        <v>1988</v>
      </c>
      <c r="R637" s="190" t="s">
        <v>1989</v>
      </c>
      <c r="S637" s="190" t="s">
        <v>144</v>
      </c>
    </row>
    <row r="638" spans="9:19" ht="15" customHeight="1">
      <c r="I638" s="190" t="s">
        <v>243</v>
      </c>
      <c r="J638" s="190" t="s">
        <v>244</v>
      </c>
      <c r="K638" s="190" t="s">
        <v>681</v>
      </c>
      <c r="L638" s="190" t="s">
        <v>682</v>
      </c>
      <c r="M638" s="190" t="s">
        <v>1990</v>
      </c>
      <c r="N638" s="190" t="s">
        <v>1991</v>
      </c>
      <c r="O638" s="190" t="s">
        <v>243</v>
      </c>
      <c r="P638" s="190" t="s">
        <v>244</v>
      </c>
      <c r="Q638" s="190" t="s">
        <v>1990</v>
      </c>
      <c r="R638" s="190" t="s">
        <v>1991</v>
      </c>
      <c r="S638" s="190" t="s">
        <v>144</v>
      </c>
    </row>
    <row r="639" spans="9:19" ht="15" customHeight="1">
      <c r="I639" s="190" t="s">
        <v>243</v>
      </c>
      <c r="J639" s="190" t="s">
        <v>244</v>
      </c>
      <c r="K639" s="190" t="s">
        <v>693</v>
      </c>
      <c r="L639" s="190" t="s">
        <v>694</v>
      </c>
      <c r="M639" s="190" t="s">
        <v>1992</v>
      </c>
      <c r="N639" s="190" t="s">
        <v>1993</v>
      </c>
      <c r="O639" s="190" t="s">
        <v>243</v>
      </c>
      <c r="P639" s="190" t="s">
        <v>244</v>
      </c>
      <c r="Q639" s="190" t="s">
        <v>1992</v>
      </c>
      <c r="R639" s="190" t="s">
        <v>1993</v>
      </c>
      <c r="S639" s="190" t="s">
        <v>144</v>
      </c>
    </row>
    <row r="640" spans="9:19" ht="15" customHeight="1">
      <c r="I640" s="190" t="s">
        <v>243</v>
      </c>
      <c r="J640" s="190" t="s">
        <v>244</v>
      </c>
      <c r="K640" s="190" t="s">
        <v>669</v>
      </c>
      <c r="L640" s="190" t="s">
        <v>670</v>
      </c>
      <c r="M640" s="190" t="s">
        <v>1994</v>
      </c>
      <c r="N640" s="190" t="s">
        <v>1995</v>
      </c>
      <c r="O640" s="190" t="s">
        <v>243</v>
      </c>
      <c r="P640" s="190" t="s">
        <v>244</v>
      </c>
      <c r="Q640" s="190" t="s">
        <v>1994</v>
      </c>
      <c r="R640" s="190" t="s">
        <v>1995</v>
      </c>
      <c r="S640" s="190" t="s">
        <v>144</v>
      </c>
    </row>
    <row r="641" spans="9:19" ht="15" customHeight="1">
      <c r="I641" s="190" t="s">
        <v>243</v>
      </c>
      <c r="J641" s="190" t="s">
        <v>244</v>
      </c>
      <c r="K641" s="190" t="s">
        <v>681</v>
      </c>
      <c r="L641" s="190" t="s">
        <v>682</v>
      </c>
      <c r="M641" s="190" t="s">
        <v>1996</v>
      </c>
      <c r="N641" s="190" t="s">
        <v>1997</v>
      </c>
      <c r="O641" s="190" t="s">
        <v>243</v>
      </c>
      <c r="P641" s="190" t="s">
        <v>244</v>
      </c>
      <c r="Q641" s="190" t="s">
        <v>1996</v>
      </c>
      <c r="R641" s="190" t="s">
        <v>1997</v>
      </c>
      <c r="S641" s="190" t="s">
        <v>144</v>
      </c>
    </row>
    <row r="642" spans="9:19" ht="15" customHeight="1">
      <c r="I642" s="190" t="s">
        <v>243</v>
      </c>
      <c r="J642" s="190" t="s">
        <v>244</v>
      </c>
      <c r="K642" s="190" t="s">
        <v>673</v>
      </c>
      <c r="L642" s="190" t="s">
        <v>674</v>
      </c>
      <c r="M642" s="190" t="s">
        <v>1998</v>
      </c>
      <c r="N642" s="190" t="s">
        <v>1999</v>
      </c>
      <c r="O642" s="190" t="s">
        <v>243</v>
      </c>
      <c r="P642" s="190" t="s">
        <v>244</v>
      </c>
      <c r="Q642" s="190" t="s">
        <v>1998</v>
      </c>
      <c r="R642" s="190" t="s">
        <v>1999</v>
      </c>
      <c r="S642" s="190" t="s">
        <v>144</v>
      </c>
    </row>
    <row r="643" spans="9:19" ht="15" customHeight="1">
      <c r="I643" s="190" t="s">
        <v>243</v>
      </c>
      <c r="J643" s="190" t="s">
        <v>244</v>
      </c>
      <c r="K643" s="190" t="s">
        <v>695</v>
      </c>
      <c r="L643" s="190" t="s">
        <v>696</v>
      </c>
      <c r="M643" s="190" t="s">
        <v>2000</v>
      </c>
      <c r="N643" s="190" t="s">
        <v>2001</v>
      </c>
      <c r="O643" s="190" t="s">
        <v>243</v>
      </c>
      <c r="P643" s="190" t="s">
        <v>244</v>
      </c>
      <c r="Q643" s="190" t="s">
        <v>2000</v>
      </c>
      <c r="R643" s="190" t="s">
        <v>2001</v>
      </c>
      <c r="S643" s="190" t="s">
        <v>144</v>
      </c>
    </row>
    <row r="644" spans="9:19" ht="15" customHeight="1">
      <c r="I644" s="190" t="s">
        <v>243</v>
      </c>
      <c r="J644" s="190" t="s">
        <v>244</v>
      </c>
      <c r="K644" s="190" t="s">
        <v>660</v>
      </c>
      <c r="L644" s="190" t="s">
        <v>661</v>
      </c>
      <c r="M644" s="190" t="s">
        <v>2002</v>
      </c>
      <c r="N644" s="190" t="s">
        <v>2003</v>
      </c>
      <c r="O644" s="190" t="s">
        <v>243</v>
      </c>
      <c r="P644" s="190" t="s">
        <v>244</v>
      </c>
      <c r="Q644" s="190" t="s">
        <v>2002</v>
      </c>
      <c r="R644" s="190" t="s">
        <v>2003</v>
      </c>
      <c r="S644" s="190" t="s">
        <v>144</v>
      </c>
    </row>
    <row r="645" spans="9:19" ht="15" customHeight="1">
      <c r="I645" s="190" t="s">
        <v>243</v>
      </c>
      <c r="J645" s="190" t="s">
        <v>244</v>
      </c>
      <c r="K645" s="190" t="s">
        <v>681</v>
      </c>
      <c r="L645" s="190" t="s">
        <v>682</v>
      </c>
      <c r="M645" s="190" t="s">
        <v>2004</v>
      </c>
      <c r="N645" s="190" t="s">
        <v>2005</v>
      </c>
      <c r="O645" s="190" t="s">
        <v>243</v>
      </c>
      <c r="P645" s="190" t="s">
        <v>244</v>
      </c>
      <c r="Q645" s="190" t="s">
        <v>2004</v>
      </c>
      <c r="R645" s="190" t="s">
        <v>2005</v>
      </c>
      <c r="S645" s="190" t="s">
        <v>144</v>
      </c>
    </row>
    <row r="646" spans="9:19" ht="15" customHeight="1">
      <c r="I646" s="190" t="s">
        <v>243</v>
      </c>
      <c r="J646" s="190" t="s">
        <v>244</v>
      </c>
      <c r="K646" s="190" t="s">
        <v>685</v>
      </c>
      <c r="L646" s="190" t="s">
        <v>686</v>
      </c>
      <c r="M646" s="190" t="s">
        <v>2006</v>
      </c>
      <c r="N646" s="190" t="s">
        <v>2007</v>
      </c>
      <c r="O646" s="190" t="s">
        <v>243</v>
      </c>
      <c r="P646" s="190" t="s">
        <v>244</v>
      </c>
      <c r="Q646" s="190" t="s">
        <v>2006</v>
      </c>
      <c r="R646" s="190" t="s">
        <v>2007</v>
      </c>
      <c r="S646" s="190" t="s">
        <v>144</v>
      </c>
    </row>
    <row r="647" spans="9:19" ht="15" customHeight="1">
      <c r="I647" s="190" t="s">
        <v>243</v>
      </c>
      <c r="J647" s="190" t="s">
        <v>244</v>
      </c>
      <c r="K647" s="190" t="s">
        <v>699</v>
      </c>
      <c r="L647" s="190" t="s">
        <v>700</v>
      </c>
      <c r="M647" s="190" t="s">
        <v>2008</v>
      </c>
      <c r="N647" s="190" t="s">
        <v>2009</v>
      </c>
      <c r="O647" s="190" t="s">
        <v>243</v>
      </c>
      <c r="P647" s="190" t="s">
        <v>244</v>
      </c>
      <c r="Q647" s="190" t="s">
        <v>2008</v>
      </c>
      <c r="R647" s="190" t="s">
        <v>2009</v>
      </c>
      <c r="S647" s="190" t="s">
        <v>144</v>
      </c>
    </row>
    <row r="648" spans="9:19" ht="15" customHeight="1">
      <c r="I648" s="190" t="s">
        <v>243</v>
      </c>
      <c r="J648" s="190" t="s">
        <v>244</v>
      </c>
      <c r="K648" s="190" t="s">
        <v>689</v>
      </c>
      <c r="L648" s="190" t="s">
        <v>690</v>
      </c>
      <c r="M648" s="190" t="s">
        <v>2010</v>
      </c>
      <c r="N648" s="190" t="s">
        <v>2011</v>
      </c>
      <c r="O648" s="190" t="s">
        <v>243</v>
      </c>
      <c r="P648" s="190" t="s">
        <v>244</v>
      </c>
      <c r="Q648" s="190" t="s">
        <v>2010</v>
      </c>
      <c r="R648" s="190" t="s">
        <v>2011</v>
      </c>
      <c r="S648" s="190" t="s">
        <v>144</v>
      </c>
    </row>
    <row r="649" spans="9:19" ht="15" customHeight="1">
      <c r="I649" s="190" t="s">
        <v>243</v>
      </c>
      <c r="J649" s="190" t="s">
        <v>244</v>
      </c>
      <c r="K649" s="190" t="s">
        <v>693</v>
      </c>
      <c r="L649" s="190" t="s">
        <v>694</v>
      </c>
      <c r="M649" s="190" t="s">
        <v>2012</v>
      </c>
      <c r="N649" s="190" t="s">
        <v>2013</v>
      </c>
      <c r="O649" s="190" t="s">
        <v>243</v>
      </c>
      <c r="P649" s="190" t="s">
        <v>244</v>
      </c>
      <c r="Q649" s="190" t="s">
        <v>2012</v>
      </c>
      <c r="R649" s="190" t="s">
        <v>2013</v>
      </c>
      <c r="S649" s="190" t="s">
        <v>144</v>
      </c>
    </row>
    <row r="650" spans="9:19" ht="15" customHeight="1">
      <c r="I650" s="190" t="s">
        <v>243</v>
      </c>
      <c r="J650" s="190" t="s">
        <v>244</v>
      </c>
      <c r="K650" s="190" t="s">
        <v>689</v>
      </c>
      <c r="L650" s="190" t="s">
        <v>690</v>
      </c>
      <c r="M650" s="190" t="s">
        <v>2014</v>
      </c>
      <c r="N650" s="190" t="s">
        <v>2015</v>
      </c>
      <c r="O650" s="190" t="s">
        <v>243</v>
      </c>
      <c r="P650" s="190" t="s">
        <v>244</v>
      </c>
      <c r="Q650" s="190" t="s">
        <v>2014</v>
      </c>
      <c r="R650" s="190" t="s">
        <v>2015</v>
      </c>
      <c r="S650" s="190" t="s">
        <v>144</v>
      </c>
    </row>
    <row r="651" spans="9:19" ht="15" customHeight="1">
      <c r="I651" s="190" t="s">
        <v>243</v>
      </c>
      <c r="J651" s="190" t="s">
        <v>244</v>
      </c>
      <c r="K651" s="190" t="s">
        <v>704</v>
      </c>
      <c r="L651" s="190" t="s">
        <v>705</v>
      </c>
      <c r="M651" s="190" t="s">
        <v>2016</v>
      </c>
      <c r="N651" s="190" t="s">
        <v>2017</v>
      </c>
      <c r="O651" s="190" t="s">
        <v>243</v>
      </c>
      <c r="P651" s="190" t="s">
        <v>244</v>
      </c>
      <c r="Q651" s="190" t="s">
        <v>2016</v>
      </c>
      <c r="R651" s="190" t="s">
        <v>2017</v>
      </c>
      <c r="S651" s="190" t="s">
        <v>144</v>
      </c>
    </row>
    <row r="652" spans="9:19" ht="15" customHeight="1">
      <c r="I652" s="190" t="s">
        <v>243</v>
      </c>
      <c r="J652" s="190" t="s">
        <v>244</v>
      </c>
      <c r="K652" s="190" t="s">
        <v>704</v>
      </c>
      <c r="L652" s="190" t="s">
        <v>705</v>
      </c>
      <c r="M652" s="190" t="s">
        <v>2018</v>
      </c>
      <c r="N652" s="190" t="s">
        <v>2019</v>
      </c>
      <c r="O652" s="190" t="s">
        <v>243</v>
      </c>
      <c r="P652" s="190" t="s">
        <v>244</v>
      </c>
      <c r="Q652" s="190" t="s">
        <v>2018</v>
      </c>
      <c r="R652" s="190" t="s">
        <v>2019</v>
      </c>
      <c r="S652" s="190" t="s">
        <v>144</v>
      </c>
    </row>
    <row r="653" spans="9:19" ht="15" customHeight="1">
      <c r="I653" s="190" t="s">
        <v>243</v>
      </c>
      <c r="J653" s="190" t="s">
        <v>244</v>
      </c>
      <c r="K653" s="190" t="s">
        <v>677</v>
      </c>
      <c r="L653" s="190" t="s">
        <v>678</v>
      </c>
      <c r="M653" s="190" t="s">
        <v>2020</v>
      </c>
      <c r="N653" s="190" t="s">
        <v>2021</v>
      </c>
      <c r="O653" s="190" t="s">
        <v>243</v>
      </c>
      <c r="P653" s="190" t="s">
        <v>244</v>
      </c>
      <c r="Q653" s="190" t="s">
        <v>2020</v>
      </c>
      <c r="R653" s="190" t="s">
        <v>2021</v>
      </c>
      <c r="S653" s="190" t="s">
        <v>144</v>
      </c>
    </row>
    <row r="654" spans="9:19" ht="15" customHeight="1">
      <c r="I654" s="190" t="s">
        <v>243</v>
      </c>
      <c r="J654" s="190" t="s">
        <v>244</v>
      </c>
      <c r="K654" s="190" t="s">
        <v>685</v>
      </c>
      <c r="L654" s="190" t="s">
        <v>686</v>
      </c>
      <c r="M654" s="190" t="s">
        <v>2022</v>
      </c>
      <c r="N654" s="190" t="s">
        <v>2023</v>
      </c>
      <c r="O654" s="190" t="s">
        <v>243</v>
      </c>
      <c r="P654" s="190" t="s">
        <v>244</v>
      </c>
      <c r="Q654" s="190" t="s">
        <v>2022</v>
      </c>
      <c r="R654" s="190" t="s">
        <v>2023</v>
      </c>
      <c r="S654" s="190" t="s">
        <v>144</v>
      </c>
    </row>
    <row r="655" spans="9:19" ht="15" customHeight="1">
      <c r="I655" s="190" t="s">
        <v>243</v>
      </c>
      <c r="J655" s="190" t="s">
        <v>244</v>
      </c>
      <c r="K655" s="190" t="s">
        <v>695</v>
      </c>
      <c r="L655" s="190" t="s">
        <v>696</v>
      </c>
      <c r="M655" s="190" t="s">
        <v>2024</v>
      </c>
      <c r="N655" s="190" t="s">
        <v>2025</v>
      </c>
      <c r="O655" s="190" t="s">
        <v>243</v>
      </c>
      <c r="P655" s="190" t="s">
        <v>244</v>
      </c>
      <c r="Q655" s="190" t="s">
        <v>2024</v>
      </c>
      <c r="R655" s="190" t="s">
        <v>2025</v>
      </c>
      <c r="S655" s="190" t="s">
        <v>144</v>
      </c>
    </row>
    <row r="656" spans="9:19" ht="15" customHeight="1">
      <c r="I656" s="190" t="s">
        <v>243</v>
      </c>
      <c r="J656" s="190" t="s">
        <v>244</v>
      </c>
      <c r="K656" s="190" t="s">
        <v>704</v>
      </c>
      <c r="L656" s="190" t="s">
        <v>705</v>
      </c>
      <c r="M656" s="190" t="s">
        <v>2026</v>
      </c>
      <c r="N656" s="190" t="s">
        <v>2027</v>
      </c>
      <c r="O656" s="190" t="s">
        <v>243</v>
      </c>
      <c r="P656" s="190" t="s">
        <v>244</v>
      </c>
      <c r="Q656" s="190" t="s">
        <v>2026</v>
      </c>
      <c r="R656" s="190" t="s">
        <v>2027</v>
      </c>
      <c r="S656" s="190" t="s">
        <v>144</v>
      </c>
    </row>
    <row r="657" spans="9:19" ht="15" customHeight="1">
      <c r="I657" s="190" t="s">
        <v>243</v>
      </c>
      <c r="J657" s="190" t="s">
        <v>244</v>
      </c>
      <c r="K657" s="190" t="s">
        <v>660</v>
      </c>
      <c r="L657" s="190" t="s">
        <v>661</v>
      </c>
      <c r="M657" s="190" t="s">
        <v>2028</v>
      </c>
      <c r="N657" s="190" t="s">
        <v>2029</v>
      </c>
      <c r="O657" s="190" t="s">
        <v>243</v>
      </c>
      <c r="P657" s="190" t="s">
        <v>244</v>
      </c>
      <c r="Q657" s="190" t="s">
        <v>2028</v>
      </c>
      <c r="R657" s="190" t="s">
        <v>2029</v>
      </c>
      <c r="S657" s="190" t="s">
        <v>144</v>
      </c>
    </row>
    <row r="658" spans="9:19" ht="15" customHeight="1">
      <c r="I658" s="190" t="s">
        <v>243</v>
      </c>
      <c r="J658" s="190" t="s">
        <v>244</v>
      </c>
      <c r="K658" s="190" t="s">
        <v>685</v>
      </c>
      <c r="L658" s="190" t="s">
        <v>686</v>
      </c>
      <c r="M658" s="190" t="s">
        <v>2030</v>
      </c>
      <c r="N658" s="190" t="s">
        <v>2031</v>
      </c>
      <c r="O658" s="190" t="s">
        <v>243</v>
      </c>
      <c r="P658" s="190" t="s">
        <v>244</v>
      </c>
      <c r="Q658" s="190" t="s">
        <v>2030</v>
      </c>
      <c r="R658" s="190" t="s">
        <v>2031</v>
      </c>
      <c r="S658" s="190" t="s">
        <v>144</v>
      </c>
    </row>
    <row r="659" spans="9:19" ht="15" customHeight="1">
      <c r="I659" s="190" t="s">
        <v>243</v>
      </c>
      <c r="J659" s="190" t="s">
        <v>244</v>
      </c>
      <c r="K659" s="190" t="s">
        <v>665</v>
      </c>
      <c r="L659" s="190" t="s">
        <v>666</v>
      </c>
      <c r="M659" s="190" t="s">
        <v>2032</v>
      </c>
      <c r="N659" s="190" t="s">
        <v>2033</v>
      </c>
      <c r="O659" s="190" t="s">
        <v>243</v>
      </c>
      <c r="P659" s="190" t="s">
        <v>244</v>
      </c>
      <c r="Q659" s="190" t="s">
        <v>2032</v>
      </c>
      <c r="R659" s="190" t="s">
        <v>2033</v>
      </c>
      <c r="S659" s="190" t="s">
        <v>144</v>
      </c>
    </row>
    <row r="660" spans="9:19" ht="15" customHeight="1">
      <c r="I660" s="190" t="s">
        <v>243</v>
      </c>
      <c r="J660" s="190" t="s">
        <v>244</v>
      </c>
      <c r="K660" s="190" t="s">
        <v>681</v>
      </c>
      <c r="L660" s="190" t="s">
        <v>682</v>
      </c>
      <c r="M660" s="190" t="s">
        <v>2034</v>
      </c>
      <c r="N660" s="190" t="s">
        <v>2035</v>
      </c>
      <c r="O660" s="190" t="s">
        <v>243</v>
      </c>
      <c r="P660" s="190" t="s">
        <v>244</v>
      </c>
      <c r="Q660" s="190" t="s">
        <v>2034</v>
      </c>
      <c r="R660" s="190" t="s">
        <v>2035</v>
      </c>
      <c r="S660" s="190" t="s">
        <v>144</v>
      </c>
    </row>
    <row r="661" spans="9:19" ht="15" customHeight="1">
      <c r="I661" s="190" t="s">
        <v>231</v>
      </c>
      <c r="J661" s="190" t="s">
        <v>232</v>
      </c>
      <c r="K661" s="190" t="s">
        <v>718</v>
      </c>
      <c r="L661" s="190" t="s">
        <v>719</v>
      </c>
      <c r="M661" s="190" t="s">
        <v>2036</v>
      </c>
      <c r="N661" s="190" t="s">
        <v>2037</v>
      </c>
      <c r="O661" s="190" t="s">
        <v>231</v>
      </c>
      <c r="P661" s="190" t="s">
        <v>232</v>
      </c>
      <c r="Q661" s="190" t="s">
        <v>2036</v>
      </c>
      <c r="R661" s="190" t="s">
        <v>2037</v>
      </c>
      <c r="S661" s="190" t="s">
        <v>144</v>
      </c>
    </row>
    <row r="662" spans="9:19" ht="15" customHeight="1">
      <c r="I662" s="190" t="s">
        <v>231</v>
      </c>
      <c r="J662" s="190" t="s">
        <v>232</v>
      </c>
      <c r="K662" s="190" t="s">
        <v>723</v>
      </c>
      <c r="L662" s="190" t="s">
        <v>724</v>
      </c>
      <c r="M662" s="190" t="s">
        <v>2038</v>
      </c>
      <c r="N662" s="190" t="s">
        <v>2039</v>
      </c>
      <c r="O662" s="190" t="s">
        <v>231</v>
      </c>
      <c r="P662" s="190" t="s">
        <v>232</v>
      </c>
      <c r="Q662" s="190" t="s">
        <v>2038</v>
      </c>
      <c r="R662" s="190" t="s">
        <v>2039</v>
      </c>
      <c r="S662" s="190" t="s">
        <v>144</v>
      </c>
    </row>
    <row r="663" spans="9:19" ht="15" customHeight="1">
      <c r="I663" s="190" t="s">
        <v>231</v>
      </c>
      <c r="J663" s="190" t="s">
        <v>232</v>
      </c>
      <c r="K663" s="190" t="s">
        <v>727</v>
      </c>
      <c r="L663" s="190" t="s">
        <v>728</v>
      </c>
      <c r="M663" s="190" t="s">
        <v>2040</v>
      </c>
      <c r="N663" s="190" t="s">
        <v>2041</v>
      </c>
      <c r="O663" s="190" t="s">
        <v>231</v>
      </c>
      <c r="P663" s="190" t="s">
        <v>232</v>
      </c>
      <c r="Q663" s="190" t="s">
        <v>2040</v>
      </c>
      <c r="R663" s="190" t="s">
        <v>2042</v>
      </c>
      <c r="S663" s="190" t="s">
        <v>144</v>
      </c>
    </row>
    <row r="664" spans="9:19" ht="15" customHeight="1">
      <c r="I664" s="190" t="s">
        <v>231</v>
      </c>
      <c r="J664" s="190" t="s">
        <v>232</v>
      </c>
      <c r="K664" s="190" t="s">
        <v>718</v>
      </c>
      <c r="L664" s="190" t="s">
        <v>719</v>
      </c>
      <c r="M664" s="190" t="s">
        <v>2043</v>
      </c>
      <c r="N664" s="190" t="s">
        <v>2044</v>
      </c>
      <c r="O664" s="190" t="s">
        <v>231</v>
      </c>
      <c r="P664" s="190" t="s">
        <v>232</v>
      </c>
      <c r="Q664" s="190" t="s">
        <v>2043</v>
      </c>
      <c r="R664" s="190" t="s">
        <v>2044</v>
      </c>
      <c r="S664" s="190" t="s">
        <v>144</v>
      </c>
    </row>
    <row r="665" spans="9:19" ht="15" customHeight="1">
      <c r="I665" s="190" t="s">
        <v>231</v>
      </c>
      <c r="J665" s="190" t="s">
        <v>232</v>
      </c>
      <c r="K665" s="190" t="s">
        <v>731</v>
      </c>
      <c r="L665" s="190" t="s">
        <v>732</v>
      </c>
      <c r="M665" s="190" t="s">
        <v>2045</v>
      </c>
      <c r="N665" s="190" t="s">
        <v>2046</v>
      </c>
      <c r="O665" s="190" t="s">
        <v>231</v>
      </c>
      <c r="P665" s="190" t="s">
        <v>232</v>
      </c>
      <c r="Q665" s="190" t="s">
        <v>2045</v>
      </c>
      <c r="R665" s="190" t="s">
        <v>2046</v>
      </c>
      <c r="S665" s="190" t="s">
        <v>144</v>
      </c>
    </row>
    <row r="666" spans="9:19" ht="15" customHeight="1">
      <c r="I666" s="190" t="s">
        <v>231</v>
      </c>
      <c r="J666" s="190" t="s">
        <v>232</v>
      </c>
      <c r="K666" s="190" t="s">
        <v>735</v>
      </c>
      <c r="L666" s="190" t="s">
        <v>736</v>
      </c>
      <c r="M666" s="190" t="s">
        <v>2047</v>
      </c>
      <c r="N666" s="190" t="s">
        <v>2048</v>
      </c>
      <c r="O666" s="190" t="s">
        <v>231</v>
      </c>
      <c r="P666" s="190" t="s">
        <v>232</v>
      </c>
      <c r="Q666" s="190" t="s">
        <v>2047</v>
      </c>
      <c r="R666" s="190" t="s">
        <v>2048</v>
      </c>
      <c r="S666" s="190" t="s">
        <v>144</v>
      </c>
    </row>
    <row r="667" spans="9:19" ht="15" customHeight="1">
      <c r="I667" s="190" t="s">
        <v>231</v>
      </c>
      <c r="J667" s="190" t="s">
        <v>232</v>
      </c>
      <c r="K667" s="190" t="s">
        <v>727</v>
      </c>
      <c r="L667" s="190" t="s">
        <v>728</v>
      </c>
      <c r="M667" s="190" t="s">
        <v>2049</v>
      </c>
      <c r="N667" s="190" t="s">
        <v>2050</v>
      </c>
      <c r="O667" s="190" t="s">
        <v>231</v>
      </c>
      <c r="P667" s="190" t="s">
        <v>232</v>
      </c>
      <c r="Q667" s="190" t="s">
        <v>2049</v>
      </c>
      <c r="R667" s="190" t="s">
        <v>2050</v>
      </c>
      <c r="S667" s="190" t="s">
        <v>144</v>
      </c>
    </row>
    <row r="668" spans="9:19" ht="15" customHeight="1">
      <c r="I668" s="190" t="s">
        <v>231</v>
      </c>
      <c r="J668" s="190" t="s">
        <v>232</v>
      </c>
      <c r="K668" s="190" t="s">
        <v>718</v>
      </c>
      <c r="L668" s="190" t="s">
        <v>719</v>
      </c>
      <c r="M668" s="190" t="s">
        <v>2051</v>
      </c>
      <c r="N668" s="190" t="s">
        <v>2052</v>
      </c>
      <c r="O668" s="190" t="s">
        <v>231</v>
      </c>
      <c r="P668" s="190" t="s">
        <v>232</v>
      </c>
      <c r="Q668" s="190" t="s">
        <v>2051</v>
      </c>
      <c r="R668" s="190" t="s">
        <v>2053</v>
      </c>
      <c r="S668" s="190" t="s">
        <v>144</v>
      </c>
    </row>
    <row r="669" spans="9:19" ht="15" customHeight="1">
      <c r="I669" s="190" t="s">
        <v>231</v>
      </c>
      <c r="J669" s="190" t="s">
        <v>232</v>
      </c>
      <c r="K669" s="190" t="s">
        <v>731</v>
      </c>
      <c r="L669" s="190" t="s">
        <v>732</v>
      </c>
      <c r="M669" s="190" t="s">
        <v>2054</v>
      </c>
      <c r="N669" s="190" t="s">
        <v>2055</v>
      </c>
      <c r="O669" s="190" t="s">
        <v>231</v>
      </c>
      <c r="P669" s="190" t="s">
        <v>232</v>
      </c>
      <c r="Q669" s="190" t="s">
        <v>2054</v>
      </c>
      <c r="R669" s="190" t="s">
        <v>2055</v>
      </c>
      <c r="S669" s="190" t="s">
        <v>144</v>
      </c>
    </row>
    <row r="670" spans="9:19" ht="15" customHeight="1">
      <c r="I670" s="190" t="s">
        <v>231</v>
      </c>
      <c r="J670" s="190" t="s">
        <v>232</v>
      </c>
      <c r="K670" s="190" t="s">
        <v>723</v>
      </c>
      <c r="L670" s="190" t="s">
        <v>724</v>
      </c>
      <c r="M670" s="190" t="s">
        <v>2056</v>
      </c>
      <c r="N670" s="190" t="s">
        <v>2057</v>
      </c>
      <c r="O670" s="190" t="s">
        <v>231</v>
      </c>
      <c r="P670" s="190" t="s">
        <v>232</v>
      </c>
      <c r="Q670" s="190" t="s">
        <v>2056</v>
      </c>
      <c r="R670" s="190" t="s">
        <v>2058</v>
      </c>
      <c r="S670" s="190" t="s">
        <v>144</v>
      </c>
    </row>
    <row r="671" spans="9:19" ht="15" customHeight="1">
      <c r="I671" s="190" t="s">
        <v>231</v>
      </c>
      <c r="J671" s="190" t="s">
        <v>232</v>
      </c>
      <c r="K671" s="190" t="s">
        <v>731</v>
      </c>
      <c r="L671" s="190" t="s">
        <v>732</v>
      </c>
      <c r="M671" s="190" t="s">
        <v>2059</v>
      </c>
      <c r="N671" s="190" t="s">
        <v>2060</v>
      </c>
      <c r="O671" s="190" t="s">
        <v>231</v>
      </c>
      <c r="P671" s="190" t="s">
        <v>232</v>
      </c>
      <c r="Q671" s="190" t="s">
        <v>2059</v>
      </c>
      <c r="R671" s="190" t="s">
        <v>2060</v>
      </c>
      <c r="S671" s="190" t="s">
        <v>144</v>
      </c>
    </row>
    <row r="672" spans="9:19" ht="15" customHeight="1">
      <c r="I672" s="190" t="s">
        <v>231</v>
      </c>
      <c r="J672" s="190" t="s">
        <v>232</v>
      </c>
      <c r="K672" s="190" t="s">
        <v>727</v>
      </c>
      <c r="L672" s="190" t="s">
        <v>728</v>
      </c>
      <c r="M672" s="190" t="s">
        <v>2061</v>
      </c>
      <c r="N672" s="190" t="s">
        <v>2062</v>
      </c>
      <c r="O672" s="190" t="s">
        <v>231</v>
      </c>
      <c r="P672" s="190" t="s">
        <v>232</v>
      </c>
      <c r="Q672" s="190" t="s">
        <v>2061</v>
      </c>
      <c r="R672" s="190" t="s">
        <v>2062</v>
      </c>
      <c r="S672" s="190" t="s">
        <v>144</v>
      </c>
    </row>
    <row r="673" spans="9:19" ht="15" customHeight="1">
      <c r="I673" s="190" t="s">
        <v>231</v>
      </c>
      <c r="J673" s="190" t="s">
        <v>232</v>
      </c>
      <c r="K673" s="190" t="s">
        <v>718</v>
      </c>
      <c r="L673" s="190" t="s">
        <v>719</v>
      </c>
      <c r="M673" s="190" t="s">
        <v>2063</v>
      </c>
      <c r="N673" s="190" t="s">
        <v>2064</v>
      </c>
      <c r="O673" s="190" t="s">
        <v>231</v>
      </c>
      <c r="P673" s="190" t="s">
        <v>232</v>
      </c>
      <c r="Q673" s="190" t="s">
        <v>2063</v>
      </c>
      <c r="R673" s="190" t="s">
        <v>2064</v>
      </c>
      <c r="S673" s="190" t="s">
        <v>144</v>
      </c>
    </row>
    <row r="674" spans="9:19" ht="15" customHeight="1">
      <c r="I674" s="190" t="s">
        <v>231</v>
      </c>
      <c r="J674" s="190" t="s">
        <v>232</v>
      </c>
      <c r="K674" s="190" t="s">
        <v>727</v>
      </c>
      <c r="L674" s="190" t="s">
        <v>728</v>
      </c>
      <c r="M674" s="190" t="s">
        <v>2065</v>
      </c>
      <c r="N674" s="190" t="s">
        <v>2066</v>
      </c>
      <c r="O674" s="190" t="s">
        <v>231</v>
      </c>
      <c r="P674" s="190" t="s">
        <v>232</v>
      </c>
      <c r="Q674" s="190" t="s">
        <v>2065</v>
      </c>
      <c r="R674" s="190" t="s">
        <v>2067</v>
      </c>
      <c r="S674" s="190" t="s">
        <v>144</v>
      </c>
    </row>
    <row r="675" spans="9:19" ht="15" customHeight="1">
      <c r="I675" s="190" t="s">
        <v>231</v>
      </c>
      <c r="J675" s="190" t="s">
        <v>232</v>
      </c>
      <c r="K675" s="190" t="s">
        <v>727</v>
      </c>
      <c r="L675" s="190" t="s">
        <v>728</v>
      </c>
      <c r="M675" s="190" t="s">
        <v>2068</v>
      </c>
      <c r="N675" s="190" t="s">
        <v>2069</v>
      </c>
      <c r="O675" s="190" t="s">
        <v>231</v>
      </c>
      <c r="P675" s="190" t="s">
        <v>232</v>
      </c>
      <c r="Q675" s="190" t="s">
        <v>2068</v>
      </c>
      <c r="R675" s="190" t="s">
        <v>2069</v>
      </c>
      <c r="S675" s="190" t="s">
        <v>144</v>
      </c>
    </row>
    <row r="676" spans="9:19" ht="15" customHeight="1">
      <c r="I676" s="190" t="s">
        <v>231</v>
      </c>
      <c r="J676" s="190" t="s">
        <v>232</v>
      </c>
      <c r="K676" s="190" t="s">
        <v>735</v>
      </c>
      <c r="L676" s="190" t="s">
        <v>736</v>
      </c>
      <c r="M676" s="190" t="s">
        <v>2070</v>
      </c>
      <c r="N676" s="190" t="s">
        <v>2071</v>
      </c>
      <c r="O676" s="190" t="s">
        <v>231</v>
      </c>
      <c r="P676" s="190" t="s">
        <v>232</v>
      </c>
      <c r="Q676" s="190" t="s">
        <v>2070</v>
      </c>
      <c r="R676" s="190" t="s">
        <v>2071</v>
      </c>
      <c r="S676" s="190" t="s">
        <v>144</v>
      </c>
    </row>
    <row r="677" spans="9:19" ht="15" customHeight="1">
      <c r="I677" s="190" t="s">
        <v>231</v>
      </c>
      <c r="J677" s="190" t="s">
        <v>232</v>
      </c>
      <c r="K677" s="190" t="s">
        <v>718</v>
      </c>
      <c r="L677" s="190" t="s">
        <v>719</v>
      </c>
      <c r="M677" s="190" t="s">
        <v>2072</v>
      </c>
      <c r="N677" s="190" t="s">
        <v>2073</v>
      </c>
      <c r="O677" s="190" t="s">
        <v>231</v>
      </c>
      <c r="P677" s="190" t="s">
        <v>232</v>
      </c>
      <c r="Q677" s="190" t="s">
        <v>2072</v>
      </c>
      <c r="R677" s="190" t="s">
        <v>2073</v>
      </c>
      <c r="S677" s="190" t="s">
        <v>144</v>
      </c>
    </row>
    <row r="678" spans="9:19" ht="15" customHeight="1">
      <c r="I678" s="190" t="s">
        <v>231</v>
      </c>
      <c r="J678" s="190" t="s">
        <v>232</v>
      </c>
      <c r="K678" s="190" t="s">
        <v>718</v>
      </c>
      <c r="L678" s="190" t="s">
        <v>719</v>
      </c>
      <c r="M678" s="190" t="s">
        <v>2074</v>
      </c>
      <c r="N678" s="190" t="s">
        <v>2075</v>
      </c>
      <c r="O678" s="190" t="s">
        <v>231</v>
      </c>
      <c r="P678" s="190" t="s">
        <v>232</v>
      </c>
      <c r="Q678" s="190" t="s">
        <v>2074</v>
      </c>
      <c r="R678" s="190" t="s">
        <v>2075</v>
      </c>
      <c r="S678" s="190" t="s">
        <v>144</v>
      </c>
    </row>
    <row r="679" spans="9:19" ht="15" customHeight="1">
      <c r="I679" s="190" t="s">
        <v>231</v>
      </c>
      <c r="J679" s="190" t="s">
        <v>232</v>
      </c>
      <c r="K679" s="190" t="s">
        <v>727</v>
      </c>
      <c r="L679" s="190" t="s">
        <v>728</v>
      </c>
      <c r="M679" s="190" t="s">
        <v>2076</v>
      </c>
      <c r="N679" s="190" t="s">
        <v>2077</v>
      </c>
      <c r="O679" s="190" t="s">
        <v>231</v>
      </c>
      <c r="P679" s="190" t="s">
        <v>232</v>
      </c>
      <c r="Q679" s="190" t="s">
        <v>2076</v>
      </c>
      <c r="R679" s="190" t="s">
        <v>2077</v>
      </c>
      <c r="S679" s="190" t="s">
        <v>144</v>
      </c>
    </row>
    <row r="680" spans="9:19" ht="15" customHeight="1">
      <c r="I680" s="190" t="s">
        <v>231</v>
      </c>
      <c r="J680" s="190" t="s">
        <v>232</v>
      </c>
      <c r="K680" s="190" t="s">
        <v>727</v>
      </c>
      <c r="L680" s="190" t="s">
        <v>728</v>
      </c>
      <c r="M680" s="190" t="s">
        <v>2078</v>
      </c>
      <c r="N680" s="190" t="s">
        <v>2079</v>
      </c>
      <c r="O680" s="190" t="s">
        <v>231</v>
      </c>
      <c r="P680" s="190" t="s">
        <v>232</v>
      </c>
      <c r="Q680" s="190" t="s">
        <v>2078</v>
      </c>
      <c r="R680" s="190" t="s">
        <v>2079</v>
      </c>
      <c r="S680" s="190" t="s">
        <v>144</v>
      </c>
    </row>
    <row r="681" spans="9:19" ht="15" customHeight="1">
      <c r="I681" s="190" t="s">
        <v>231</v>
      </c>
      <c r="J681" s="190" t="s">
        <v>232</v>
      </c>
      <c r="K681" s="190" t="s">
        <v>727</v>
      </c>
      <c r="L681" s="190" t="s">
        <v>728</v>
      </c>
      <c r="M681" s="190" t="s">
        <v>2080</v>
      </c>
      <c r="N681" s="190" t="s">
        <v>2081</v>
      </c>
      <c r="O681" s="190" t="s">
        <v>231</v>
      </c>
      <c r="P681" s="190" t="s">
        <v>232</v>
      </c>
      <c r="Q681" s="190" t="s">
        <v>2080</v>
      </c>
      <c r="R681" s="190" t="s">
        <v>2081</v>
      </c>
      <c r="S681" s="190" t="s">
        <v>144</v>
      </c>
    </row>
    <row r="682" spans="9:19" ht="15" customHeight="1">
      <c r="I682" s="190" t="s">
        <v>231</v>
      </c>
      <c r="J682" s="190" t="s">
        <v>232</v>
      </c>
      <c r="K682" s="190" t="s">
        <v>735</v>
      </c>
      <c r="L682" s="190" t="s">
        <v>736</v>
      </c>
      <c r="M682" s="190" t="s">
        <v>2082</v>
      </c>
      <c r="N682" s="190" t="s">
        <v>2083</v>
      </c>
      <c r="O682" s="190" t="s">
        <v>231</v>
      </c>
      <c r="P682" s="190" t="s">
        <v>232</v>
      </c>
      <c r="Q682" s="190" t="s">
        <v>2082</v>
      </c>
      <c r="R682" s="190" t="s">
        <v>2083</v>
      </c>
      <c r="S682" s="190" t="s">
        <v>144</v>
      </c>
    </row>
    <row r="683" spans="9:19" ht="15" customHeight="1">
      <c r="I683" s="190" t="s">
        <v>231</v>
      </c>
      <c r="J683" s="190" t="s">
        <v>232</v>
      </c>
      <c r="K683" s="190" t="s">
        <v>727</v>
      </c>
      <c r="L683" s="190" t="s">
        <v>728</v>
      </c>
      <c r="M683" s="190" t="s">
        <v>2084</v>
      </c>
      <c r="N683" s="190" t="s">
        <v>2085</v>
      </c>
      <c r="O683" s="190" t="s">
        <v>231</v>
      </c>
      <c r="P683" s="190" t="s">
        <v>232</v>
      </c>
      <c r="Q683" s="190" t="s">
        <v>2084</v>
      </c>
      <c r="R683" s="190" t="s">
        <v>2086</v>
      </c>
      <c r="S683" s="190" t="s">
        <v>144</v>
      </c>
    </row>
    <row r="684" spans="9:19" ht="15" customHeight="1">
      <c r="I684" s="190" t="s">
        <v>231</v>
      </c>
      <c r="J684" s="190" t="s">
        <v>232</v>
      </c>
      <c r="K684" s="190" t="s">
        <v>718</v>
      </c>
      <c r="L684" s="190" t="s">
        <v>719</v>
      </c>
      <c r="M684" s="190" t="s">
        <v>2087</v>
      </c>
      <c r="N684" s="190" t="s">
        <v>2088</v>
      </c>
      <c r="O684" s="190" t="s">
        <v>231</v>
      </c>
      <c r="P684" s="190" t="s">
        <v>232</v>
      </c>
      <c r="Q684" s="190" t="s">
        <v>2087</v>
      </c>
      <c r="R684" s="190" t="s">
        <v>2088</v>
      </c>
      <c r="S684" s="190" t="s">
        <v>144</v>
      </c>
    </row>
    <row r="685" spans="9:19" ht="15" customHeight="1">
      <c r="I685" s="190" t="s">
        <v>231</v>
      </c>
      <c r="J685" s="190" t="s">
        <v>232</v>
      </c>
      <c r="K685" s="190" t="s">
        <v>723</v>
      </c>
      <c r="L685" s="190" t="s">
        <v>724</v>
      </c>
      <c r="M685" s="190" t="s">
        <v>2089</v>
      </c>
      <c r="N685" s="190" t="s">
        <v>1564</v>
      </c>
      <c r="O685" s="190" t="s">
        <v>231</v>
      </c>
      <c r="P685" s="190" t="s">
        <v>232</v>
      </c>
      <c r="Q685" s="190" t="s">
        <v>2089</v>
      </c>
      <c r="R685" s="190" t="s">
        <v>1564</v>
      </c>
      <c r="S685" s="190" t="s">
        <v>144</v>
      </c>
    </row>
    <row r="686" spans="9:19" ht="15" customHeight="1">
      <c r="I686" s="190" t="s">
        <v>231</v>
      </c>
      <c r="J686" s="190" t="s">
        <v>232</v>
      </c>
      <c r="K686" s="190" t="s">
        <v>731</v>
      </c>
      <c r="L686" s="190" t="s">
        <v>732</v>
      </c>
      <c r="M686" s="190" t="s">
        <v>2090</v>
      </c>
      <c r="N686" s="190" t="s">
        <v>2091</v>
      </c>
      <c r="O686" s="190" t="s">
        <v>231</v>
      </c>
      <c r="P686" s="190" t="s">
        <v>232</v>
      </c>
      <c r="Q686" s="190" t="s">
        <v>2090</v>
      </c>
      <c r="R686" s="190" t="s">
        <v>2091</v>
      </c>
      <c r="S686" s="190" t="s">
        <v>144</v>
      </c>
    </row>
    <row r="687" spans="9:19" ht="15" customHeight="1">
      <c r="I687" s="190" t="s">
        <v>231</v>
      </c>
      <c r="J687" s="190" t="s">
        <v>232</v>
      </c>
      <c r="K687" s="190" t="s">
        <v>727</v>
      </c>
      <c r="L687" s="190" t="s">
        <v>728</v>
      </c>
      <c r="M687" s="190" t="s">
        <v>2092</v>
      </c>
      <c r="N687" s="190" t="s">
        <v>2093</v>
      </c>
      <c r="O687" s="190" t="s">
        <v>231</v>
      </c>
      <c r="P687" s="190" t="s">
        <v>232</v>
      </c>
      <c r="Q687" s="190" t="s">
        <v>2092</v>
      </c>
      <c r="R687" s="190" t="s">
        <v>2093</v>
      </c>
      <c r="S687" s="190" t="s">
        <v>144</v>
      </c>
    </row>
    <row r="688" spans="9:19" ht="15" customHeight="1">
      <c r="I688" s="190" t="s">
        <v>231</v>
      </c>
      <c r="J688" s="190" t="s">
        <v>232</v>
      </c>
      <c r="K688" s="190" t="s">
        <v>731</v>
      </c>
      <c r="L688" s="190" t="s">
        <v>732</v>
      </c>
      <c r="M688" s="190" t="s">
        <v>2094</v>
      </c>
      <c r="N688" s="190" t="s">
        <v>2095</v>
      </c>
      <c r="O688" s="190" t="s">
        <v>231</v>
      </c>
      <c r="P688" s="190" t="s">
        <v>232</v>
      </c>
      <c r="Q688" s="190" t="s">
        <v>2094</v>
      </c>
      <c r="R688" s="190" t="s">
        <v>2095</v>
      </c>
      <c r="S688" s="190" t="s">
        <v>144</v>
      </c>
    </row>
    <row r="689" spans="9:19" ht="15" customHeight="1">
      <c r="I689" s="190" t="s">
        <v>231</v>
      </c>
      <c r="J689" s="190" t="s">
        <v>232</v>
      </c>
      <c r="K689" s="190" t="s">
        <v>723</v>
      </c>
      <c r="L689" s="190" t="s">
        <v>724</v>
      </c>
      <c r="M689" s="190" t="s">
        <v>2096</v>
      </c>
      <c r="N689" s="190" t="s">
        <v>2097</v>
      </c>
      <c r="O689" s="190" t="s">
        <v>231</v>
      </c>
      <c r="P689" s="190" t="s">
        <v>232</v>
      </c>
      <c r="Q689" s="190" t="s">
        <v>2096</v>
      </c>
      <c r="R689" s="190" t="s">
        <v>2097</v>
      </c>
      <c r="S689" s="190" t="s">
        <v>144</v>
      </c>
    </row>
    <row r="690" spans="9:19" ht="15" customHeight="1">
      <c r="I690" s="190" t="s">
        <v>231</v>
      </c>
      <c r="J690" s="190" t="s">
        <v>232</v>
      </c>
      <c r="K690" s="190" t="s">
        <v>731</v>
      </c>
      <c r="L690" s="190" t="s">
        <v>732</v>
      </c>
      <c r="M690" s="190" t="s">
        <v>2098</v>
      </c>
      <c r="N690" s="190" t="s">
        <v>2099</v>
      </c>
      <c r="O690" s="190" t="s">
        <v>231</v>
      </c>
      <c r="P690" s="190" t="s">
        <v>232</v>
      </c>
      <c r="Q690" s="190" t="s">
        <v>2098</v>
      </c>
      <c r="R690" s="190" t="s">
        <v>2099</v>
      </c>
      <c r="S690" s="190" t="s">
        <v>144</v>
      </c>
    </row>
    <row r="691" spans="9:19" ht="15" customHeight="1">
      <c r="I691" s="190" t="s">
        <v>231</v>
      </c>
      <c r="J691" s="190" t="s">
        <v>232</v>
      </c>
      <c r="K691" s="190" t="s">
        <v>723</v>
      </c>
      <c r="L691" s="190" t="s">
        <v>724</v>
      </c>
      <c r="M691" s="190" t="s">
        <v>2100</v>
      </c>
      <c r="N691" s="190" t="s">
        <v>2101</v>
      </c>
      <c r="O691" s="190" t="s">
        <v>231</v>
      </c>
      <c r="P691" s="190" t="s">
        <v>232</v>
      </c>
      <c r="Q691" s="190" t="s">
        <v>2102</v>
      </c>
      <c r="R691" s="190" t="s">
        <v>2101</v>
      </c>
      <c r="S691" s="190" t="s">
        <v>2103</v>
      </c>
    </row>
    <row r="692" spans="9:19" ht="15" customHeight="1">
      <c r="I692" s="190" t="s">
        <v>266</v>
      </c>
      <c r="J692" s="190" t="s">
        <v>267</v>
      </c>
      <c r="K692" s="190" t="s">
        <v>741</v>
      </c>
      <c r="L692" s="190" t="s">
        <v>742</v>
      </c>
      <c r="M692" s="190" t="s">
        <v>2104</v>
      </c>
      <c r="N692" s="190" t="s">
        <v>2105</v>
      </c>
      <c r="O692" s="190" t="s">
        <v>266</v>
      </c>
      <c r="P692" s="190" t="s">
        <v>267</v>
      </c>
      <c r="Q692" s="190" t="s">
        <v>2104</v>
      </c>
      <c r="R692" s="190" t="s">
        <v>2105</v>
      </c>
      <c r="S692" s="190" t="s">
        <v>144</v>
      </c>
    </row>
    <row r="693" spans="9:19" ht="15" customHeight="1">
      <c r="I693" s="190" t="s">
        <v>266</v>
      </c>
      <c r="J693" s="190" t="s">
        <v>267</v>
      </c>
      <c r="K693" s="190" t="s">
        <v>745</v>
      </c>
      <c r="L693" s="190" t="s">
        <v>746</v>
      </c>
      <c r="M693" s="190" t="s">
        <v>2104</v>
      </c>
      <c r="N693" s="190" t="s">
        <v>2105</v>
      </c>
      <c r="O693" s="190" t="s">
        <v>266</v>
      </c>
      <c r="P693" s="190" t="s">
        <v>267</v>
      </c>
      <c r="Q693" s="190" t="s">
        <v>2104</v>
      </c>
      <c r="R693" s="190" t="s">
        <v>2105</v>
      </c>
      <c r="S693" s="190" t="s">
        <v>144</v>
      </c>
    </row>
    <row r="694" spans="9:19" ht="15" customHeight="1">
      <c r="I694" s="190" t="s">
        <v>266</v>
      </c>
      <c r="J694" s="190" t="s">
        <v>267</v>
      </c>
      <c r="K694" s="190" t="s">
        <v>749</v>
      </c>
      <c r="L694" s="190" t="s">
        <v>750</v>
      </c>
      <c r="M694" s="190" t="s">
        <v>2106</v>
      </c>
      <c r="N694" s="190" t="s">
        <v>2107</v>
      </c>
      <c r="O694" s="190" t="s">
        <v>266</v>
      </c>
      <c r="P694" s="190" t="s">
        <v>267</v>
      </c>
      <c r="Q694" s="190" t="s">
        <v>2106</v>
      </c>
      <c r="R694" s="190" t="s">
        <v>2107</v>
      </c>
      <c r="S694" s="190" t="s">
        <v>144</v>
      </c>
    </row>
    <row r="695" spans="9:19" ht="15" customHeight="1">
      <c r="I695" s="190" t="s">
        <v>266</v>
      </c>
      <c r="J695" s="190" t="s">
        <v>267</v>
      </c>
      <c r="K695" s="190" t="s">
        <v>753</v>
      </c>
      <c r="L695" s="190" t="s">
        <v>754</v>
      </c>
      <c r="M695" s="190" t="s">
        <v>2108</v>
      </c>
      <c r="N695" s="190" t="s">
        <v>2109</v>
      </c>
      <c r="O695" s="190" t="s">
        <v>266</v>
      </c>
      <c r="P695" s="190" t="s">
        <v>267</v>
      </c>
      <c r="Q695" s="190" t="s">
        <v>2108</v>
      </c>
      <c r="R695" s="190" t="s">
        <v>2109</v>
      </c>
      <c r="S695" s="190" t="s">
        <v>144</v>
      </c>
    </row>
    <row r="696" spans="9:19" ht="15" customHeight="1">
      <c r="I696" s="190" t="s">
        <v>266</v>
      </c>
      <c r="J696" s="190" t="s">
        <v>267</v>
      </c>
      <c r="K696" s="190" t="s">
        <v>741</v>
      </c>
      <c r="L696" s="190" t="s">
        <v>742</v>
      </c>
      <c r="M696" s="190" t="s">
        <v>2110</v>
      </c>
      <c r="N696" s="190" t="s">
        <v>2111</v>
      </c>
      <c r="O696" s="190" t="s">
        <v>266</v>
      </c>
      <c r="P696" s="190" t="s">
        <v>267</v>
      </c>
      <c r="Q696" s="190" t="s">
        <v>2110</v>
      </c>
      <c r="R696" s="190" t="s">
        <v>2111</v>
      </c>
      <c r="S696" s="190" t="s">
        <v>144</v>
      </c>
    </row>
    <row r="697" spans="9:19" ht="15" customHeight="1">
      <c r="I697" s="190" t="s">
        <v>266</v>
      </c>
      <c r="J697" s="190" t="s">
        <v>267</v>
      </c>
      <c r="K697" s="190" t="s">
        <v>745</v>
      </c>
      <c r="L697" s="190" t="s">
        <v>746</v>
      </c>
      <c r="M697" s="190" t="s">
        <v>2112</v>
      </c>
      <c r="N697" s="190" t="s">
        <v>2113</v>
      </c>
      <c r="O697" s="190" t="s">
        <v>266</v>
      </c>
      <c r="P697" s="190" t="s">
        <v>267</v>
      </c>
      <c r="Q697" s="190" t="s">
        <v>2112</v>
      </c>
      <c r="R697" s="190" t="s">
        <v>2113</v>
      </c>
      <c r="S697" s="190" t="s">
        <v>144</v>
      </c>
    </row>
    <row r="698" spans="9:19" ht="15" customHeight="1">
      <c r="I698" s="190" t="s">
        <v>266</v>
      </c>
      <c r="J698" s="190" t="s">
        <v>267</v>
      </c>
      <c r="K698" s="190" t="s">
        <v>753</v>
      </c>
      <c r="L698" s="190" t="s">
        <v>754</v>
      </c>
      <c r="M698" s="190" t="s">
        <v>2114</v>
      </c>
      <c r="N698" s="190" t="s">
        <v>2115</v>
      </c>
      <c r="O698" s="190" t="s">
        <v>266</v>
      </c>
      <c r="P698" s="190" t="s">
        <v>267</v>
      </c>
      <c r="Q698" s="190" t="s">
        <v>2114</v>
      </c>
      <c r="R698" s="190" t="s">
        <v>2115</v>
      </c>
      <c r="S698" s="190" t="s">
        <v>144</v>
      </c>
    </row>
    <row r="699" spans="9:19" ht="15" customHeight="1">
      <c r="I699" s="190" t="s">
        <v>266</v>
      </c>
      <c r="J699" s="190" t="s">
        <v>267</v>
      </c>
      <c r="K699" s="190" t="s">
        <v>745</v>
      </c>
      <c r="L699" s="190" t="s">
        <v>746</v>
      </c>
      <c r="M699" s="190" t="s">
        <v>2116</v>
      </c>
      <c r="N699" s="190" t="s">
        <v>2117</v>
      </c>
      <c r="O699" s="190" t="s">
        <v>266</v>
      </c>
      <c r="P699" s="190" t="s">
        <v>267</v>
      </c>
      <c r="Q699" s="190" t="s">
        <v>2116</v>
      </c>
      <c r="R699" s="190" t="s">
        <v>2117</v>
      </c>
      <c r="S699" s="190" t="s">
        <v>144</v>
      </c>
    </row>
    <row r="700" spans="9:19" ht="15" customHeight="1">
      <c r="I700" s="190" t="s">
        <v>266</v>
      </c>
      <c r="J700" s="190" t="s">
        <v>267</v>
      </c>
      <c r="K700" s="190" t="s">
        <v>745</v>
      </c>
      <c r="L700" s="190" t="s">
        <v>746</v>
      </c>
      <c r="M700" s="190" t="s">
        <v>2118</v>
      </c>
      <c r="N700" s="190" t="s">
        <v>2119</v>
      </c>
      <c r="O700" s="190" t="s">
        <v>266</v>
      </c>
      <c r="P700" s="190" t="s">
        <v>267</v>
      </c>
      <c r="Q700" s="190" t="s">
        <v>2118</v>
      </c>
      <c r="R700" s="190" t="s">
        <v>2119</v>
      </c>
      <c r="S700" s="190" t="s">
        <v>144</v>
      </c>
    </row>
    <row r="701" spans="9:19" ht="15" customHeight="1">
      <c r="I701" s="190" t="s">
        <v>266</v>
      </c>
      <c r="J701" s="190" t="s">
        <v>267</v>
      </c>
      <c r="K701" s="190" t="s">
        <v>745</v>
      </c>
      <c r="L701" s="190" t="s">
        <v>746</v>
      </c>
      <c r="M701" s="190" t="s">
        <v>2120</v>
      </c>
      <c r="N701" s="190" t="s">
        <v>2121</v>
      </c>
      <c r="O701" s="190" t="s">
        <v>266</v>
      </c>
      <c r="P701" s="190" t="s">
        <v>267</v>
      </c>
      <c r="Q701" s="190" t="s">
        <v>2120</v>
      </c>
      <c r="R701" s="190" t="s">
        <v>2121</v>
      </c>
      <c r="S701" s="190" t="s">
        <v>144</v>
      </c>
    </row>
    <row r="702" spans="9:19" ht="15" customHeight="1">
      <c r="I702" s="190" t="s">
        <v>266</v>
      </c>
      <c r="J702" s="190" t="s">
        <v>267</v>
      </c>
      <c r="K702" s="190" t="s">
        <v>749</v>
      </c>
      <c r="L702" s="190" t="s">
        <v>750</v>
      </c>
      <c r="M702" s="190" t="s">
        <v>2122</v>
      </c>
      <c r="N702" s="190" t="s">
        <v>2123</v>
      </c>
      <c r="O702" s="190" t="s">
        <v>266</v>
      </c>
      <c r="P702" s="190" t="s">
        <v>267</v>
      </c>
      <c r="Q702" s="190" t="s">
        <v>2122</v>
      </c>
      <c r="R702" s="190" t="s">
        <v>2123</v>
      </c>
      <c r="S702" s="190" t="s">
        <v>144</v>
      </c>
    </row>
    <row r="703" spans="9:19" ht="15" customHeight="1">
      <c r="I703" s="190" t="s">
        <v>266</v>
      </c>
      <c r="J703" s="190" t="s">
        <v>267</v>
      </c>
      <c r="K703" s="190" t="s">
        <v>753</v>
      </c>
      <c r="L703" s="190" t="s">
        <v>754</v>
      </c>
      <c r="M703" s="190" t="s">
        <v>2124</v>
      </c>
      <c r="N703" s="190" t="s">
        <v>2125</v>
      </c>
      <c r="O703" s="190" t="s">
        <v>266</v>
      </c>
      <c r="P703" s="190" t="s">
        <v>267</v>
      </c>
      <c r="Q703" s="190" t="s">
        <v>2124</v>
      </c>
      <c r="R703" s="190" t="s">
        <v>2125</v>
      </c>
      <c r="S703" s="190" t="s">
        <v>144</v>
      </c>
    </row>
    <row r="704" spans="9:19" ht="15" customHeight="1">
      <c r="I704" s="190" t="s">
        <v>266</v>
      </c>
      <c r="J704" s="190" t="s">
        <v>267</v>
      </c>
      <c r="K704" s="190" t="s">
        <v>753</v>
      </c>
      <c r="L704" s="190" t="s">
        <v>754</v>
      </c>
      <c r="M704" s="190" t="s">
        <v>2126</v>
      </c>
      <c r="N704" s="190" t="s">
        <v>2127</v>
      </c>
      <c r="O704" s="190" t="s">
        <v>266</v>
      </c>
      <c r="P704" s="190" t="s">
        <v>267</v>
      </c>
      <c r="Q704" s="190" t="s">
        <v>2126</v>
      </c>
      <c r="R704" s="190" t="s">
        <v>2127</v>
      </c>
      <c r="S704" s="190" t="s">
        <v>144</v>
      </c>
    </row>
    <row r="705" spans="9:19" ht="15" customHeight="1">
      <c r="I705" s="190" t="s">
        <v>266</v>
      </c>
      <c r="J705" s="190" t="s">
        <v>267</v>
      </c>
      <c r="K705" s="190" t="s">
        <v>753</v>
      </c>
      <c r="L705" s="190" t="s">
        <v>754</v>
      </c>
      <c r="M705" s="190" t="s">
        <v>2128</v>
      </c>
      <c r="N705" s="190" t="s">
        <v>528</v>
      </c>
      <c r="O705" s="190" t="s">
        <v>266</v>
      </c>
      <c r="P705" s="190" t="s">
        <v>267</v>
      </c>
      <c r="Q705" s="190" t="s">
        <v>2128</v>
      </c>
      <c r="R705" s="190" t="s">
        <v>528</v>
      </c>
      <c r="S705" s="190" t="s">
        <v>144</v>
      </c>
    </row>
    <row r="706" spans="9:19" ht="15" customHeight="1">
      <c r="I706" s="190" t="s">
        <v>266</v>
      </c>
      <c r="J706" s="190" t="s">
        <v>267</v>
      </c>
      <c r="K706" s="190" t="s">
        <v>745</v>
      </c>
      <c r="L706" s="190" t="s">
        <v>746</v>
      </c>
      <c r="M706" s="190" t="s">
        <v>2129</v>
      </c>
      <c r="N706" s="190" t="s">
        <v>2130</v>
      </c>
      <c r="O706" s="190" t="s">
        <v>266</v>
      </c>
      <c r="P706" s="190" t="s">
        <v>267</v>
      </c>
      <c r="Q706" s="190" t="s">
        <v>2129</v>
      </c>
      <c r="R706" s="190" t="s">
        <v>2130</v>
      </c>
      <c r="S706" s="190" t="s">
        <v>144</v>
      </c>
    </row>
    <row r="707" spans="9:19" ht="15" customHeight="1">
      <c r="I707" s="190" t="s">
        <v>266</v>
      </c>
      <c r="J707" s="190" t="s">
        <v>267</v>
      </c>
      <c r="K707" s="190" t="s">
        <v>741</v>
      </c>
      <c r="L707" s="190" t="s">
        <v>742</v>
      </c>
      <c r="M707" s="190" t="s">
        <v>2131</v>
      </c>
      <c r="N707" s="190" t="s">
        <v>2132</v>
      </c>
      <c r="O707" s="190" t="s">
        <v>266</v>
      </c>
      <c r="P707" s="190" t="s">
        <v>267</v>
      </c>
      <c r="Q707" s="190" t="s">
        <v>2131</v>
      </c>
      <c r="R707" s="190" t="s">
        <v>2133</v>
      </c>
      <c r="S707" s="190" t="s">
        <v>144</v>
      </c>
    </row>
    <row r="708" spans="9:19" ht="15" customHeight="1">
      <c r="I708" s="190" t="s">
        <v>266</v>
      </c>
      <c r="J708" s="190" t="s">
        <v>267</v>
      </c>
      <c r="K708" s="190" t="s">
        <v>749</v>
      </c>
      <c r="L708" s="190" t="s">
        <v>750</v>
      </c>
      <c r="M708" s="190" t="s">
        <v>2134</v>
      </c>
      <c r="N708" s="190" t="s">
        <v>2135</v>
      </c>
      <c r="O708" s="190" t="s">
        <v>266</v>
      </c>
      <c r="P708" s="190" t="s">
        <v>267</v>
      </c>
      <c r="Q708" s="190" t="s">
        <v>2134</v>
      </c>
      <c r="R708" s="190" t="s">
        <v>2135</v>
      </c>
      <c r="S708" s="190" t="s">
        <v>144</v>
      </c>
    </row>
    <row r="709" spans="9:19" ht="15" customHeight="1">
      <c r="I709" s="190" t="s">
        <v>266</v>
      </c>
      <c r="J709" s="190" t="s">
        <v>267</v>
      </c>
      <c r="K709" s="190" t="s">
        <v>757</v>
      </c>
      <c r="L709" s="190" t="s">
        <v>758</v>
      </c>
      <c r="M709" s="190" t="s">
        <v>2136</v>
      </c>
      <c r="N709" s="190" t="s">
        <v>2137</v>
      </c>
      <c r="O709" s="190" t="s">
        <v>266</v>
      </c>
      <c r="P709" s="190" t="s">
        <v>267</v>
      </c>
      <c r="Q709" s="190" t="s">
        <v>2136</v>
      </c>
      <c r="R709" s="190" t="s">
        <v>2137</v>
      </c>
      <c r="S709" s="190" t="s">
        <v>144</v>
      </c>
    </row>
    <row r="710" spans="9:19" ht="15" customHeight="1">
      <c r="I710" s="190" t="s">
        <v>266</v>
      </c>
      <c r="J710" s="190" t="s">
        <v>267</v>
      </c>
      <c r="K710" s="190" t="s">
        <v>757</v>
      </c>
      <c r="L710" s="190" t="s">
        <v>758</v>
      </c>
      <c r="M710" s="190" t="s">
        <v>2138</v>
      </c>
      <c r="N710" s="190" t="s">
        <v>2139</v>
      </c>
      <c r="O710" s="190" t="s">
        <v>266</v>
      </c>
      <c r="P710" s="190" t="s">
        <v>267</v>
      </c>
      <c r="Q710" s="190" t="s">
        <v>2138</v>
      </c>
      <c r="R710" s="190" t="s">
        <v>2139</v>
      </c>
      <c r="S710" s="190" t="s">
        <v>144</v>
      </c>
    </row>
    <row r="711" spans="9:19" ht="15" customHeight="1">
      <c r="I711" s="190" t="s">
        <v>266</v>
      </c>
      <c r="J711" s="190" t="s">
        <v>267</v>
      </c>
      <c r="K711" s="190" t="s">
        <v>757</v>
      </c>
      <c r="L711" s="190" t="s">
        <v>758</v>
      </c>
      <c r="M711" s="190" t="s">
        <v>2140</v>
      </c>
      <c r="N711" s="190" t="s">
        <v>2141</v>
      </c>
      <c r="O711" s="190" t="s">
        <v>266</v>
      </c>
      <c r="P711" s="190" t="s">
        <v>267</v>
      </c>
      <c r="Q711" s="190" t="s">
        <v>2140</v>
      </c>
      <c r="R711" s="190" t="s">
        <v>2141</v>
      </c>
      <c r="S711" s="190" t="s">
        <v>144</v>
      </c>
    </row>
    <row r="712" spans="9:19" ht="15" customHeight="1">
      <c r="I712" s="190" t="s">
        <v>266</v>
      </c>
      <c r="J712" s="190" t="s">
        <v>267</v>
      </c>
      <c r="K712" s="190" t="s">
        <v>749</v>
      </c>
      <c r="L712" s="190" t="s">
        <v>750</v>
      </c>
      <c r="M712" s="190" t="s">
        <v>2142</v>
      </c>
      <c r="N712" s="190" t="s">
        <v>2143</v>
      </c>
      <c r="O712" s="190" t="s">
        <v>266</v>
      </c>
      <c r="P712" s="190" t="s">
        <v>267</v>
      </c>
      <c r="Q712" s="190" t="s">
        <v>2142</v>
      </c>
      <c r="R712" s="190" t="s">
        <v>2143</v>
      </c>
      <c r="S712" s="190" t="s">
        <v>144</v>
      </c>
    </row>
    <row r="713" spans="9:19" ht="15" customHeight="1">
      <c r="I713" s="190" t="s">
        <v>266</v>
      </c>
      <c r="J713" s="190" t="s">
        <v>267</v>
      </c>
      <c r="K713" s="190" t="s">
        <v>757</v>
      </c>
      <c r="L713" s="190" t="s">
        <v>758</v>
      </c>
      <c r="M713" s="190" t="s">
        <v>2144</v>
      </c>
      <c r="N713" s="190" t="s">
        <v>2145</v>
      </c>
      <c r="O713" s="190" t="s">
        <v>266</v>
      </c>
      <c r="P713" s="190" t="s">
        <v>267</v>
      </c>
      <c r="Q713" s="190" t="s">
        <v>2144</v>
      </c>
      <c r="R713" s="190" t="s">
        <v>2145</v>
      </c>
      <c r="S713" s="190" t="s">
        <v>144</v>
      </c>
    </row>
    <row r="714" spans="9:19" ht="15" customHeight="1">
      <c r="I714" s="190" t="s">
        <v>266</v>
      </c>
      <c r="J714" s="190" t="s">
        <v>267</v>
      </c>
      <c r="K714" s="190" t="s">
        <v>741</v>
      </c>
      <c r="L714" s="190" t="s">
        <v>742</v>
      </c>
      <c r="M714" s="190" t="s">
        <v>2146</v>
      </c>
      <c r="N714" s="190" t="s">
        <v>2147</v>
      </c>
      <c r="O714" s="190" t="s">
        <v>266</v>
      </c>
      <c r="P714" s="190" t="s">
        <v>267</v>
      </c>
      <c r="Q714" s="190" t="s">
        <v>2146</v>
      </c>
      <c r="R714" s="190" t="s">
        <v>2147</v>
      </c>
      <c r="S714" s="190" t="s">
        <v>144</v>
      </c>
    </row>
    <row r="715" spans="9:19" ht="15" customHeight="1">
      <c r="I715" s="190" t="s">
        <v>266</v>
      </c>
      <c r="J715" s="190" t="s">
        <v>267</v>
      </c>
      <c r="K715" s="190" t="s">
        <v>749</v>
      </c>
      <c r="L715" s="190" t="s">
        <v>750</v>
      </c>
      <c r="M715" s="190" t="s">
        <v>2148</v>
      </c>
      <c r="N715" s="190" t="s">
        <v>1560</v>
      </c>
      <c r="O715" s="190" t="s">
        <v>266</v>
      </c>
      <c r="P715" s="190" t="s">
        <v>267</v>
      </c>
      <c r="Q715" s="190" t="s">
        <v>2148</v>
      </c>
      <c r="R715" s="190" t="s">
        <v>1560</v>
      </c>
      <c r="S715" s="190" t="s">
        <v>144</v>
      </c>
    </row>
    <row r="716" spans="9:19" ht="15" customHeight="1">
      <c r="I716" s="190" t="s">
        <v>266</v>
      </c>
      <c r="J716" s="190" t="s">
        <v>267</v>
      </c>
      <c r="K716" s="190" t="s">
        <v>753</v>
      </c>
      <c r="L716" s="190" t="s">
        <v>754</v>
      </c>
      <c r="M716" s="190" t="s">
        <v>2149</v>
      </c>
      <c r="N716" s="190" t="s">
        <v>2150</v>
      </c>
      <c r="O716" s="190" t="s">
        <v>266</v>
      </c>
      <c r="P716" s="190" t="s">
        <v>267</v>
      </c>
      <c r="Q716" s="190" t="s">
        <v>2149</v>
      </c>
      <c r="R716" s="190" t="s">
        <v>2150</v>
      </c>
      <c r="S716" s="190" t="s">
        <v>144</v>
      </c>
    </row>
    <row r="717" spans="9:19" ht="15" customHeight="1">
      <c r="I717" s="190" t="s">
        <v>266</v>
      </c>
      <c r="J717" s="190" t="s">
        <v>267</v>
      </c>
      <c r="K717" s="190" t="s">
        <v>749</v>
      </c>
      <c r="L717" s="190" t="s">
        <v>750</v>
      </c>
      <c r="M717" s="190" t="s">
        <v>2151</v>
      </c>
      <c r="N717" s="190" t="s">
        <v>2152</v>
      </c>
      <c r="O717" s="190" t="s">
        <v>266</v>
      </c>
      <c r="P717" s="190" t="s">
        <v>267</v>
      </c>
      <c r="Q717" s="190" t="s">
        <v>2151</v>
      </c>
      <c r="R717" s="190" t="s">
        <v>2152</v>
      </c>
      <c r="S717" s="190" t="s">
        <v>144</v>
      </c>
    </row>
    <row r="718" spans="9:19" ht="15" customHeight="1">
      <c r="I718" s="190" t="s">
        <v>266</v>
      </c>
      <c r="J718" s="190" t="s">
        <v>267</v>
      </c>
      <c r="K718" s="190" t="s">
        <v>745</v>
      </c>
      <c r="L718" s="190" t="s">
        <v>746</v>
      </c>
      <c r="M718" s="190" t="s">
        <v>2153</v>
      </c>
      <c r="N718" s="190" t="s">
        <v>2154</v>
      </c>
      <c r="O718" s="190" t="s">
        <v>266</v>
      </c>
      <c r="P718" s="190" t="s">
        <v>267</v>
      </c>
      <c r="Q718" s="190" t="s">
        <v>2153</v>
      </c>
      <c r="R718" s="190" t="s">
        <v>2154</v>
      </c>
      <c r="S718" s="190" t="s">
        <v>144</v>
      </c>
    </row>
    <row r="719" spans="9:19" ht="15" customHeight="1">
      <c r="I719" s="190" t="s">
        <v>266</v>
      </c>
      <c r="J719" s="190" t="s">
        <v>267</v>
      </c>
      <c r="K719" s="190" t="s">
        <v>749</v>
      </c>
      <c r="L719" s="190" t="s">
        <v>750</v>
      </c>
      <c r="M719" s="190" t="s">
        <v>2155</v>
      </c>
      <c r="N719" s="190" t="s">
        <v>2156</v>
      </c>
      <c r="O719" s="190" t="s">
        <v>266</v>
      </c>
      <c r="P719" s="190" t="s">
        <v>267</v>
      </c>
      <c r="Q719" s="190" t="s">
        <v>2155</v>
      </c>
      <c r="R719" s="190" t="s">
        <v>2156</v>
      </c>
      <c r="S719" s="190" t="s">
        <v>144</v>
      </c>
    </row>
    <row r="720" spans="9:19" ht="15" customHeight="1">
      <c r="I720" s="190" t="s">
        <v>266</v>
      </c>
      <c r="J720" s="190" t="s">
        <v>267</v>
      </c>
      <c r="K720" s="190" t="s">
        <v>749</v>
      </c>
      <c r="L720" s="190" t="s">
        <v>750</v>
      </c>
      <c r="M720" s="190" t="s">
        <v>2157</v>
      </c>
      <c r="N720" s="190" t="s">
        <v>2158</v>
      </c>
      <c r="O720" s="190" t="s">
        <v>266</v>
      </c>
      <c r="P720" s="190" t="s">
        <v>267</v>
      </c>
      <c r="Q720" s="190" t="s">
        <v>2157</v>
      </c>
      <c r="R720" s="190" t="s">
        <v>2158</v>
      </c>
      <c r="S720" s="190" t="s">
        <v>144</v>
      </c>
    </row>
    <row r="721" spans="9:19" ht="15" customHeight="1">
      <c r="I721" s="190" t="s">
        <v>266</v>
      </c>
      <c r="J721" s="190" t="s">
        <v>267</v>
      </c>
      <c r="K721" s="190" t="s">
        <v>741</v>
      </c>
      <c r="L721" s="190" t="s">
        <v>742</v>
      </c>
      <c r="M721" s="190" t="s">
        <v>2159</v>
      </c>
      <c r="N721" s="190" t="s">
        <v>1457</v>
      </c>
      <c r="O721" s="190" t="s">
        <v>266</v>
      </c>
      <c r="P721" s="190" t="s">
        <v>267</v>
      </c>
      <c r="Q721" s="190" t="s">
        <v>2159</v>
      </c>
      <c r="R721" s="190" t="s">
        <v>1457</v>
      </c>
      <c r="S721" s="190" t="s">
        <v>144</v>
      </c>
    </row>
    <row r="722" spans="9:19" ht="15" customHeight="1">
      <c r="I722" s="190" t="s">
        <v>266</v>
      </c>
      <c r="J722" s="190" t="s">
        <v>267</v>
      </c>
      <c r="K722" s="190" t="s">
        <v>753</v>
      </c>
      <c r="L722" s="190" t="s">
        <v>754</v>
      </c>
      <c r="M722" s="190" t="s">
        <v>2160</v>
      </c>
      <c r="N722" s="190" t="s">
        <v>2161</v>
      </c>
      <c r="O722" s="190" t="s">
        <v>266</v>
      </c>
      <c r="P722" s="190" t="s">
        <v>267</v>
      </c>
      <c r="Q722" s="190" t="s">
        <v>2160</v>
      </c>
      <c r="R722" s="190" t="s">
        <v>2161</v>
      </c>
      <c r="S722" s="190" t="s">
        <v>144</v>
      </c>
    </row>
    <row r="723" spans="9:19" ht="15" customHeight="1">
      <c r="I723" s="190" t="s">
        <v>266</v>
      </c>
      <c r="J723" s="190" t="s">
        <v>267</v>
      </c>
      <c r="K723" s="190" t="s">
        <v>753</v>
      </c>
      <c r="L723" s="190" t="s">
        <v>754</v>
      </c>
      <c r="M723" s="190" t="s">
        <v>2162</v>
      </c>
      <c r="N723" s="190" t="s">
        <v>2163</v>
      </c>
      <c r="O723" s="190" t="s">
        <v>266</v>
      </c>
      <c r="P723" s="190" t="s">
        <v>267</v>
      </c>
      <c r="Q723" s="190" t="s">
        <v>2162</v>
      </c>
      <c r="R723" s="190" t="s">
        <v>2163</v>
      </c>
      <c r="S723" s="190" t="s">
        <v>144</v>
      </c>
    </row>
    <row r="724" spans="9:19" ht="15" customHeight="1">
      <c r="I724" s="190" t="s">
        <v>266</v>
      </c>
      <c r="J724" s="190" t="s">
        <v>267</v>
      </c>
      <c r="K724" s="190" t="s">
        <v>757</v>
      </c>
      <c r="L724" s="190" t="s">
        <v>758</v>
      </c>
      <c r="M724" s="190" t="s">
        <v>2164</v>
      </c>
      <c r="N724" s="190" t="s">
        <v>2165</v>
      </c>
      <c r="O724" s="190" t="s">
        <v>266</v>
      </c>
      <c r="P724" s="190" t="s">
        <v>267</v>
      </c>
      <c r="Q724" s="190" t="s">
        <v>2164</v>
      </c>
      <c r="R724" s="190" t="s">
        <v>2165</v>
      </c>
      <c r="S724" s="190" t="s">
        <v>144</v>
      </c>
    </row>
    <row r="725" spans="9:19" ht="15" customHeight="1">
      <c r="I725" s="190" t="s">
        <v>266</v>
      </c>
      <c r="J725" s="190" t="s">
        <v>267</v>
      </c>
      <c r="K725" s="190" t="s">
        <v>745</v>
      </c>
      <c r="L725" s="190" t="s">
        <v>746</v>
      </c>
      <c r="M725" s="190" t="s">
        <v>2166</v>
      </c>
      <c r="N725" s="190" t="s">
        <v>2167</v>
      </c>
      <c r="O725" s="190" t="s">
        <v>266</v>
      </c>
      <c r="P725" s="190" t="s">
        <v>267</v>
      </c>
      <c r="Q725" s="190" t="s">
        <v>2166</v>
      </c>
      <c r="R725" s="190" t="s">
        <v>2167</v>
      </c>
      <c r="S725" s="190" t="s">
        <v>144</v>
      </c>
    </row>
    <row r="726" spans="9:19" ht="15" customHeight="1">
      <c r="I726" s="190" t="s">
        <v>266</v>
      </c>
      <c r="J726" s="190" t="s">
        <v>267</v>
      </c>
      <c r="K726" s="190" t="s">
        <v>741</v>
      </c>
      <c r="L726" s="190" t="s">
        <v>742</v>
      </c>
      <c r="M726" s="190" t="s">
        <v>2168</v>
      </c>
      <c r="N726" s="190" t="s">
        <v>2169</v>
      </c>
      <c r="O726" s="190" t="s">
        <v>266</v>
      </c>
      <c r="P726" s="190" t="s">
        <v>267</v>
      </c>
      <c r="Q726" s="190" t="s">
        <v>2168</v>
      </c>
      <c r="R726" s="190" t="s">
        <v>2169</v>
      </c>
      <c r="S726" s="190" t="s">
        <v>144</v>
      </c>
    </row>
    <row r="727" spans="9:19" ht="15" customHeight="1">
      <c r="I727" s="190" t="s">
        <v>266</v>
      </c>
      <c r="J727" s="190" t="s">
        <v>267</v>
      </c>
      <c r="K727" s="190" t="s">
        <v>749</v>
      </c>
      <c r="L727" s="190" t="s">
        <v>750</v>
      </c>
      <c r="M727" s="190" t="s">
        <v>2170</v>
      </c>
      <c r="N727" s="190" t="s">
        <v>2171</v>
      </c>
      <c r="O727" s="190" t="s">
        <v>266</v>
      </c>
      <c r="P727" s="190" t="s">
        <v>267</v>
      </c>
      <c r="Q727" s="190" t="s">
        <v>2170</v>
      </c>
      <c r="R727" s="190" t="s">
        <v>2171</v>
      </c>
      <c r="S727" s="190" t="s">
        <v>144</v>
      </c>
    </row>
    <row r="728" spans="9:19" ht="15" customHeight="1">
      <c r="I728" s="190" t="s">
        <v>266</v>
      </c>
      <c r="J728" s="190" t="s">
        <v>267</v>
      </c>
      <c r="K728" s="190" t="s">
        <v>741</v>
      </c>
      <c r="L728" s="190" t="s">
        <v>742</v>
      </c>
      <c r="M728" s="190" t="s">
        <v>2172</v>
      </c>
      <c r="N728" s="190" t="s">
        <v>2173</v>
      </c>
      <c r="O728" s="190" t="s">
        <v>266</v>
      </c>
      <c r="P728" s="190" t="s">
        <v>267</v>
      </c>
      <c r="Q728" s="190" t="s">
        <v>2172</v>
      </c>
      <c r="R728" s="190" t="s">
        <v>2173</v>
      </c>
      <c r="S728" s="190" t="s">
        <v>144</v>
      </c>
    </row>
    <row r="729" spans="9:19" ht="15" customHeight="1">
      <c r="I729" s="190" t="s">
        <v>266</v>
      </c>
      <c r="J729" s="190" t="s">
        <v>267</v>
      </c>
      <c r="K729" s="190" t="s">
        <v>741</v>
      </c>
      <c r="L729" s="190" t="s">
        <v>742</v>
      </c>
      <c r="M729" s="190" t="s">
        <v>2174</v>
      </c>
      <c r="N729" s="190" t="s">
        <v>2175</v>
      </c>
      <c r="O729" s="190" t="s">
        <v>266</v>
      </c>
      <c r="P729" s="190" t="s">
        <v>267</v>
      </c>
      <c r="Q729" s="190" t="s">
        <v>2174</v>
      </c>
      <c r="R729" s="190" t="s">
        <v>2175</v>
      </c>
      <c r="S729" s="190" t="s">
        <v>144</v>
      </c>
    </row>
    <row r="730" spans="9:19" ht="15" customHeight="1">
      <c r="I730" s="190" t="s">
        <v>274</v>
      </c>
      <c r="J730" s="190" t="s">
        <v>275</v>
      </c>
      <c r="K730" s="190" t="s">
        <v>763</v>
      </c>
      <c r="L730" s="190" t="s">
        <v>764</v>
      </c>
      <c r="M730" s="190" t="s">
        <v>2176</v>
      </c>
      <c r="N730" s="190" t="s">
        <v>2177</v>
      </c>
      <c r="O730" s="190" t="s">
        <v>274</v>
      </c>
      <c r="P730" s="190" t="s">
        <v>275</v>
      </c>
      <c r="Q730" s="190" t="s">
        <v>2176</v>
      </c>
      <c r="R730" s="190" t="s">
        <v>2177</v>
      </c>
      <c r="S730" s="190" t="s">
        <v>144</v>
      </c>
    </row>
    <row r="731" spans="9:19" ht="15" customHeight="1">
      <c r="I731" s="190" t="s">
        <v>274</v>
      </c>
      <c r="J731" s="190" t="s">
        <v>275</v>
      </c>
      <c r="K731" s="190" t="s">
        <v>768</v>
      </c>
      <c r="L731" s="190" t="s">
        <v>769</v>
      </c>
      <c r="M731" s="190" t="s">
        <v>2176</v>
      </c>
      <c r="N731" s="190" t="s">
        <v>2177</v>
      </c>
      <c r="O731" s="190" t="s">
        <v>274</v>
      </c>
      <c r="P731" s="190" t="s">
        <v>275</v>
      </c>
      <c r="Q731" s="190" t="s">
        <v>2176</v>
      </c>
      <c r="R731" s="190" t="s">
        <v>2177</v>
      </c>
      <c r="S731" s="190" t="s">
        <v>144</v>
      </c>
    </row>
    <row r="732" spans="9:19" ht="15" customHeight="1">
      <c r="I732" s="190" t="s">
        <v>274</v>
      </c>
      <c r="J732" s="190" t="s">
        <v>275</v>
      </c>
      <c r="K732" s="190" t="s">
        <v>773</v>
      </c>
      <c r="L732" s="190" t="s">
        <v>774</v>
      </c>
      <c r="M732" s="190" t="s">
        <v>2178</v>
      </c>
      <c r="N732" s="190" t="s">
        <v>1583</v>
      </c>
      <c r="O732" s="190" t="s">
        <v>274</v>
      </c>
      <c r="P732" s="190" t="s">
        <v>275</v>
      </c>
      <c r="Q732" s="190" t="s">
        <v>2178</v>
      </c>
      <c r="R732" s="190" t="s">
        <v>1583</v>
      </c>
      <c r="S732" s="190" t="s">
        <v>144</v>
      </c>
    </row>
    <row r="733" spans="9:19" ht="15" customHeight="1">
      <c r="I733" s="190" t="s">
        <v>274</v>
      </c>
      <c r="J733" s="190" t="s">
        <v>275</v>
      </c>
      <c r="K733" s="190" t="s">
        <v>777</v>
      </c>
      <c r="L733" s="190" t="s">
        <v>778</v>
      </c>
      <c r="M733" s="190" t="s">
        <v>2179</v>
      </c>
      <c r="N733" s="190" t="s">
        <v>2180</v>
      </c>
      <c r="O733" s="190" t="s">
        <v>274</v>
      </c>
      <c r="P733" s="190" t="s">
        <v>275</v>
      </c>
      <c r="Q733" s="190" t="s">
        <v>2179</v>
      </c>
      <c r="R733" s="190" t="s">
        <v>2180</v>
      </c>
      <c r="S733" s="190" t="s">
        <v>144</v>
      </c>
    </row>
    <row r="734" spans="9:19" ht="15" customHeight="1">
      <c r="I734" s="190" t="s">
        <v>274</v>
      </c>
      <c r="J734" s="190" t="s">
        <v>275</v>
      </c>
      <c r="K734" s="190" t="s">
        <v>763</v>
      </c>
      <c r="L734" s="190" t="s">
        <v>764</v>
      </c>
      <c r="M734" s="190" t="s">
        <v>2181</v>
      </c>
      <c r="N734" s="190" t="s">
        <v>2182</v>
      </c>
      <c r="O734" s="190" t="s">
        <v>274</v>
      </c>
      <c r="P734" s="190" t="s">
        <v>275</v>
      </c>
      <c r="Q734" s="190" t="s">
        <v>2181</v>
      </c>
      <c r="R734" s="190" t="s">
        <v>2182</v>
      </c>
      <c r="S734" s="190" t="s">
        <v>144</v>
      </c>
    </row>
    <row r="735" spans="9:19" ht="15" customHeight="1">
      <c r="I735" s="190" t="s">
        <v>274</v>
      </c>
      <c r="J735" s="190" t="s">
        <v>275</v>
      </c>
      <c r="K735" s="190" t="s">
        <v>768</v>
      </c>
      <c r="L735" s="190" t="s">
        <v>769</v>
      </c>
      <c r="M735" s="190" t="s">
        <v>2181</v>
      </c>
      <c r="N735" s="190" t="s">
        <v>2182</v>
      </c>
      <c r="O735" s="190" t="s">
        <v>274</v>
      </c>
      <c r="P735" s="190" t="s">
        <v>275</v>
      </c>
      <c r="Q735" s="190" t="s">
        <v>2181</v>
      </c>
      <c r="R735" s="190" t="s">
        <v>2182</v>
      </c>
      <c r="S735" s="190" t="s">
        <v>144</v>
      </c>
    </row>
    <row r="736" spans="9:19" ht="15" customHeight="1">
      <c r="I736" s="190" t="s">
        <v>274</v>
      </c>
      <c r="J736" s="190" t="s">
        <v>275</v>
      </c>
      <c r="K736" s="190" t="s">
        <v>777</v>
      </c>
      <c r="L736" s="190" t="s">
        <v>778</v>
      </c>
      <c r="M736" s="190" t="s">
        <v>2183</v>
      </c>
      <c r="N736" s="190" t="s">
        <v>2184</v>
      </c>
      <c r="O736" s="190" t="s">
        <v>274</v>
      </c>
      <c r="P736" s="190" t="s">
        <v>275</v>
      </c>
      <c r="Q736" s="190" t="s">
        <v>2183</v>
      </c>
      <c r="R736" s="190" t="s">
        <v>2184</v>
      </c>
      <c r="S736" s="190" t="s">
        <v>144</v>
      </c>
    </row>
    <row r="737" spans="9:19" ht="15" customHeight="1">
      <c r="I737" s="190" t="s">
        <v>274</v>
      </c>
      <c r="J737" s="190" t="s">
        <v>275</v>
      </c>
      <c r="K737" s="190" t="s">
        <v>777</v>
      </c>
      <c r="L737" s="190" t="s">
        <v>778</v>
      </c>
      <c r="M737" s="190" t="s">
        <v>2185</v>
      </c>
      <c r="N737" s="190" t="s">
        <v>2186</v>
      </c>
      <c r="O737" s="190" t="s">
        <v>274</v>
      </c>
      <c r="P737" s="190" t="s">
        <v>275</v>
      </c>
      <c r="Q737" s="190" t="s">
        <v>2185</v>
      </c>
      <c r="R737" s="190" t="s">
        <v>2186</v>
      </c>
      <c r="S737" s="190" t="s">
        <v>144</v>
      </c>
    </row>
    <row r="738" spans="9:19" ht="15" customHeight="1">
      <c r="I738" s="190" t="s">
        <v>274</v>
      </c>
      <c r="J738" s="190" t="s">
        <v>275</v>
      </c>
      <c r="K738" s="190" t="s">
        <v>777</v>
      </c>
      <c r="L738" s="190" t="s">
        <v>778</v>
      </c>
      <c r="M738" s="190" t="s">
        <v>2187</v>
      </c>
      <c r="N738" s="190" t="s">
        <v>2188</v>
      </c>
      <c r="O738" s="190" t="s">
        <v>274</v>
      </c>
      <c r="P738" s="190" t="s">
        <v>275</v>
      </c>
      <c r="Q738" s="190" t="s">
        <v>2187</v>
      </c>
      <c r="R738" s="190" t="s">
        <v>2188</v>
      </c>
      <c r="S738" s="190" t="s">
        <v>144</v>
      </c>
    </row>
    <row r="739" spans="9:19" ht="15" customHeight="1">
      <c r="I739" s="190" t="s">
        <v>274</v>
      </c>
      <c r="J739" s="190" t="s">
        <v>275</v>
      </c>
      <c r="K739" s="190" t="s">
        <v>777</v>
      </c>
      <c r="L739" s="190" t="s">
        <v>778</v>
      </c>
      <c r="M739" s="190" t="s">
        <v>2189</v>
      </c>
      <c r="N739" s="190" t="s">
        <v>2190</v>
      </c>
      <c r="O739" s="190" t="s">
        <v>274</v>
      </c>
      <c r="P739" s="190" t="s">
        <v>275</v>
      </c>
      <c r="Q739" s="190" t="s">
        <v>2189</v>
      </c>
      <c r="R739" s="190" t="s">
        <v>2190</v>
      </c>
      <c r="S739" s="190" t="s">
        <v>144</v>
      </c>
    </row>
    <row r="740" spans="9:19" ht="15" customHeight="1">
      <c r="I740" s="190" t="s">
        <v>274</v>
      </c>
      <c r="J740" s="190" t="s">
        <v>275</v>
      </c>
      <c r="K740" s="190" t="s">
        <v>777</v>
      </c>
      <c r="L740" s="190" t="s">
        <v>778</v>
      </c>
      <c r="M740" s="190" t="s">
        <v>2191</v>
      </c>
      <c r="N740" s="190" t="s">
        <v>2192</v>
      </c>
      <c r="O740" s="190" t="s">
        <v>274</v>
      </c>
      <c r="P740" s="190" t="s">
        <v>275</v>
      </c>
      <c r="Q740" s="190" t="s">
        <v>2191</v>
      </c>
      <c r="R740" s="190" t="s">
        <v>2192</v>
      </c>
      <c r="S740" s="190" t="s">
        <v>144</v>
      </c>
    </row>
    <row r="741" spans="9:19" ht="15" customHeight="1">
      <c r="I741" s="190" t="s">
        <v>274</v>
      </c>
      <c r="J741" s="190" t="s">
        <v>275</v>
      </c>
      <c r="K741" s="190" t="s">
        <v>773</v>
      </c>
      <c r="L741" s="190" t="s">
        <v>774</v>
      </c>
      <c r="M741" s="190" t="s">
        <v>2193</v>
      </c>
      <c r="N741" s="190" t="s">
        <v>2194</v>
      </c>
      <c r="O741" s="190" t="s">
        <v>274</v>
      </c>
      <c r="P741" s="190" t="s">
        <v>275</v>
      </c>
      <c r="Q741" s="190" t="s">
        <v>2193</v>
      </c>
      <c r="R741" s="190" t="s">
        <v>2194</v>
      </c>
      <c r="S741" s="190" t="s">
        <v>144</v>
      </c>
    </row>
    <row r="742" spans="9:19" ht="15" customHeight="1">
      <c r="I742" s="190" t="s">
        <v>274</v>
      </c>
      <c r="J742" s="190" t="s">
        <v>275</v>
      </c>
      <c r="K742" s="190" t="s">
        <v>782</v>
      </c>
      <c r="L742" s="190" t="s">
        <v>783</v>
      </c>
      <c r="M742" s="190" t="s">
        <v>2195</v>
      </c>
      <c r="N742" s="190" t="s">
        <v>2196</v>
      </c>
      <c r="O742" s="190" t="s">
        <v>274</v>
      </c>
      <c r="P742" s="190" t="s">
        <v>275</v>
      </c>
      <c r="Q742" s="190" t="s">
        <v>2195</v>
      </c>
      <c r="R742" s="190" t="s">
        <v>2196</v>
      </c>
      <c r="S742" s="190" t="s">
        <v>144</v>
      </c>
    </row>
    <row r="743" spans="9:19" ht="15" customHeight="1">
      <c r="I743" s="190" t="s">
        <v>274</v>
      </c>
      <c r="J743" s="190" t="s">
        <v>275</v>
      </c>
      <c r="K743" s="190" t="s">
        <v>777</v>
      </c>
      <c r="L743" s="190" t="s">
        <v>778</v>
      </c>
      <c r="M743" s="190" t="s">
        <v>2197</v>
      </c>
      <c r="N743" s="190" t="s">
        <v>2198</v>
      </c>
      <c r="O743" s="190" t="s">
        <v>274</v>
      </c>
      <c r="P743" s="190" t="s">
        <v>275</v>
      </c>
      <c r="Q743" s="190" t="s">
        <v>2197</v>
      </c>
      <c r="R743" s="190" t="s">
        <v>2198</v>
      </c>
      <c r="S743" s="190" t="s">
        <v>144</v>
      </c>
    </row>
    <row r="744" spans="9:19" ht="15" customHeight="1">
      <c r="I744" s="190" t="s">
        <v>274</v>
      </c>
      <c r="J744" s="190" t="s">
        <v>275</v>
      </c>
      <c r="K744" s="190" t="s">
        <v>782</v>
      </c>
      <c r="L744" s="190" t="s">
        <v>783</v>
      </c>
      <c r="M744" s="190" t="s">
        <v>2199</v>
      </c>
      <c r="N744" s="190" t="s">
        <v>2200</v>
      </c>
      <c r="O744" s="190" t="s">
        <v>274</v>
      </c>
      <c r="P744" s="190" t="s">
        <v>275</v>
      </c>
      <c r="Q744" s="190" t="s">
        <v>2199</v>
      </c>
      <c r="R744" s="190" t="s">
        <v>2200</v>
      </c>
      <c r="S744" s="190" t="s">
        <v>144</v>
      </c>
    </row>
    <row r="745" spans="9:19" ht="15" customHeight="1">
      <c r="I745" s="190" t="s">
        <v>274</v>
      </c>
      <c r="J745" s="190" t="s">
        <v>275</v>
      </c>
      <c r="K745" s="190" t="s">
        <v>786</v>
      </c>
      <c r="L745" s="190" t="s">
        <v>787</v>
      </c>
      <c r="M745" s="190" t="s">
        <v>2199</v>
      </c>
      <c r="N745" s="190" t="s">
        <v>2200</v>
      </c>
      <c r="O745" s="190" t="s">
        <v>274</v>
      </c>
      <c r="P745" s="190" t="s">
        <v>275</v>
      </c>
      <c r="Q745" s="190" t="s">
        <v>2199</v>
      </c>
      <c r="R745" s="190" t="s">
        <v>2200</v>
      </c>
      <c r="S745" s="190" t="s">
        <v>144</v>
      </c>
    </row>
    <row r="746" spans="9:19" ht="15" customHeight="1">
      <c r="I746" s="190" t="s">
        <v>274</v>
      </c>
      <c r="J746" s="190" t="s">
        <v>275</v>
      </c>
      <c r="K746" s="190" t="s">
        <v>777</v>
      </c>
      <c r="L746" s="190" t="s">
        <v>778</v>
      </c>
      <c r="M746" s="190" t="s">
        <v>2201</v>
      </c>
      <c r="N746" s="190" t="s">
        <v>2202</v>
      </c>
      <c r="O746" s="190" t="s">
        <v>274</v>
      </c>
      <c r="P746" s="190" t="s">
        <v>275</v>
      </c>
      <c r="Q746" s="190" t="s">
        <v>2201</v>
      </c>
      <c r="R746" s="190" t="s">
        <v>2202</v>
      </c>
      <c r="S746" s="190" t="s">
        <v>144</v>
      </c>
    </row>
    <row r="747" spans="9:19" ht="15" customHeight="1">
      <c r="I747" s="190" t="s">
        <v>274</v>
      </c>
      <c r="J747" s="190" t="s">
        <v>275</v>
      </c>
      <c r="K747" s="190" t="s">
        <v>777</v>
      </c>
      <c r="L747" s="190" t="s">
        <v>778</v>
      </c>
      <c r="M747" s="190" t="s">
        <v>2203</v>
      </c>
      <c r="N747" s="190" t="s">
        <v>1263</v>
      </c>
      <c r="O747" s="190" t="s">
        <v>274</v>
      </c>
      <c r="P747" s="190" t="s">
        <v>275</v>
      </c>
      <c r="Q747" s="190" t="s">
        <v>2203</v>
      </c>
      <c r="R747" s="190" t="s">
        <v>1263</v>
      </c>
      <c r="S747" s="190" t="s">
        <v>144</v>
      </c>
    </row>
    <row r="748" spans="9:19" ht="15" customHeight="1">
      <c r="I748" s="190" t="s">
        <v>281</v>
      </c>
      <c r="J748" s="190" t="s">
        <v>282</v>
      </c>
      <c r="K748" s="190" t="s">
        <v>790</v>
      </c>
      <c r="L748" s="190" t="s">
        <v>791</v>
      </c>
      <c r="M748" s="190" t="s">
        <v>2204</v>
      </c>
      <c r="N748" s="190" t="s">
        <v>2205</v>
      </c>
      <c r="O748" s="190" t="s">
        <v>281</v>
      </c>
      <c r="P748" s="190" t="s">
        <v>282</v>
      </c>
      <c r="Q748" s="190" t="s">
        <v>2204</v>
      </c>
      <c r="R748" s="190" t="s">
        <v>2205</v>
      </c>
      <c r="S748" s="190" t="s">
        <v>144</v>
      </c>
    </row>
    <row r="749" spans="9:19" ht="15" customHeight="1">
      <c r="I749" s="190" t="s">
        <v>281</v>
      </c>
      <c r="J749" s="190" t="s">
        <v>282</v>
      </c>
      <c r="K749" s="190" t="s">
        <v>794</v>
      </c>
      <c r="L749" s="190" t="s">
        <v>795</v>
      </c>
      <c r="M749" s="190" t="s">
        <v>2204</v>
      </c>
      <c r="N749" s="190" t="s">
        <v>2205</v>
      </c>
      <c r="O749" s="190" t="s">
        <v>281</v>
      </c>
      <c r="P749" s="190" t="s">
        <v>282</v>
      </c>
      <c r="Q749" s="190" t="s">
        <v>2204</v>
      </c>
      <c r="R749" s="190" t="s">
        <v>2205</v>
      </c>
      <c r="S749" s="190" t="s">
        <v>144</v>
      </c>
    </row>
    <row r="750" spans="9:19" ht="15" customHeight="1">
      <c r="I750" s="190" t="s">
        <v>281</v>
      </c>
      <c r="J750" s="190" t="s">
        <v>282</v>
      </c>
      <c r="K750" s="190" t="s">
        <v>798</v>
      </c>
      <c r="L750" s="190" t="s">
        <v>799</v>
      </c>
      <c r="M750" s="190" t="s">
        <v>2206</v>
      </c>
      <c r="N750" s="190" t="s">
        <v>2207</v>
      </c>
      <c r="O750" s="190" t="s">
        <v>281</v>
      </c>
      <c r="P750" s="190" t="s">
        <v>282</v>
      </c>
      <c r="Q750" s="190" t="s">
        <v>2206</v>
      </c>
      <c r="R750" s="190" t="s">
        <v>2207</v>
      </c>
      <c r="S750" s="190" t="s">
        <v>144</v>
      </c>
    </row>
    <row r="751" spans="9:19" ht="15" customHeight="1">
      <c r="I751" s="190" t="s">
        <v>281</v>
      </c>
      <c r="J751" s="190" t="s">
        <v>282</v>
      </c>
      <c r="K751" s="190" t="s">
        <v>798</v>
      </c>
      <c r="L751" s="190" t="s">
        <v>799</v>
      </c>
      <c r="M751" s="190" t="s">
        <v>2208</v>
      </c>
      <c r="N751" s="190" t="s">
        <v>2209</v>
      </c>
      <c r="O751" s="190" t="s">
        <v>281</v>
      </c>
      <c r="P751" s="190" t="s">
        <v>282</v>
      </c>
      <c r="Q751" s="190" t="s">
        <v>2208</v>
      </c>
      <c r="R751" s="190" t="s">
        <v>2209</v>
      </c>
      <c r="S751" s="190" t="s">
        <v>144</v>
      </c>
    </row>
    <row r="752" spans="9:19" ht="15" customHeight="1">
      <c r="I752" s="190" t="s">
        <v>281</v>
      </c>
      <c r="J752" s="190" t="s">
        <v>282</v>
      </c>
      <c r="K752" s="190" t="s">
        <v>802</v>
      </c>
      <c r="L752" s="190" t="s">
        <v>803</v>
      </c>
      <c r="M752" s="190" t="s">
        <v>2210</v>
      </c>
      <c r="N752" s="190" t="s">
        <v>2211</v>
      </c>
      <c r="O752" s="190" t="s">
        <v>281</v>
      </c>
      <c r="P752" s="190" t="s">
        <v>282</v>
      </c>
      <c r="Q752" s="190" t="s">
        <v>2210</v>
      </c>
      <c r="R752" s="190" t="s">
        <v>2211</v>
      </c>
      <c r="S752" s="190" t="s">
        <v>144</v>
      </c>
    </row>
    <row r="753" spans="9:19" ht="15" customHeight="1">
      <c r="I753" s="190" t="s">
        <v>281</v>
      </c>
      <c r="J753" s="190" t="s">
        <v>282</v>
      </c>
      <c r="K753" s="190" t="s">
        <v>806</v>
      </c>
      <c r="L753" s="190" t="s">
        <v>807</v>
      </c>
      <c r="M753" s="190" t="s">
        <v>2212</v>
      </c>
      <c r="N753" s="190" t="s">
        <v>2213</v>
      </c>
      <c r="O753" s="190" t="s">
        <v>281</v>
      </c>
      <c r="P753" s="190" t="s">
        <v>282</v>
      </c>
      <c r="Q753" s="190" t="s">
        <v>2212</v>
      </c>
      <c r="R753" s="190" t="s">
        <v>2213</v>
      </c>
      <c r="S753" s="190" t="s">
        <v>144</v>
      </c>
    </row>
    <row r="754" spans="9:19" ht="15" customHeight="1">
      <c r="I754" s="190" t="s">
        <v>281</v>
      </c>
      <c r="J754" s="190" t="s">
        <v>282</v>
      </c>
      <c r="K754" s="190" t="s">
        <v>802</v>
      </c>
      <c r="L754" s="190" t="s">
        <v>803</v>
      </c>
      <c r="M754" s="190" t="s">
        <v>2214</v>
      </c>
      <c r="N754" s="190" t="s">
        <v>2215</v>
      </c>
      <c r="O754" s="190" t="s">
        <v>281</v>
      </c>
      <c r="P754" s="190" t="s">
        <v>282</v>
      </c>
      <c r="Q754" s="190" t="s">
        <v>2214</v>
      </c>
      <c r="R754" s="190" t="s">
        <v>2215</v>
      </c>
      <c r="S754" s="190" t="s">
        <v>144</v>
      </c>
    </row>
    <row r="755" spans="9:19" ht="15" customHeight="1">
      <c r="I755" s="190" t="s">
        <v>281</v>
      </c>
      <c r="J755" s="190" t="s">
        <v>282</v>
      </c>
      <c r="K755" s="190" t="s">
        <v>812</v>
      </c>
      <c r="L755" s="190" t="s">
        <v>813</v>
      </c>
      <c r="M755" s="190" t="s">
        <v>2216</v>
      </c>
      <c r="N755" s="190" t="s">
        <v>2217</v>
      </c>
      <c r="O755" s="190" t="s">
        <v>281</v>
      </c>
      <c r="P755" s="190" t="s">
        <v>282</v>
      </c>
      <c r="Q755" s="190" t="s">
        <v>2216</v>
      </c>
      <c r="R755" s="190" t="s">
        <v>2217</v>
      </c>
      <c r="S755" s="190" t="s">
        <v>144</v>
      </c>
    </row>
    <row r="756" spans="9:19" ht="15" customHeight="1">
      <c r="I756" s="190" t="s">
        <v>281</v>
      </c>
      <c r="J756" s="190" t="s">
        <v>282</v>
      </c>
      <c r="K756" s="190" t="s">
        <v>806</v>
      </c>
      <c r="L756" s="190" t="s">
        <v>807</v>
      </c>
      <c r="M756" s="190" t="s">
        <v>2218</v>
      </c>
      <c r="N756" s="190" t="s">
        <v>447</v>
      </c>
      <c r="O756" s="190" t="s">
        <v>281</v>
      </c>
      <c r="P756" s="190" t="s">
        <v>282</v>
      </c>
      <c r="Q756" s="190" t="s">
        <v>2218</v>
      </c>
      <c r="R756" s="190" t="s">
        <v>447</v>
      </c>
      <c r="S756" s="190" t="s">
        <v>144</v>
      </c>
    </row>
    <row r="757" spans="9:19" ht="15" customHeight="1">
      <c r="I757" s="190" t="s">
        <v>281</v>
      </c>
      <c r="J757" s="190" t="s">
        <v>282</v>
      </c>
      <c r="K757" s="190" t="s">
        <v>817</v>
      </c>
      <c r="L757" s="190" t="s">
        <v>818</v>
      </c>
      <c r="M757" s="190" t="s">
        <v>2219</v>
      </c>
      <c r="N757" s="190" t="s">
        <v>2220</v>
      </c>
      <c r="O757" s="190" t="s">
        <v>281</v>
      </c>
      <c r="P757" s="190" t="s">
        <v>282</v>
      </c>
      <c r="Q757" s="190" t="s">
        <v>2219</v>
      </c>
      <c r="R757" s="190" t="s">
        <v>2220</v>
      </c>
      <c r="S757" s="190" t="s">
        <v>144</v>
      </c>
    </row>
    <row r="758" spans="9:19" ht="15" customHeight="1">
      <c r="I758" s="190" t="s">
        <v>281</v>
      </c>
      <c r="J758" s="190" t="s">
        <v>282</v>
      </c>
      <c r="K758" s="190" t="s">
        <v>806</v>
      </c>
      <c r="L758" s="190" t="s">
        <v>807</v>
      </c>
      <c r="M758" s="190" t="s">
        <v>2221</v>
      </c>
      <c r="N758" s="190" t="s">
        <v>2222</v>
      </c>
      <c r="O758" s="190" t="s">
        <v>281</v>
      </c>
      <c r="P758" s="190" t="s">
        <v>282</v>
      </c>
      <c r="Q758" s="190" t="s">
        <v>2221</v>
      </c>
      <c r="R758" s="190" t="s">
        <v>2223</v>
      </c>
      <c r="S758" s="190" t="s">
        <v>144</v>
      </c>
    </row>
    <row r="759" spans="9:19" ht="15" customHeight="1">
      <c r="I759" s="190" t="s">
        <v>281</v>
      </c>
      <c r="J759" s="190" t="s">
        <v>282</v>
      </c>
      <c r="K759" s="190" t="s">
        <v>798</v>
      </c>
      <c r="L759" s="190" t="s">
        <v>799</v>
      </c>
      <c r="M759" s="190" t="s">
        <v>2224</v>
      </c>
      <c r="N759" s="190" t="s">
        <v>2225</v>
      </c>
      <c r="O759" s="190" t="s">
        <v>281</v>
      </c>
      <c r="P759" s="190" t="s">
        <v>282</v>
      </c>
      <c r="Q759" s="190" t="s">
        <v>2224</v>
      </c>
      <c r="R759" s="190" t="s">
        <v>2225</v>
      </c>
      <c r="S759" s="190" t="s">
        <v>144</v>
      </c>
    </row>
    <row r="760" spans="9:19" ht="15" customHeight="1">
      <c r="I760" s="190" t="s">
        <v>281</v>
      </c>
      <c r="J760" s="190" t="s">
        <v>282</v>
      </c>
      <c r="K760" s="190" t="s">
        <v>798</v>
      </c>
      <c r="L760" s="190" t="s">
        <v>799</v>
      </c>
      <c r="M760" s="190" t="s">
        <v>2226</v>
      </c>
      <c r="N760" s="190" t="s">
        <v>2227</v>
      </c>
      <c r="O760" s="190" t="s">
        <v>281</v>
      </c>
      <c r="P760" s="190" t="s">
        <v>282</v>
      </c>
      <c r="Q760" s="190" t="s">
        <v>2226</v>
      </c>
      <c r="R760" s="190" t="s">
        <v>2227</v>
      </c>
      <c r="S760" s="190" t="s">
        <v>144</v>
      </c>
    </row>
    <row r="761" spans="9:19" ht="15" customHeight="1">
      <c r="I761" s="190" t="s">
        <v>281</v>
      </c>
      <c r="J761" s="190" t="s">
        <v>282</v>
      </c>
      <c r="K761" s="190" t="s">
        <v>817</v>
      </c>
      <c r="L761" s="190" t="s">
        <v>818</v>
      </c>
      <c r="M761" s="190" t="s">
        <v>2228</v>
      </c>
      <c r="N761" s="190" t="s">
        <v>2229</v>
      </c>
      <c r="O761" s="190" t="s">
        <v>281</v>
      </c>
      <c r="P761" s="190" t="s">
        <v>282</v>
      </c>
      <c r="Q761" s="190" t="s">
        <v>2228</v>
      </c>
      <c r="R761" s="190" t="s">
        <v>2229</v>
      </c>
      <c r="S761" s="190" t="s">
        <v>144</v>
      </c>
    </row>
    <row r="762" spans="9:19" ht="15" customHeight="1">
      <c r="I762" s="190" t="s">
        <v>281</v>
      </c>
      <c r="J762" s="190" t="s">
        <v>282</v>
      </c>
      <c r="K762" s="190" t="s">
        <v>802</v>
      </c>
      <c r="L762" s="190" t="s">
        <v>803</v>
      </c>
      <c r="M762" s="190" t="s">
        <v>2230</v>
      </c>
      <c r="N762" s="190" t="s">
        <v>2231</v>
      </c>
      <c r="O762" s="190" t="s">
        <v>281</v>
      </c>
      <c r="P762" s="190" t="s">
        <v>282</v>
      </c>
      <c r="Q762" s="190" t="s">
        <v>2230</v>
      </c>
      <c r="R762" s="190" t="s">
        <v>2231</v>
      </c>
      <c r="S762" s="190" t="s">
        <v>144</v>
      </c>
    </row>
    <row r="763" spans="9:19" ht="15" customHeight="1">
      <c r="I763" s="190" t="s">
        <v>281</v>
      </c>
      <c r="J763" s="190" t="s">
        <v>282</v>
      </c>
      <c r="K763" s="190" t="s">
        <v>802</v>
      </c>
      <c r="L763" s="190" t="s">
        <v>803</v>
      </c>
      <c r="M763" s="190" t="s">
        <v>2232</v>
      </c>
      <c r="N763" s="190" t="s">
        <v>2233</v>
      </c>
      <c r="O763" s="190" t="s">
        <v>281</v>
      </c>
      <c r="P763" s="190" t="s">
        <v>282</v>
      </c>
      <c r="Q763" s="190" t="s">
        <v>2232</v>
      </c>
      <c r="R763" s="190" t="s">
        <v>2233</v>
      </c>
      <c r="S763" s="190" t="s">
        <v>144</v>
      </c>
    </row>
    <row r="764" spans="9:19" ht="15" customHeight="1">
      <c r="I764" s="190" t="s">
        <v>281</v>
      </c>
      <c r="J764" s="190" t="s">
        <v>282</v>
      </c>
      <c r="K764" s="190" t="s">
        <v>823</v>
      </c>
      <c r="L764" s="190" t="s">
        <v>824</v>
      </c>
      <c r="M764" s="190" t="s">
        <v>2234</v>
      </c>
      <c r="N764" s="190" t="s">
        <v>2235</v>
      </c>
      <c r="O764" s="190" t="s">
        <v>281</v>
      </c>
      <c r="P764" s="190" t="s">
        <v>282</v>
      </c>
      <c r="Q764" s="190" t="s">
        <v>2234</v>
      </c>
      <c r="R764" s="190" t="s">
        <v>2235</v>
      </c>
      <c r="S764" s="190" t="s">
        <v>144</v>
      </c>
    </row>
    <row r="765" spans="9:19" ht="15" customHeight="1">
      <c r="I765" s="190" t="s">
        <v>281</v>
      </c>
      <c r="J765" s="190" t="s">
        <v>282</v>
      </c>
      <c r="K765" s="190" t="s">
        <v>806</v>
      </c>
      <c r="L765" s="190" t="s">
        <v>807</v>
      </c>
      <c r="M765" s="190" t="s">
        <v>2236</v>
      </c>
      <c r="N765" s="190" t="s">
        <v>2237</v>
      </c>
      <c r="O765" s="190" t="s">
        <v>281</v>
      </c>
      <c r="P765" s="190" t="s">
        <v>282</v>
      </c>
      <c r="Q765" s="190" t="s">
        <v>2236</v>
      </c>
      <c r="R765" s="190" t="s">
        <v>2237</v>
      </c>
      <c r="S765" s="190" t="s">
        <v>144</v>
      </c>
    </row>
    <row r="766" spans="9:19" ht="15" customHeight="1">
      <c r="I766" s="190" t="s">
        <v>281</v>
      </c>
      <c r="J766" s="190" t="s">
        <v>282</v>
      </c>
      <c r="K766" s="190" t="s">
        <v>802</v>
      </c>
      <c r="L766" s="190" t="s">
        <v>803</v>
      </c>
      <c r="M766" s="190" t="s">
        <v>2238</v>
      </c>
      <c r="N766" s="190" t="s">
        <v>2239</v>
      </c>
      <c r="O766" s="190" t="s">
        <v>281</v>
      </c>
      <c r="P766" s="190" t="s">
        <v>282</v>
      </c>
      <c r="Q766" s="190" t="s">
        <v>2238</v>
      </c>
      <c r="R766" s="190" t="s">
        <v>2239</v>
      </c>
      <c r="S766" s="190" t="s">
        <v>144</v>
      </c>
    </row>
    <row r="767" spans="9:19" ht="15" customHeight="1">
      <c r="I767" s="190" t="s">
        <v>281</v>
      </c>
      <c r="J767" s="190" t="s">
        <v>282</v>
      </c>
      <c r="K767" s="190" t="s">
        <v>812</v>
      </c>
      <c r="L767" s="190" t="s">
        <v>813</v>
      </c>
      <c r="M767" s="190" t="s">
        <v>2240</v>
      </c>
      <c r="N767" s="190" t="s">
        <v>2241</v>
      </c>
      <c r="O767" s="190" t="s">
        <v>281</v>
      </c>
      <c r="P767" s="190" t="s">
        <v>282</v>
      </c>
      <c r="Q767" s="190" t="s">
        <v>2240</v>
      </c>
      <c r="R767" s="190" t="s">
        <v>2241</v>
      </c>
      <c r="S767" s="190" t="s">
        <v>144</v>
      </c>
    </row>
    <row r="768" spans="9:19" ht="15" customHeight="1">
      <c r="I768" s="190" t="s">
        <v>281</v>
      </c>
      <c r="J768" s="190" t="s">
        <v>282</v>
      </c>
      <c r="K768" s="190" t="s">
        <v>812</v>
      </c>
      <c r="L768" s="190" t="s">
        <v>813</v>
      </c>
      <c r="M768" s="190" t="s">
        <v>2242</v>
      </c>
      <c r="N768" s="190" t="s">
        <v>2243</v>
      </c>
      <c r="O768" s="190" t="s">
        <v>281</v>
      </c>
      <c r="P768" s="190" t="s">
        <v>282</v>
      </c>
      <c r="Q768" s="190" t="s">
        <v>2242</v>
      </c>
      <c r="R768" s="190" t="s">
        <v>2243</v>
      </c>
      <c r="S768" s="190" t="s">
        <v>144</v>
      </c>
    </row>
    <row r="769" spans="9:19" ht="15" customHeight="1">
      <c r="I769" s="190" t="s">
        <v>281</v>
      </c>
      <c r="J769" s="190" t="s">
        <v>282</v>
      </c>
      <c r="K769" s="190" t="s">
        <v>798</v>
      </c>
      <c r="L769" s="190" t="s">
        <v>799</v>
      </c>
      <c r="M769" s="190" t="s">
        <v>2244</v>
      </c>
      <c r="N769" s="190" t="s">
        <v>2245</v>
      </c>
      <c r="O769" s="190" t="s">
        <v>281</v>
      </c>
      <c r="P769" s="190" t="s">
        <v>282</v>
      </c>
      <c r="Q769" s="190" t="s">
        <v>2244</v>
      </c>
      <c r="R769" s="190" t="s">
        <v>2246</v>
      </c>
      <c r="S769" s="190" t="s">
        <v>144</v>
      </c>
    </row>
    <row r="770" spans="9:19" ht="15" customHeight="1">
      <c r="I770" s="190" t="s">
        <v>281</v>
      </c>
      <c r="J770" s="190" t="s">
        <v>282</v>
      </c>
      <c r="K770" s="190" t="s">
        <v>806</v>
      </c>
      <c r="L770" s="190" t="s">
        <v>807</v>
      </c>
      <c r="M770" s="190" t="s">
        <v>2247</v>
      </c>
      <c r="N770" s="190" t="s">
        <v>1567</v>
      </c>
      <c r="O770" s="190" t="s">
        <v>281</v>
      </c>
      <c r="P770" s="190" t="s">
        <v>282</v>
      </c>
      <c r="Q770" s="190" t="s">
        <v>2247</v>
      </c>
      <c r="R770" s="190" t="s">
        <v>1567</v>
      </c>
      <c r="S770" s="190" t="s">
        <v>144</v>
      </c>
    </row>
    <row r="771" spans="9:19" ht="15" customHeight="1">
      <c r="I771" s="190" t="s">
        <v>281</v>
      </c>
      <c r="J771" s="190" t="s">
        <v>282</v>
      </c>
      <c r="K771" s="190" t="s">
        <v>817</v>
      </c>
      <c r="L771" s="190" t="s">
        <v>818</v>
      </c>
      <c r="M771" s="190" t="s">
        <v>2248</v>
      </c>
      <c r="N771" s="190" t="s">
        <v>2249</v>
      </c>
      <c r="O771" s="190" t="s">
        <v>281</v>
      </c>
      <c r="P771" s="190" t="s">
        <v>282</v>
      </c>
      <c r="Q771" s="190" t="s">
        <v>2248</v>
      </c>
      <c r="R771" s="190" t="s">
        <v>2249</v>
      </c>
      <c r="S771" s="190" t="s">
        <v>144</v>
      </c>
    </row>
    <row r="772" spans="9:19" ht="15" customHeight="1">
      <c r="I772" s="190" t="s">
        <v>281</v>
      </c>
      <c r="J772" s="190" t="s">
        <v>282</v>
      </c>
      <c r="K772" s="190" t="s">
        <v>823</v>
      </c>
      <c r="L772" s="190" t="s">
        <v>824</v>
      </c>
      <c r="M772" s="190" t="s">
        <v>2250</v>
      </c>
      <c r="N772" s="190" t="s">
        <v>2251</v>
      </c>
      <c r="O772" s="190" t="s">
        <v>281</v>
      </c>
      <c r="P772" s="190" t="s">
        <v>282</v>
      </c>
      <c r="Q772" s="190" t="s">
        <v>2250</v>
      </c>
      <c r="R772" s="190" t="s">
        <v>2251</v>
      </c>
      <c r="S772" s="190" t="s">
        <v>144</v>
      </c>
    </row>
    <row r="773" spans="9:19" ht="15" customHeight="1">
      <c r="I773" s="190" t="s">
        <v>281</v>
      </c>
      <c r="J773" s="190" t="s">
        <v>282</v>
      </c>
      <c r="K773" s="190" t="s">
        <v>823</v>
      </c>
      <c r="L773" s="190" t="s">
        <v>824</v>
      </c>
      <c r="M773" s="190" t="s">
        <v>2252</v>
      </c>
      <c r="N773" s="190" t="s">
        <v>2253</v>
      </c>
      <c r="O773" s="190" t="s">
        <v>281</v>
      </c>
      <c r="P773" s="190" t="s">
        <v>282</v>
      </c>
      <c r="Q773" s="190" t="s">
        <v>2252</v>
      </c>
      <c r="R773" s="190" t="s">
        <v>2253</v>
      </c>
      <c r="S773" s="190" t="s">
        <v>144</v>
      </c>
    </row>
    <row r="774" spans="9:19" ht="15" customHeight="1">
      <c r="I774" s="190" t="s">
        <v>281</v>
      </c>
      <c r="J774" s="190" t="s">
        <v>282</v>
      </c>
      <c r="K774" s="190" t="s">
        <v>823</v>
      </c>
      <c r="L774" s="190" t="s">
        <v>824</v>
      </c>
      <c r="M774" s="190" t="s">
        <v>2254</v>
      </c>
      <c r="N774" s="190" t="s">
        <v>2255</v>
      </c>
      <c r="O774" s="190" t="s">
        <v>281</v>
      </c>
      <c r="P774" s="190" t="s">
        <v>282</v>
      </c>
      <c r="Q774" s="190" t="s">
        <v>2254</v>
      </c>
      <c r="R774" s="190" t="s">
        <v>2255</v>
      </c>
      <c r="S774" s="190" t="s">
        <v>144</v>
      </c>
    </row>
    <row r="775" spans="9:19" ht="15" customHeight="1">
      <c r="I775" s="190" t="s">
        <v>281</v>
      </c>
      <c r="J775" s="190" t="s">
        <v>282</v>
      </c>
      <c r="K775" s="190" t="s">
        <v>812</v>
      </c>
      <c r="L775" s="190" t="s">
        <v>813</v>
      </c>
      <c r="M775" s="190" t="s">
        <v>2256</v>
      </c>
      <c r="N775" s="190" t="s">
        <v>2257</v>
      </c>
      <c r="O775" s="190" t="s">
        <v>281</v>
      </c>
      <c r="P775" s="190" t="s">
        <v>282</v>
      </c>
      <c r="Q775" s="190" t="s">
        <v>2256</v>
      </c>
      <c r="R775" s="190" t="s">
        <v>2257</v>
      </c>
      <c r="S775" s="190" t="s">
        <v>144</v>
      </c>
    </row>
    <row r="776" spans="9:19" ht="15" customHeight="1">
      <c r="I776" s="190" t="s">
        <v>281</v>
      </c>
      <c r="J776" s="190" t="s">
        <v>282</v>
      </c>
      <c r="K776" s="190" t="s">
        <v>802</v>
      </c>
      <c r="L776" s="190" t="s">
        <v>803</v>
      </c>
      <c r="M776" s="190" t="s">
        <v>2258</v>
      </c>
      <c r="N776" s="190" t="s">
        <v>2259</v>
      </c>
      <c r="O776" s="190" t="s">
        <v>281</v>
      </c>
      <c r="P776" s="190" t="s">
        <v>282</v>
      </c>
      <c r="Q776" s="190" t="s">
        <v>2258</v>
      </c>
      <c r="R776" s="190" t="s">
        <v>2259</v>
      </c>
      <c r="S776" s="190" t="s">
        <v>144</v>
      </c>
    </row>
    <row r="777" spans="9:19" ht="15" customHeight="1">
      <c r="I777" s="190" t="s">
        <v>281</v>
      </c>
      <c r="J777" s="190" t="s">
        <v>282</v>
      </c>
      <c r="K777" s="190" t="s">
        <v>802</v>
      </c>
      <c r="L777" s="190" t="s">
        <v>803</v>
      </c>
      <c r="M777" s="190" t="s">
        <v>2260</v>
      </c>
      <c r="N777" s="190" t="s">
        <v>2261</v>
      </c>
      <c r="O777" s="190" t="s">
        <v>281</v>
      </c>
      <c r="P777" s="190" t="s">
        <v>282</v>
      </c>
      <c r="Q777" s="190" t="s">
        <v>2260</v>
      </c>
      <c r="R777" s="190" t="s">
        <v>2261</v>
      </c>
      <c r="S777" s="190" t="s">
        <v>144</v>
      </c>
    </row>
    <row r="778" spans="9:19" ht="15" customHeight="1">
      <c r="I778" s="190" t="s">
        <v>281</v>
      </c>
      <c r="J778" s="190" t="s">
        <v>282</v>
      </c>
      <c r="K778" s="190" t="s">
        <v>812</v>
      </c>
      <c r="L778" s="190" t="s">
        <v>813</v>
      </c>
      <c r="M778" s="190" t="s">
        <v>2262</v>
      </c>
      <c r="N778" s="190" t="s">
        <v>2263</v>
      </c>
      <c r="O778" s="190" t="s">
        <v>281</v>
      </c>
      <c r="P778" s="190" t="s">
        <v>282</v>
      </c>
      <c r="Q778" s="190" t="s">
        <v>2262</v>
      </c>
      <c r="R778" s="190" t="s">
        <v>2263</v>
      </c>
      <c r="S778" s="190" t="s">
        <v>144</v>
      </c>
    </row>
    <row r="779" spans="9:19" ht="15" customHeight="1">
      <c r="I779" s="190" t="s">
        <v>289</v>
      </c>
      <c r="J779" s="190" t="s">
        <v>290</v>
      </c>
      <c r="K779" s="190" t="s">
        <v>828</v>
      </c>
      <c r="L779" s="190" t="s">
        <v>829</v>
      </c>
      <c r="M779" s="190" t="s">
        <v>2264</v>
      </c>
      <c r="N779" s="190" t="s">
        <v>2265</v>
      </c>
      <c r="O779" s="190" t="s">
        <v>289</v>
      </c>
      <c r="P779" s="190" t="s">
        <v>290</v>
      </c>
      <c r="Q779" s="190" t="s">
        <v>2264</v>
      </c>
      <c r="R779" s="190" t="s">
        <v>2265</v>
      </c>
      <c r="S779" s="190" t="s">
        <v>144</v>
      </c>
    </row>
    <row r="780" spans="9:19" ht="15" customHeight="1">
      <c r="I780" s="190" t="s">
        <v>289</v>
      </c>
      <c r="J780" s="190" t="s">
        <v>290</v>
      </c>
      <c r="K780" s="190" t="s">
        <v>833</v>
      </c>
      <c r="L780" s="190" t="s">
        <v>834</v>
      </c>
      <c r="M780" s="190" t="s">
        <v>2264</v>
      </c>
      <c r="N780" s="190" t="s">
        <v>2265</v>
      </c>
      <c r="O780" s="190" t="s">
        <v>289</v>
      </c>
      <c r="P780" s="190" t="s">
        <v>290</v>
      </c>
      <c r="Q780" s="190" t="s">
        <v>2264</v>
      </c>
      <c r="R780" s="190" t="s">
        <v>2265</v>
      </c>
      <c r="S780" s="190" t="s">
        <v>144</v>
      </c>
    </row>
    <row r="781" spans="9:19" ht="15" customHeight="1">
      <c r="I781" s="190" t="s">
        <v>289</v>
      </c>
      <c r="J781" s="190" t="s">
        <v>290</v>
      </c>
      <c r="K781" s="190" t="s">
        <v>838</v>
      </c>
      <c r="L781" s="190" t="s">
        <v>839</v>
      </c>
      <c r="M781" s="190" t="s">
        <v>2266</v>
      </c>
      <c r="N781" s="190" t="s">
        <v>2267</v>
      </c>
      <c r="O781" s="190" t="s">
        <v>289</v>
      </c>
      <c r="P781" s="190" t="s">
        <v>290</v>
      </c>
      <c r="Q781" s="190" t="s">
        <v>2266</v>
      </c>
      <c r="R781" s="190" t="s">
        <v>2267</v>
      </c>
      <c r="S781" s="190" t="s">
        <v>144</v>
      </c>
    </row>
    <row r="782" spans="9:19" ht="15" customHeight="1">
      <c r="I782" s="190" t="s">
        <v>289</v>
      </c>
      <c r="J782" s="190" t="s">
        <v>290</v>
      </c>
      <c r="K782" s="190" t="s">
        <v>828</v>
      </c>
      <c r="L782" s="190" t="s">
        <v>829</v>
      </c>
      <c r="M782" s="190" t="s">
        <v>2268</v>
      </c>
      <c r="N782" s="190" t="s">
        <v>2269</v>
      </c>
      <c r="O782" s="190" t="s">
        <v>289</v>
      </c>
      <c r="P782" s="190" t="s">
        <v>290</v>
      </c>
      <c r="Q782" s="190" t="s">
        <v>2268</v>
      </c>
      <c r="R782" s="190" t="s">
        <v>2269</v>
      </c>
      <c r="S782" s="190" t="s">
        <v>144</v>
      </c>
    </row>
    <row r="783" spans="9:19" ht="15" customHeight="1">
      <c r="I783" s="190" t="s">
        <v>289</v>
      </c>
      <c r="J783" s="190" t="s">
        <v>290</v>
      </c>
      <c r="K783" s="190" t="s">
        <v>833</v>
      </c>
      <c r="L783" s="190" t="s">
        <v>834</v>
      </c>
      <c r="M783" s="190" t="s">
        <v>2268</v>
      </c>
      <c r="N783" s="190" t="s">
        <v>2269</v>
      </c>
      <c r="O783" s="190" t="s">
        <v>289</v>
      </c>
      <c r="P783" s="190" t="s">
        <v>290</v>
      </c>
      <c r="Q783" s="190" t="s">
        <v>2268</v>
      </c>
      <c r="R783" s="190" t="s">
        <v>2269</v>
      </c>
      <c r="S783" s="190" t="s">
        <v>144</v>
      </c>
    </row>
    <row r="784" spans="9:19" ht="15" customHeight="1">
      <c r="I784" s="190" t="s">
        <v>289</v>
      </c>
      <c r="J784" s="190" t="s">
        <v>290</v>
      </c>
      <c r="K784" s="190" t="s">
        <v>843</v>
      </c>
      <c r="L784" s="190" t="s">
        <v>844</v>
      </c>
      <c r="M784" s="190" t="s">
        <v>2270</v>
      </c>
      <c r="N784" s="190" t="s">
        <v>2271</v>
      </c>
      <c r="O784" s="190" t="s">
        <v>289</v>
      </c>
      <c r="P784" s="190" t="s">
        <v>290</v>
      </c>
      <c r="Q784" s="190" t="s">
        <v>2270</v>
      </c>
      <c r="R784" s="190" t="s">
        <v>2271</v>
      </c>
      <c r="S784" s="190" t="s">
        <v>144</v>
      </c>
    </row>
    <row r="785" spans="9:19" ht="15" customHeight="1">
      <c r="I785" s="190" t="s">
        <v>289</v>
      </c>
      <c r="J785" s="190" t="s">
        <v>290</v>
      </c>
      <c r="K785" s="190" t="s">
        <v>838</v>
      </c>
      <c r="L785" s="190" t="s">
        <v>839</v>
      </c>
      <c r="M785" s="190" t="s">
        <v>2272</v>
      </c>
      <c r="N785" s="190" t="s">
        <v>2273</v>
      </c>
      <c r="O785" s="190" t="s">
        <v>289</v>
      </c>
      <c r="P785" s="190" t="s">
        <v>290</v>
      </c>
      <c r="Q785" s="190" t="s">
        <v>2272</v>
      </c>
      <c r="R785" s="190" t="s">
        <v>2273</v>
      </c>
      <c r="S785" s="190" t="s">
        <v>144</v>
      </c>
    </row>
    <row r="786" spans="9:19" ht="15" customHeight="1">
      <c r="I786" s="190" t="s">
        <v>289</v>
      </c>
      <c r="J786" s="190" t="s">
        <v>290</v>
      </c>
      <c r="K786" s="190" t="s">
        <v>838</v>
      </c>
      <c r="L786" s="190" t="s">
        <v>839</v>
      </c>
      <c r="M786" s="190" t="s">
        <v>2274</v>
      </c>
      <c r="N786" s="190" t="s">
        <v>2275</v>
      </c>
      <c r="O786" s="190" t="s">
        <v>289</v>
      </c>
      <c r="P786" s="190" t="s">
        <v>290</v>
      </c>
      <c r="Q786" s="190" t="s">
        <v>2274</v>
      </c>
      <c r="R786" s="190" t="s">
        <v>2275</v>
      </c>
      <c r="S786" s="190" t="s">
        <v>144</v>
      </c>
    </row>
    <row r="787" spans="9:19" ht="15" customHeight="1">
      <c r="I787" s="190" t="s">
        <v>289</v>
      </c>
      <c r="J787" s="190" t="s">
        <v>290</v>
      </c>
      <c r="K787" s="190" t="s">
        <v>828</v>
      </c>
      <c r="L787" s="190" t="s">
        <v>829</v>
      </c>
      <c r="M787" s="190" t="s">
        <v>2276</v>
      </c>
      <c r="N787" s="190" t="s">
        <v>2277</v>
      </c>
      <c r="O787" s="190" t="s">
        <v>289</v>
      </c>
      <c r="P787" s="190" t="s">
        <v>290</v>
      </c>
      <c r="Q787" s="190" t="s">
        <v>2276</v>
      </c>
      <c r="R787" s="190" t="s">
        <v>2277</v>
      </c>
      <c r="S787" s="190" t="s">
        <v>144</v>
      </c>
    </row>
    <row r="788" spans="9:19" ht="15" customHeight="1">
      <c r="I788" s="190" t="s">
        <v>289</v>
      </c>
      <c r="J788" s="190" t="s">
        <v>290</v>
      </c>
      <c r="K788" s="190" t="s">
        <v>833</v>
      </c>
      <c r="L788" s="190" t="s">
        <v>834</v>
      </c>
      <c r="M788" s="190" t="s">
        <v>2276</v>
      </c>
      <c r="N788" s="190" t="s">
        <v>2277</v>
      </c>
      <c r="O788" s="190" t="s">
        <v>289</v>
      </c>
      <c r="P788" s="190" t="s">
        <v>290</v>
      </c>
      <c r="Q788" s="190" t="s">
        <v>2276</v>
      </c>
      <c r="R788" s="190" t="s">
        <v>2277</v>
      </c>
      <c r="S788" s="190" t="s">
        <v>144</v>
      </c>
    </row>
    <row r="789" spans="9:19" ht="15" customHeight="1">
      <c r="I789" s="190" t="s">
        <v>289</v>
      </c>
      <c r="J789" s="190" t="s">
        <v>290</v>
      </c>
      <c r="K789" s="190" t="s">
        <v>828</v>
      </c>
      <c r="L789" s="190" t="s">
        <v>829</v>
      </c>
      <c r="M789" s="190" t="s">
        <v>2278</v>
      </c>
      <c r="N789" s="190" t="s">
        <v>2279</v>
      </c>
      <c r="O789" s="190" t="s">
        <v>289</v>
      </c>
      <c r="P789" s="190" t="s">
        <v>290</v>
      </c>
      <c r="Q789" s="190" t="s">
        <v>2278</v>
      </c>
      <c r="R789" s="190" t="s">
        <v>2279</v>
      </c>
      <c r="S789" s="190" t="s">
        <v>144</v>
      </c>
    </row>
    <row r="790" spans="9:19" ht="15" customHeight="1">
      <c r="I790" s="190" t="s">
        <v>289</v>
      </c>
      <c r="J790" s="190" t="s">
        <v>290</v>
      </c>
      <c r="K790" s="190" t="s">
        <v>833</v>
      </c>
      <c r="L790" s="190" t="s">
        <v>834</v>
      </c>
      <c r="M790" s="190" t="s">
        <v>2278</v>
      </c>
      <c r="N790" s="190" t="s">
        <v>2279</v>
      </c>
      <c r="O790" s="190" t="s">
        <v>289</v>
      </c>
      <c r="P790" s="190" t="s">
        <v>290</v>
      </c>
      <c r="Q790" s="190" t="s">
        <v>2278</v>
      </c>
      <c r="R790" s="190" t="s">
        <v>2279</v>
      </c>
      <c r="S790" s="190" t="s">
        <v>144</v>
      </c>
    </row>
    <row r="791" spans="9:19" ht="15" customHeight="1">
      <c r="I791" s="190" t="s">
        <v>289</v>
      </c>
      <c r="J791" s="190" t="s">
        <v>290</v>
      </c>
      <c r="K791" s="190" t="s">
        <v>838</v>
      </c>
      <c r="L791" s="190" t="s">
        <v>839</v>
      </c>
      <c r="M791" s="190" t="s">
        <v>2280</v>
      </c>
      <c r="N791" s="190" t="s">
        <v>2281</v>
      </c>
      <c r="O791" s="190" t="s">
        <v>289</v>
      </c>
      <c r="P791" s="190" t="s">
        <v>290</v>
      </c>
      <c r="Q791" s="190" t="s">
        <v>2280</v>
      </c>
      <c r="R791" s="190" t="s">
        <v>2281</v>
      </c>
      <c r="S791" s="190" t="s">
        <v>144</v>
      </c>
    </row>
    <row r="792" spans="9:19" ht="15" customHeight="1">
      <c r="I792" s="190" t="s">
        <v>289</v>
      </c>
      <c r="J792" s="190" t="s">
        <v>290</v>
      </c>
      <c r="K792" s="190" t="s">
        <v>838</v>
      </c>
      <c r="L792" s="190" t="s">
        <v>839</v>
      </c>
      <c r="M792" s="190" t="s">
        <v>2282</v>
      </c>
      <c r="N792" s="190" t="s">
        <v>2283</v>
      </c>
      <c r="O792" s="190" t="s">
        <v>289</v>
      </c>
      <c r="P792" s="190" t="s">
        <v>290</v>
      </c>
      <c r="Q792" s="190" t="s">
        <v>2282</v>
      </c>
      <c r="R792" s="190" t="s">
        <v>2283</v>
      </c>
      <c r="S792" s="190" t="s">
        <v>144</v>
      </c>
    </row>
    <row r="793" spans="9:19" ht="15" customHeight="1">
      <c r="I793" s="190" t="s">
        <v>289</v>
      </c>
      <c r="J793" s="190" t="s">
        <v>290</v>
      </c>
      <c r="K793" s="190" t="s">
        <v>848</v>
      </c>
      <c r="L793" s="190" t="s">
        <v>849</v>
      </c>
      <c r="M793" s="190" t="s">
        <v>2284</v>
      </c>
      <c r="N793" s="190" t="s">
        <v>2285</v>
      </c>
      <c r="O793" s="190" t="s">
        <v>289</v>
      </c>
      <c r="P793" s="190" t="s">
        <v>290</v>
      </c>
      <c r="Q793" s="190" t="s">
        <v>2284</v>
      </c>
      <c r="R793" s="190" t="s">
        <v>2285</v>
      </c>
      <c r="S793" s="190" t="s">
        <v>144</v>
      </c>
    </row>
    <row r="794" spans="9:19" ht="15" customHeight="1">
      <c r="I794" s="190" t="s">
        <v>289</v>
      </c>
      <c r="J794" s="190" t="s">
        <v>290</v>
      </c>
      <c r="K794" s="190" t="s">
        <v>848</v>
      </c>
      <c r="L794" s="190" t="s">
        <v>849</v>
      </c>
      <c r="M794" s="190" t="s">
        <v>2286</v>
      </c>
      <c r="N794" s="190" t="s">
        <v>523</v>
      </c>
      <c r="O794" s="190" t="s">
        <v>289</v>
      </c>
      <c r="P794" s="190" t="s">
        <v>290</v>
      </c>
      <c r="Q794" s="190" t="s">
        <v>2286</v>
      </c>
      <c r="R794" s="190" t="s">
        <v>523</v>
      </c>
      <c r="S794" s="190" t="s">
        <v>144</v>
      </c>
    </row>
    <row r="795" spans="9:19" ht="15" customHeight="1">
      <c r="I795" s="190" t="s">
        <v>289</v>
      </c>
      <c r="J795" s="190" t="s">
        <v>290</v>
      </c>
      <c r="K795" s="190" t="s">
        <v>838</v>
      </c>
      <c r="L795" s="190" t="s">
        <v>839</v>
      </c>
      <c r="M795" s="190" t="s">
        <v>2287</v>
      </c>
      <c r="N795" s="190" t="s">
        <v>2229</v>
      </c>
      <c r="O795" s="190" t="s">
        <v>289</v>
      </c>
      <c r="P795" s="190" t="s">
        <v>290</v>
      </c>
      <c r="Q795" s="190" t="s">
        <v>2287</v>
      </c>
      <c r="R795" s="190" t="s">
        <v>2229</v>
      </c>
      <c r="S795" s="190" t="s">
        <v>144</v>
      </c>
    </row>
    <row r="796" spans="9:19" ht="15" customHeight="1">
      <c r="I796" s="190" t="s">
        <v>289</v>
      </c>
      <c r="J796" s="190" t="s">
        <v>290</v>
      </c>
      <c r="K796" s="190" t="s">
        <v>828</v>
      </c>
      <c r="L796" s="190" t="s">
        <v>829</v>
      </c>
      <c r="M796" s="190" t="s">
        <v>2288</v>
      </c>
      <c r="N796" s="190" t="s">
        <v>2289</v>
      </c>
      <c r="O796" s="190" t="s">
        <v>289</v>
      </c>
      <c r="P796" s="190" t="s">
        <v>290</v>
      </c>
      <c r="Q796" s="190" t="s">
        <v>2288</v>
      </c>
      <c r="R796" s="190" t="s">
        <v>2289</v>
      </c>
      <c r="S796" s="190" t="s">
        <v>144</v>
      </c>
    </row>
    <row r="797" spans="9:19" ht="15" customHeight="1">
      <c r="I797" s="190" t="s">
        <v>289</v>
      </c>
      <c r="J797" s="190" t="s">
        <v>290</v>
      </c>
      <c r="K797" s="190" t="s">
        <v>833</v>
      </c>
      <c r="L797" s="190" t="s">
        <v>834</v>
      </c>
      <c r="M797" s="190" t="s">
        <v>2288</v>
      </c>
      <c r="N797" s="190" t="s">
        <v>2289</v>
      </c>
      <c r="O797" s="190" t="s">
        <v>289</v>
      </c>
      <c r="P797" s="190" t="s">
        <v>290</v>
      </c>
      <c r="Q797" s="190" t="s">
        <v>2288</v>
      </c>
      <c r="R797" s="190" t="s">
        <v>2289</v>
      </c>
      <c r="S797" s="190" t="s">
        <v>144</v>
      </c>
    </row>
    <row r="798" spans="9:19" ht="15" customHeight="1">
      <c r="I798" s="190" t="s">
        <v>289</v>
      </c>
      <c r="J798" s="190" t="s">
        <v>290</v>
      </c>
      <c r="K798" s="190" t="s">
        <v>848</v>
      </c>
      <c r="L798" s="190" t="s">
        <v>849</v>
      </c>
      <c r="M798" s="190" t="s">
        <v>2290</v>
      </c>
      <c r="N798" s="190" t="s">
        <v>2291</v>
      </c>
      <c r="O798" s="190" t="s">
        <v>289</v>
      </c>
      <c r="P798" s="190" t="s">
        <v>290</v>
      </c>
      <c r="Q798" s="190" t="s">
        <v>2290</v>
      </c>
      <c r="R798" s="190" t="s">
        <v>2291</v>
      </c>
      <c r="S798" s="190" t="s">
        <v>144</v>
      </c>
    </row>
    <row r="799" spans="9:19" ht="15" customHeight="1">
      <c r="I799" s="190" t="s">
        <v>289</v>
      </c>
      <c r="J799" s="190" t="s">
        <v>290</v>
      </c>
      <c r="K799" s="190" t="s">
        <v>828</v>
      </c>
      <c r="L799" s="190" t="s">
        <v>829</v>
      </c>
      <c r="M799" s="190" t="s">
        <v>2292</v>
      </c>
      <c r="N799" s="190" t="s">
        <v>2293</v>
      </c>
      <c r="O799" s="190" t="s">
        <v>289</v>
      </c>
      <c r="P799" s="190" t="s">
        <v>290</v>
      </c>
      <c r="Q799" s="190" t="s">
        <v>2292</v>
      </c>
      <c r="R799" s="190" t="s">
        <v>2293</v>
      </c>
      <c r="S799" s="190" t="s">
        <v>144</v>
      </c>
    </row>
    <row r="800" spans="9:19" ht="15" customHeight="1">
      <c r="I800" s="190" t="s">
        <v>289</v>
      </c>
      <c r="J800" s="190" t="s">
        <v>290</v>
      </c>
      <c r="K800" s="190" t="s">
        <v>833</v>
      </c>
      <c r="L800" s="190" t="s">
        <v>834</v>
      </c>
      <c r="M800" s="190" t="s">
        <v>2292</v>
      </c>
      <c r="N800" s="190" t="s">
        <v>2293</v>
      </c>
      <c r="O800" s="190" t="s">
        <v>289</v>
      </c>
      <c r="P800" s="190" t="s">
        <v>290</v>
      </c>
      <c r="Q800" s="190" t="s">
        <v>2292</v>
      </c>
      <c r="R800" s="190" t="s">
        <v>2293</v>
      </c>
      <c r="S800" s="190" t="s">
        <v>144</v>
      </c>
    </row>
    <row r="801" spans="9:19" ht="15" customHeight="1">
      <c r="I801" s="190" t="s">
        <v>289</v>
      </c>
      <c r="J801" s="190" t="s">
        <v>290</v>
      </c>
      <c r="K801" s="190" t="s">
        <v>848</v>
      </c>
      <c r="L801" s="190" t="s">
        <v>849</v>
      </c>
      <c r="M801" s="190" t="s">
        <v>2294</v>
      </c>
      <c r="N801" s="190" t="s">
        <v>2295</v>
      </c>
      <c r="O801" s="190" t="s">
        <v>289</v>
      </c>
      <c r="P801" s="190" t="s">
        <v>290</v>
      </c>
      <c r="Q801" s="190" t="s">
        <v>2294</v>
      </c>
      <c r="R801" s="190" t="s">
        <v>2295</v>
      </c>
      <c r="S801" s="190" t="s">
        <v>144</v>
      </c>
    </row>
    <row r="802" spans="9:19" ht="15" customHeight="1">
      <c r="I802" s="190" t="s">
        <v>289</v>
      </c>
      <c r="J802" s="190" t="s">
        <v>290</v>
      </c>
      <c r="K802" s="190" t="s">
        <v>848</v>
      </c>
      <c r="L802" s="190" t="s">
        <v>849</v>
      </c>
      <c r="M802" s="190" t="s">
        <v>2296</v>
      </c>
      <c r="N802" s="190" t="s">
        <v>2297</v>
      </c>
      <c r="O802" s="190" t="s">
        <v>289</v>
      </c>
      <c r="P802" s="190" t="s">
        <v>290</v>
      </c>
      <c r="Q802" s="190" t="s">
        <v>2296</v>
      </c>
      <c r="R802" s="190" t="s">
        <v>2297</v>
      </c>
      <c r="S802" s="190" t="s">
        <v>144</v>
      </c>
    </row>
    <row r="803" spans="9:19" ht="15" customHeight="1">
      <c r="I803" s="190" t="s">
        <v>289</v>
      </c>
      <c r="J803" s="190" t="s">
        <v>290</v>
      </c>
      <c r="K803" s="190" t="s">
        <v>848</v>
      </c>
      <c r="L803" s="190" t="s">
        <v>849</v>
      </c>
      <c r="M803" s="190" t="s">
        <v>2298</v>
      </c>
      <c r="N803" s="190" t="s">
        <v>2299</v>
      </c>
      <c r="O803" s="190" t="s">
        <v>289</v>
      </c>
      <c r="P803" s="190" t="s">
        <v>290</v>
      </c>
      <c r="Q803" s="190" t="s">
        <v>2298</v>
      </c>
      <c r="R803" s="190" t="s">
        <v>2299</v>
      </c>
      <c r="S803" s="190" t="s">
        <v>144</v>
      </c>
    </row>
    <row r="804" spans="9:19" ht="15" customHeight="1">
      <c r="I804" s="190" t="s">
        <v>289</v>
      </c>
      <c r="J804" s="190" t="s">
        <v>290</v>
      </c>
      <c r="K804" s="190" t="s">
        <v>843</v>
      </c>
      <c r="L804" s="190" t="s">
        <v>844</v>
      </c>
      <c r="M804" s="190" t="s">
        <v>2300</v>
      </c>
      <c r="N804" s="190" t="s">
        <v>2301</v>
      </c>
      <c r="O804" s="190" t="s">
        <v>289</v>
      </c>
      <c r="P804" s="190" t="s">
        <v>290</v>
      </c>
      <c r="Q804" s="190" t="s">
        <v>2300</v>
      </c>
      <c r="R804" s="190" t="s">
        <v>2301</v>
      </c>
      <c r="S804" s="190" t="s">
        <v>144</v>
      </c>
    </row>
    <row r="805" spans="9:19" ht="15" customHeight="1">
      <c r="I805" s="190" t="s">
        <v>289</v>
      </c>
      <c r="J805" s="190" t="s">
        <v>290</v>
      </c>
      <c r="K805" s="190" t="s">
        <v>843</v>
      </c>
      <c r="L805" s="190" t="s">
        <v>844</v>
      </c>
      <c r="M805" s="190" t="s">
        <v>2302</v>
      </c>
      <c r="N805" s="190" t="s">
        <v>2303</v>
      </c>
      <c r="O805" s="190" t="s">
        <v>289</v>
      </c>
      <c r="P805" s="190" t="s">
        <v>290</v>
      </c>
      <c r="Q805" s="190" t="s">
        <v>2302</v>
      </c>
      <c r="R805" s="190" t="s">
        <v>2303</v>
      </c>
      <c r="S805" s="190" t="s">
        <v>144</v>
      </c>
    </row>
    <row r="806" spans="9:19" ht="15" customHeight="1">
      <c r="I806" s="190" t="s">
        <v>289</v>
      </c>
      <c r="J806" s="190" t="s">
        <v>290</v>
      </c>
      <c r="K806" s="190" t="s">
        <v>848</v>
      </c>
      <c r="L806" s="190" t="s">
        <v>849</v>
      </c>
      <c r="M806" s="190" t="s">
        <v>2304</v>
      </c>
      <c r="N806" s="190" t="s">
        <v>2305</v>
      </c>
      <c r="O806" s="190" t="s">
        <v>289</v>
      </c>
      <c r="P806" s="190" t="s">
        <v>290</v>
      </c>
      <c r="Q806" s="190" t="s">
        <v>2304</v>
      </c>
      <c r="R806" s="190" t="s">
        <v>2305</v>
      </c>
      <c r="S806" s="190" t="s">
        <v>144</v>
      </c>
    </row>
    <row r="807" spans="9:19" ht="15" customHeight="1">
      <c r="I807" s="190" t="s">
        <v>289</v>
      </c>
      <c r="J807" s="190" t="s">
        <v>290</v>
      </c>
      <c r="K807" s="190" t="s">
        <v>848</v>
      </c>
      <c r="L807" s="190" t="s">
        <v>849</v>
      </c>
      <c r="M807" s="190" t="s">
        <v>2306</v>
      </c>
      <c r="N807" s="190" t="s">
        <v>1603</v>
      </c>
      <c r="O807" s="190" t="s">
        <v>289</v>
      </c>
      <c r="P807" s="190" t="s">
        <v>290</v>
      </c>
      <c r="Q807" s="190" t="s">
        <v>2306</v>
      </c>
      <c r="R807" s="190" t="s">
        <v>1603</v>
      </c>
      <c r="S807" s="190" t="s">
        <v>144</v>
      </c>
    </row>
    <row r="808" spans="9:19" ht="15" customHeight="1">
      <c r="I808" s="190" t="s">
        <v>289</v>
      </c>
      <c r="J808" s="190" t="s">
        <v>290</v>
      </c>
      <c r="K808" s="190" t="s">
        <v>828</v>
      </c>
      <c r="L808" s="190" t="s">
        <v>829</v>
      </c>
      <c r="M808" s="190" t="s">
        <v>2307</v>
      </c>
      <c r="N808" s="190" t="s">
        <v>2308</v>
      </c>
      <c r="O808" s="190" t="s">
        <v>289</v>
      </c>
      <c r="P808" s="190" t="s">
        <v>290</v>
      </c>
      <c r="Q808" s="190" t="s">
        <v>2307</v>
      </c>
      <c r="R808" s="190" t="s">
        <v>2308</v>
      </c>
      <c r="S808" s="190" t="s">
        <v>144</v>
      </c>
    </row>
    <row r="809" spans="9:19" ht="15" customHeight="1">
      <c r="I809" s="190" t="s">
        <v>289</v>
      </c>
      <c r="J809" s="190" t="s">
        <v>290</v>
      </c>
      <c r="K809" s="190" t="s">
        <v>833</v>
      </c>
      <c r="L809" s="190" t="s">
        <v>834</v>
      </c>
      <c r="M809" s="190" t="s">
        <v>2307</v>
      </c>
      <c r="N809" s="190" t="s">
        <v>2308</v>
      </c>
      <c r="O809" s="190" t="s">
        <v>289</v>
      </c>
      <c r="P809" s="190" t="s">
        <v>290</v>
      </c>
      <c r="Q809" s="190" t="s">
        <v>2307</v>
      </c>
      <c r="R809" s="190" t="s">
        <v>2308</v>
      </c>
      <c r="S809" s="190" t="s">
        <v>144</v>
      </c>
    </row>
    <row r="810" spans="9:19" ht="15" customHeight="1">
      <c r="I810" s="190" t="s">
        <v>289</v>
      </c>
      <c r="J810" s="190" t="s">
        <v>290</v>
      </c>
      <c r="K810" s="190" t="s">
        <v>838</v>
      </c>
      <c r="L810" s="190" t="s">
        <v>839</v>
      </c>
      <c r="M810" s="190" t="s">
        <v>2309</v>
      </c>
      <c r="N810" s="190" t="s">
        <v>2310</v>
      </c>
      <c r="O810" s="190" t="s">
        <v>289</v>
      </c>
      <c r="P810" s="190" t="s">
        <v>290</v>
      </c>
      <c r="Q810" s="190" t="s">
        <v>2309</v>
      </c>
      <c r="R810" s="190" t="s">
        <v>2310</v>
      </c>
      <c r="S810" s="190" t="s">
        <v>144</v>
      </c>
    </row>
    <row r="811" spans="9:19" ht="15" customHeight="1">
      <c r="I811" s="190" t="s">
        <v>289</v>
      </c>
      <c r="J811" s="190" t="s">
        <v>290</v>
      </c>
      <c r="K811" s="190" t="s">
        <v>848</v>
      </c>
      <c r="L811" s="190" t="s">
        <v>849</v>
      </c>
      <c r="M811" s="190" t="s">
        <v>2311</v>
      </c>
      <c r="N811" s="190" t="s">
        <v>2312</v>
      </c>
      <c r="O811" s="190" t="s">
        <v>289</v>
      </c>
      <c r="P811" s="190" t="s">
        <v>290</v>
      </c>
      <c r="Q811" s="190" t="s">
        <v>2311</v>
      </c>
      <c r="R811" s="190" t="s">
        <v>2312</v>
      </c>
      <c r="S811" s="190" t="s">
        <v>144</v>
      </c>
    </row>
    <row r="812" spans="9:19" ht="15" customHeight="1">
      <c r="I812" s="190" t="s">
        <v>289</v>
      </c>
      <c r="J812" s="190" t="s">
        <v>290</v>
      </c>
      <c r="K812" s="190" t="s">
        <v>828</v>
      </c>
      <c r="L812" s="190" t="s">
        <v>829</v>
      </c>
      <c r="M812" s="190" t="s">
        <v>2313</v>
      </c>
      <c r="N812" s="190" t="s">
        <v>2314</v>
      </c>
      <c r="O812" s="190" t="s">
        <v>289</v>
      </c>
      <c r="P812" s="190" t="s">
        <v>290</v>
      </c>
      <c r="Q812" s="190" t="s">
        <v>2313</v>
      </c>
      <c r="R812" s="190" t="s">
        <v>2314</v>
      </c>
      <c r="S812" s="190" t="s">
        <v>144</v>
      </c>
    </row>
    <row r="813" spans="9:19" ht="15" customHeight="1">
      <c r="I813" s="190" t="s">
        <v>289</v>
      </c>
      <c r="J813" s="190" t="s">
        <v>290</v>
      </c>
      <c r="K813" s="190" t="s">
        <v>833</v>
      </c>
      <c r="L813" s="190" t="s">
        <v>834</v>
      </c>
      <c r="M813" s="190" t="s">
        <v>2313</v>
      </c>
      <c r="N813" s="190" t="s">
        <v>2314</v>
      </c>
      <c r="O813" s="190" t="s">
        <v>289</v>
      </c>
      <c r="P813" s="190" t="s">
        <v>290</v>
      </c>
      <c r="Q813" s="190" t="s">
        <v>2313</v>
      </c>
      <c r="R813" s="190" t="s">
        <v>2314</v>
      </c>
      <c r="S813" s="190" t="s">
        <v>144</v>
      </c>
    </row>
    <row r="814" spans="9:19" ht="15" customHeight="1">
      <c r="I814" s="190" t="s">
        <v>289</v>
      </c>
      <c r="J814" s="190" t="s">
        <v>290</v>
      </c>
      <c r="K814" s="190" t="s">
        <v>838</v>
      </c>
      <c r="L814" s="190" t="s">
        <v>839</v>
      </c>
      <c r="M814" s="190" t="s">
        <v>2315</v>
      </c>
      <c r="N814" s="190" t="s">
        <v>1742</v>
      </c>
      <c r="O814" s="190" t="s">
        <v>289</v>
      </c>
      <c r="P814" s="190" t="s">
        <v>290</v>
      </c>
      <c r="Q814" s="190" t="s">
        <v>2315</v>
      </c>
      <c r="R814" s="190" t="s">
        <v>1742</v>
      </c>
      <c r="S814" s="190" t="s">
        <v>144</v>
      </c>
    </row>
    <row r="815" spans="9:19" ht="15" customHeight="1">
      <c r="I815" s="190" t="s">
        <v>289</v>
      </c>
      <c r="J815" s="190" t="s">
        <v>290</v>
      </c>
      <c r="K815" s="190" t="s">
        <v>848</v>
      </c>
      <c r="L815" s="190" t="s">
        <v>849</v>
      </c>
      <c r="M815" s="190" t="s">
        <v>2316</v>
      </c>
      <c r="N815" s="190" t="s">
        <v>2317</v>
      </c>
      <c r="O815" s="190" t="s">
        <v>289</v>
      </c>
      <c r="P815" s="190" t="s">
        <v>290</v>
      </c>
      <c r="Q815" s="190" t="s">
        <v>2316</v>
      </c>
      <c r="R815" s="190" t="s">
        <v>2317</v>
      </c>
      <c r="S815" s="190" t="s">
        <v>144</v>
      </c>
    </row>
    <row r="816" spans="9:19" ht="15" customHeight="1">
      <c r="I816" s="190" t="s">
        <v>296</v>
      </c>
      <c r="J816" s="190" t="s">
        <v>297</v>
      </c>
      <c r="K816" s="190" t="s">
        <v>853</v>
      </c>
      <c r="L816" s="190" t="s">
        <v>854</v>
      </c>
      <c r="M816" s="190" t="s">
        <v>2318</v>
      </c>
      <c r="N816" s="190" t="s">
        <v>2319</v>
      </c>
      <c r="O816" s="190" t="s">
        <v>296</v>
      </c>
      <c r="P816" s="190" t="s">
        <v>297</v>
      </c>
      <c r="Q816" s="190" t="s">
        <v>2318</v>
      </c>
      <c r="R816" s="190" t="s">
        <v>2319</v>
      </c>
      <c r="S816" s="190" t="s">
        <v>144</v>
      </c>
    </row>
    <row r="817" spans="9:19" ht="15" customHeight="1">
      <c r="I817" s="190" t="s">
        <v>296</v>
      </c>
      <c r="J817" s="190" t="s">
        <v>297</v>
      </c>
      <c r="K817" s="190" t="s">
        <v>858</v>
      </c>
      <c r="L817" s="190" t="s">
        <v>859</v>
      </c>
      <c r="M817" s="190" t="s">
        <v>2318</v>
      </c>
      <c r="N817" s="190" t="s">
        <v>2319</v>
      </c>
      <c r="O817" s="190" t="s">
        <v>296</v>
      </c>
      <c r="P817" s="190" t="s">
        <v>297</v>
      </c>
      <c r="Q817" s="190" t="s">
        <v>2318</v>
      </c>
      <c r="R817" s="190" t="s">
        <v>2319</v>
      </c>
      <c r="S817" s="190" t="s">
        <v>144</v>
      </c>
    </row>
    <row r="818" spans="9:19" ht="15" customHeight="1">
      <c r="I818" s="190" t="s">
        <v>296</v>
      </c>
      <c r="J818" s="190" t="s">
        <v>297</v>
      </c>
      <c r="K818" s="190" t="s">
        <v>853</v>
      </c>
      <c r="L818" s="190" t="s">
        <v>854</v>
      </c>
      <c r="M818" s="190" t="s">
        <v>2320</v>
      </c>
      <c r="N818" s="190" t="s">
        <v>1808</v>
      </c>
      <c r="O818" s="190" t="s">
        <v>296</v>
      </c>
      <c r="P818" s="190" t="s">
        <v>297</v>
      </c>
      <c r="Q818" s="190" t="s">
        <v>2320</v>
      </c>
      <c r="R818" s="190" t="s">
        <v>1808</v>
      </c>
      <c r="S818" s="190" t="s">
        <v>144</v>
      </c>
    </row>
    <row r="819" spans="9:19" ht="15" customHeight="1">
      <c r="I819" s="190" t="s">
        <v>296</v>
      </c>
      <c r="J819" s="190" t="s">
        <v>297</v>
      </c>
      <c r="K819" s="190" t="s">
        <v>863</v>
      </c>
      <c r="L819" s="190" t="s">
        <v>864</v>
      </c>
      <c r="M819" s="190" t="s">
        <v>2321</v>
      </c>
      <c r="N819" s="190" t="s">
        <v>2322</v>
      </c>
      <c r="O819" s="190" t="s">
        <v>296</v>
      </c>
      <c r="P819" s="190" t="s">
        <v>297</v>
      </c>
      <c r="Q819" s="190" t="s">
        <v>2321</v>
      </c>
      <c r="R819" s="190" t="s">
        <v>2322</v>
      </c>
      <c r="S819" s="190" t="s">
        <v>144</v>
      </c>
    </row>
    <row r="820" spans="9:19" ht="15" customHeight="1">
      <c r="I820" s="190" t="s">
        <v>296</v>
      </c>
      <c r="J820" s="190" t="s">
        <v>297</v>
      </c>
      <c r="K820" s="190" t="s">
        <v>858</v>
      </c>
      <c r="L820" s="190" t="s">
        <v>859</v>
      </c>
      <c r="M820" s="190" t="s">
        <v>2323</v>
      </c>
      <c r="N820" s="190" t="s">
        <v>2324</v>
      </c>
      <c r="O820" s="190" t="s">
        <v>296</v>
      </c>
      <c r="P820" s="190" t="s">
        <v>297</v>
      </c>
      <c r="Q820" s="190" t="s">
        <v>2323</v>
      </c>
      <c r="R820" s="190" t="s">
        <v>2325</v>
      </c>
      <c r="S820" s="190" t="s">
        <v>144</v>
      </c>
    </row>
    <row r="821" spans="9:19" ht="15" customHeight="1">
      <c r="I821" s="190" t="s">
        <v>296</v>
      </c>
      <c r="J821" s="190" t="s">
        <v>297</v>
      </c>
      <c r="K821" s="190" t="s">
        <v>868</v>
      </c>
      <c r="L821" s="190" t="s">
        <v>869</v>
      </c>
      <c r="M821" s="190" t="s">
        <v>2326</v>
      </c>
      <c r="N821" s="190" t="s">
        <v>2327</v>
      </c>
      <c r="O821" s="190" t="s">
        <v>296</v>
      </c>
      <c r="P821" s="190" t="s">
        <v>297</v>
      </c>
      <c r="Q821" s="190" t="s">
        <v>2326</v>
      </c>
      <c r="R821" s="190" t="s">
        <v>2327</v>
      </c>
      <c r="S821" s="190" t="s">
        <v>144</v>
      </c>
    </row>
    <row r="822" spans="9:19" ht="15" customHeight="1">
      <c r="I822" s="190" t="s">
        <v>296</v>
      </c>
      <c r="J822" s="190" t="s">
        <v>297</v>
      </c>
      <c r="K822" s="190" t="s">
        <v>873</v>
      </c>
      <c r="L822" s="190" t="s">
        <v>874</v>
      </c>
      <c r="M822" s="190" t="s">
        <v>2328</v>
      </c>
      <c r="N822" s="190" t="s">
        <v>2329</v>
      </c>
      <c r="O822" s="190" t="s">
        <v>296</v>
      </c>
      <c r="P822" s="190" t="s">
        <v>297</v>
      </c>
      <c r="Q822" s="190" t="s">
        <v>2328</v>
      </c>
      <c r="R822" s="190" t="s">
        <v>2329</v>
      </c>
      <c r="S822" s="190" t="s">
        <v>144</v>
      </c>
    </row>
    <row r="823" spans="9:19" ht="15" customHeight="1">
      <c r="I823" s="190" t="s">
        <v>296</v>
      </c>
      <c r="J823" s="190" t="s">
        <v>297</v>
      </c>
      <c r="K823" s="190" t="s">
        <v>868</v>
      </c>
      <c r="L823" s="190" t="s">
        <v>869</v>
      </c>
      <c r="M823" s="190" t="s">
        <v>2330</v>
      </c>
      <c r="N823" s="190" t="s">
        <v>1282</v>
      </c>
      <c r="O823" s="190" t="s">
        <v>296</v>
      </c>
      <c r="P823" s="190" t="s">
        <v>297</v>
      </c>
      <c r="Q823" s="190" t="s">
        <v>2330</v>
      </c>
      <c r="R823" s="190" t="s">
        <v>1282</v>
      </c>
      <c r="S823" s="190" t="s">
        <v>144</v>
      </c>
    </row>
    <row r="824" spans="9:19" ht="15" customHeight="1">
      <c r="I824" s="190" t="s">
        <v>296</v>
      </c>
      <c r="J824" s="190" t="s">
        <v>297</v>
      </c>
      <c r="K824" s="190" t="s">
        <v>853</v>
      </c>
      <c r="L824" s="190" t="s">
        <v>854</v>
      </c>
      <c r="M824" s="190" t="s">
        <v>2331</v>
      </c>
      <c r="N824" s="190" t="s">
        <v>2332</v>
      </c>
      <c r="O824" s="190" t="s">
        <v>296</v>
      </c>
      <c r="P824" s="190" t="s">
        <v>297</v>
      </c>
      <c r="Q824" s="190" t="s">
        <v>2331</v>
      </c>
      <c r="R824" s="190" t="s">
        <v>2332</v>
      </c>
      <c r="S824" s="190" t="s">
        <v>144</v>
      </c>
    </row>
    <row r="825" spans="9:19" ht="15" customHeight="1">
      <c r="I825" s="190" t="s">
        <v>296</v>
      </c>
      <c r="J825" s="190" t="s">
        <v>297</v>
      </c>
      <c r="K825" s="190" t="s">
        <v>868</v>
      </c>
      <c r="L825" s="190" t="s">
        <v>869</v>
      </c>
      <c r="M825" s="190" t="s">
        <v>2333</v>
      </c>
      <c r="N825" s="190" t="s">
        <v>2334</v>
      </c>
      <c r="O825" s="190" t="s">
        <v>296</v>
      </c>
      <c r="P825" s="190" t="s">
        <v>297</v>
      </c>
      <c r="Q825" s="190" t="s">
        <v>2333</v>
      </c>
      <c r="R825" s="190" t="s">
        <v>2334</v>
      </c>
      <c r="S825" s="190" t="s">
        <v>144</v>
      </c>
    </row>
    <row r="826" spans="9:19" ht="15" customHeight="1">
      <c r="I826" s="190" t="s">
        <v>296</v>
      </c>
      <c r="J826" s="190" t="s">
        <v>297</v>
      </c>
      <c r="K826" s="190" t="s">
        <v>858</v>
      </c>
      <c r="L826" s="190" t="s">
        <v>859</v>
      </c>
      <c r="M826" s="190" t="s">
        <v>2335</v>
      </c>
      <c r="N826" s="190" t="s">
        <v>2336</v>
      </c>
      <c r="O826" s="190" t="s">
        <v>296</v>
      </c>
      <c r="P826" s="190" t="s">
        <v>297</v>
      </c>
      <c r="Q826" s="190" t="s">
        <v>2335</v>
      </c>
      <c r="R826" s="190" t="s">
        <v>2337</v>
      </c>
      <c r="S826" s="190" t="s">
        <v>144</v>
      </c>
    </row>
    <row r="827" spans="9:19" ht="15" customHeight="1">
      <c r="I827" s="190" t="s">
        <v>296</v>
      </c>
      <c r="J827" s="190" t="s">
        <v>297</v>
      </c>
      <c r="K827" s="190" t="s">
        <v>863</v>
      </c>
      <c r="L827" s="190" t="s">
        <v>864</v>
      </c>
      <c r="M827" s="190" t="s">
        <v>2338</v>
      </c>
      <c r="N827" s="190" t="s">
        <v>2339</v>
      </c>
      <c r="O827" s="190" t="s">
        <v>296</v>
      </c>
      <c r="P827" s="190" t="s">
        <v>297</v>
      </c>
      <c r="Q827" s="190" t="s">
        <v>2338</v>
      </c>
      <c r="R827" s="190" t="s">
        <v>2339</v>
      </c>
      <c r="S827" s="190" t="s">
        <v>144</v>
      </c>
    </row>
    <row r="828" spans="9:19" ht="15" customHeight="1">
      <c r="I828" s="190" t="s">
        <v>296</v>
      </c>
      <c r="J828" s="190" t="s">
        <v>297</v>
      </c>
      <c r="K828" s="190" t="s">
        <v>863</v>
      </c>
      <c r="L828" s="190" t="s">
        <v>864</v>
      </c>
      <c r="M828" s="190" t="s">
        <v>2340</v>
      </c>
      <c r="N828" s="190" t="s">
        <v>237</v>
      </c>
      <c r="O828" s="190" t="s">
        <v>296</v>
      </c>
      <c r="P828" s="190" t="s">
        <v>297</v>
      </c>
      <c r="Q828" s="190" t="s">
        <v>2340</v>
      </c>
      <c r="R828" s="190" t="s">
        <v>237</v>
      </c>
      <c r="S828" s="190" t="s">
        <v>144</v>
      </c>
    </row>
    <row r="829" spans="9:19" ht="15" customHeight="1">
      <c r="I829" s="190" t="s">
        <v>296</v>
      </c>
      <c r="J829" s="190" t="s">
        <v>297</v>
      </c>
      <c r="K829" s="190" t="s">
        <v>863</v>
      </c>
      <c r="L829" s="190" t="s">
        <v>864</v>
      </c>
      <c r="M829" s="190" t="s">
        <v>2341</v>
      </c>
      <c r="N829" s="190" t="s">
        <v>2342</v>
      </c>
      <c r="O829" s="190" t="s">
        <v>296</v>
      </c>
      <c r="P829" s="190" t="s">
        <v>297</v>
      </c>
      <c r="Q829" s="190" t="s">
        <v>2341</v>
      </c>
      <c r="R829" s="190" t="s">
        <v>2342</v>
      </c>
      <c r="S829" s="190" t="s">
        <v>144</v>
      </c>
    </row>
    <row r="830" spans="9:19" ht="15" customHeight="1">
      <c r="I830" s="190" t="s">
        <v>296</v>
      </c>
      <c r="J830" s="190" t="s">
        <v>297</v>
      </c>
      <c r="K830" s="190" t="s">
        <v>863</v>
      </c>
      <c r="L830" s="190" t="s">
        <v>864</v>
      </c>
      <c r="M830" s="190" t="s">
        <v>2343</v>
      </c>
      <c r="N830" s="190" t="s">
        <v>2344</v>
      </c>
      <c r="O830" s="190" t="s">
        <v>296</v>
      </c>
      <c r="P830" s="190" t="s">
        <v>297</v>
      </c>
      <c r="Q830" s="190" t="s">
        <v>2343</v>
      </c>
      <c r="R830" s="190" t="s">
        <v>2344</v>
      </c>
      <c r="S830" s="190" t="s">
        <v>144</v>
      </c>
    </row>
    <row r="831" spans="9:19" ht="15" customHeight="1">
      <c r="I831" s="190" t="s">
        <v>296</v>
      </c>
      <c r="J831" s="190" t="s">
        <v>297</v>
      </c>
      <c r="K831" s="190" t="s">
        <v>878</v>
      </c>
      <c r="L831" s="190" t="s">
        <v>879</v>
      </c>
      <c r="M831" s="190" t="s">
        <v>2345</v>
      </c>
      <c r="N831" s="190" t="s">
        <v>2346</v>
      </c>
      <c r="O831" s="190" t="s">
        <v>296</v>
      </c>
      <c r="P831" s="190" t="s">
        <v>297</v>
      </c>
      <c r="Q831" s="190" t="s">
        <v>2345</v>
      </c>
      <c r="R831" s="190" t="s">
        <v>2346</v>
      </c>
      <c r="S831" s="190" t="s">
        <v>144</v>
      </c>
    </row>
    <row r="832" spans="9:19" ht="15" customHeight="1">
      <c r="I832" s="190" t="s">
        <v>296</v>
      </c>
      <c r="J832" s="190" t="s">
        <v>297</v>
      </c>
      <c r="K832" s="190" t="s">
        <v>853</v>
      </c>
      <c r="L832" s="190" t="s">
        <v>854</v>
      </c>
      <c r="M832" s="190" t="s">
        <v>2347</v>
      </c>
      <c r="N832" s="190" t="s">
        <v>2348</v>
      </c>
      <c r="O832" s="190" t="s">
        <v>296</v>
      </c>
      <c r="P832" s="190" t="s">
        <v>297</v>
      </c>
      <c r="Q832" s="190" t="s">
        <v>2347</v>
      </c>
      <c r="R832" s="190" t="s">
        <v>2349</v>
      </c>
      <c r="S832" s="190" t="s">
        <v>144</v>
      </c>
    </row>
    <row r="833" spans="9:19" ht="15" customHeight="1">
      <c r="I833" s="190" t="s">
        <v>296</v>
      </c>
      <c r="J833" s="190" t="s">
        <v>297</v>
      </c>
      <c r="K833" s="190" t="s">
        <v>881</v>
      </c>
      <c r="L833" s="190" t="s">
        <v>882</v>
      </c>
      <c r="M833" s="190" t="s">
        <v>2350</v>
      </c>
      <c r="N833" s="190" t="s">
        <v>2351</v>
      </c>
      <c r="O833" s="190" t="s">
        <v>296</v>
      </c>
      <c r="P833" s="190" t="s">
        <v>297</v>
      </c>
      <c r="Q833" s="190" t="s">
        <v>2350</v>
      </c>
      <c r="R833" s="190" t="s">
        <v>2351</v>
      </c>
      <c r="S833" s="190" t="s">
        <v>144</v>
      </c>
    </row>
    <row r="834" spans="9:19" ht="15" customHeight="1">
      <c r="I834" s="190" t="s">
        <v>296</v>
      </c>
      <c r="J834" s="190" t="s">
        <v>297</v>
      </c>
      <c r="K834" s="190" t="s">
        <v>858</v>
      </c>
      <c r="L834" s="190" t="s">
        <v>859</v>
      </c>
      <c r="M834" s="190" t="s">
        <v>2352</v>
      </c>
      <c r="N834" s="190" t="s">
        <v>2353</v>
      </c>
      <c r="O834" s="190" t="s">
        <v>296</v>
      </c>
      <c r="P834" s="190" t="s">
        <v>297</v>
      </c>
      <c r="Q834" s="190" t="s">
        <v>2352</v>
      </c>
      <c r="R834" s="190" t="s">
        <v>2353</v>
      </c>
      <c r="S834" s="190" t="s">
        <v>144</v>
      </c>
    </row>
    <row r="835" spans="9:19" ht="15" customHeight="1">
      <c r="I835" s="190" t="s">
        <v>296</v>
      </c>
      <c r="J835" s="190" t="s">
        <v>297</v>
      </c>
      <c r="K835" s="190" t="s">
        <v>878</v>
      </c>
      <c r="L835" s="190" t="s">
        <v>879</v>
      </c>
      <c r="M835" s="190" t="s">
        <v>2354</v>
      </c>
      <c r="N835" s="190" t="s">
        <v>2355</v>
      </c>
      <c r="O835" s="190" t="s">
        <v>296</v>
      </c>
      <c r="P835" s="190" t="s">
        <v>297</v>
      </c>
      <c r="Q835" s="190" t="s">
        <v>2354</v>
      </c>
      <c r="R835" s="190" t="s">
        <v>2355</v>
      </c>
      <c r="S835" s="190" t="s">
        <v>144</v>
      </c>
    </row>
    <row r="836" spans="9:19" ht="15" customHeight="1">
      <c r="I836" s="190" t="s">
        <v>296</v>
      </c>
      <c r="J836" s="190" t="s">
        <v>297</v>
      </c>
      <c r="K836" s="190" t="s">
        <v>853</v>
      </c>
      <c r="L836" s="190" t="s">
        <v>854</v>
      </c>
      <c r="M836" s="190" t="s">
        <v>2356</v>
      </c>
      <c r="N836" s="190" t="s">
        <v>2357</v>
      </c>
      <c r="O836" s="190" t="s">
        <v>296</v>
      </c>
      <c r="P836" s="190" t="s">
        <v>297</v>
      </c>
      <c r="Q836" s="190" t="s">
        <v>2356</v>
      </c>
      <c r="R836" s="190" t="s">
        <v>2357</v>
      </c>
      <c r="S836" s="190" t="s">
        <v>144</v>
      </c>
    </row>
    <row r="837" spans="9:19" ht="15" customHeight="1">
      <c r="I837" s="190" t="s">
        <v>296</v>
      </c>
      <c r="J837" s="190" t="s">
        <v>297</v>
      </c>
      <c r="K837" s="190" t="s">
        <v>858</v>
      </c>
      <c r="L837" s="190" t="s">
        <v>859</v>
      </c>
      <c r="M837" s="190" t="s">
        <v>2358</v>
      </c>
      <c r="N837" s="190" t="s">
        <v>1632</v>
      </c>
      <c r="O837" s="190" t="s">
        <v>296</v>
      </c>
      <c r="P837" s="190" t="s">
        <v>297</v>
      </c>
      <c r="Q837" s="190" t="s">
        <v>2358</v>
      </c>
      <c r="R837" s="190" t="s">
        <v>1632</v>
      </c>
      <c r="S837" s="190" t="s">
        <v>144</v>
      </c>
    </row>
    <row r="838" spans="9:19" ht="15" customHeight="1">
      <c r="I838" s="190" t="s">
        <v>296</v>
      </c>
      <c r="J838" s="190" t="s">
        <v>297</v>
      </c>
      <c r="K838" s="190" t="s">
        <v>853</v>
      </c>
      <c r="L838" s="190" t="s">
        <v>854</v>
      </c>
      <c r="M838" s="190" t="s">
        <v>2359</v>
      </c>
      <c r="N838" s="190" t="s">
        <v>2360</v>
      </c>
      <c r="O838" s="190" t="s">
        <v>296</v>
      </c>
      <c r="P838" s="190" t="s">
        <v>297</v>
      </c>
      <c r="Q838" s="190" t="s">
        <v>2359</v>
      </c>
      <c r="R838" s="190" t="s">
        <v>2360</v>
      </c>
      <c r="S838" s="190" t="s">
        <v>144</v>
      </c>
    </row>
    <row r="839" spans="9:19" ht="15" customHeight="1">
      <c r="I839" s="190" t="s">
        <v>296</v>
      </c>
      <c r="J839" s="190" t="s">
        <v>297</v>
      </c>
      <c r="K839" s="190" t="s">
        <v>863</v>
      </c>
      <c r="L839" s="190" t="s">
        <v>864</v>
      </c>
      <c r="M839" s="190" t="s">
        <v>2361</v>
      </c>
      <c r="N839" s="190" t="s">
        <v>2362</v>
      </c>
      <c r="O839" s="190" t="s">
        <v>296</v>
      </c>
      <c r="P839" s="190" t="s">
        <v>297</v>
      </c>
      <c r="Q839" s="190" t="s">
        <v>2361</v>
      </c>
      <c r="R839" s="190" t="s">
        <v>2362</v>
      </c>
      <c r="S839" s="190" t="s">
        <v>144</v>
      </c>
    </row>
    <row r="840" spans="9:19" ht="15" customHeight="1">
      <c r="I840" s="190" t="s">
        <v>296</v>
      </c>
      <c r="J840" s="190" t="s">
        <v>297</v>
      </c>
      <c r="K840" s="190" t="s">
        <v>884</v>
      </c>
      <c r="L840" s="190" t="s">
        <v>885</v>
      </c>
      <c r="M840" s="190" t="s">
        <v>2363</v>
      </c>
      <c r="N840" s="190" t="s">
        <v>2364</v>
      </c>
      <c r="O840" s="190" t="s">
        <v>296</v>
      </c>
      <c r="P840" s="190" t="s">
        <v>297</v>
      </c>
      <c r="Q840" s="190" t="s">
        <v>2363</v>
      </c>
      <c r="R840" s="190" t="s">
        <v>2364</v>
      </c>
      <c r="S840" s="190" t="s">
        <v>144</v>
      </c>
    </row>
    <row r="841" spans="9:19" ht="15" customHeight="1">
      <c r="I841" s="190" t="s">
        <v>296</v>
      </c>
      <c r="J841" s="190" t="s">
        <v>297</v>
      </c>
      <c r="K841" s="190" t="s">
        <v>863</v>
      </c>
      <c r="L841" s="190" t="s">
        <v>864</v>
      </c>
      <c r="M841" s="190" t="s">
        <v>2365</v>
      </c>
      <c r="N841" s="190" t="s">
        <v>2366</v>
      </c>
      <c r="O841" s="190" t="s">
        <v>296</v>
      </c>
      <c r="P841" s="190" t="s">
        <v>297</v>
      </c>
      <c r="Q841" s="190" t="s">
        <v>2365</v>
      </c>
      <c r="R841" s="190" t="s">
        <v>2366</v>
      </c>
      <c r="S841" s="190" t="s">
        <v>144</v>
      </c>
    </row>
    <row r="842" spans="9:19" ht="15" customHeight="1">
      <c r="I842" s="190" t="s">
        <v>296</v>
      </c>
      <c r="J842" s="190" t="s">
        <v>297</v>
      </c>
      <c r="K842" s="190" t="s">
        <v>863</v>
      </c>
      <c r="L842" s="190" t="s">
        <v>864</v>
      </c>
      <c r="M842" s="190" t="s">
        <v>2367</v>
      </c>
      <c r="N842" s="190" t="s">
        <v>2368</v>
      </c>
      <c r="O842" s="190" t="s">
        <v>296</v>
      </c>
      <c r="P842" s="190" t="s">
        <v>297</v>
      </c>
      <c r="Q842" s="190" t="s">
        <v>2367</v>
      </c>
      <c r="R842" s="190" t="s">
        <v>2368</v>
      </c>
      <c r="S842" s="190" t="s">
        <v>144</v>
      </c>
    </row>
    <row r="843" spans="9:19" ht="15" customHeight="1">
      <c r="I843" s="190" t="s">
        <v>296</v>
      </c>
      <c r="J843" s="190" t="s">
        <v>297</v>
      </c>
      <c r="K843" s="190" t="s">
        <v>884</v>
      </c>
      <c r="L843" s="190" t="s">
        <v>885</v>
      </c>
      <c r="M843" s="190" t="s">
        <v>2369</v>
      </c>
      <c r="N843" s="190" t="s">
        <v>2370</v>
      </c>
      <c r="O843" s="190" t="s">
        <v>296</v>
      </c>
      <c r="P843" s="190" t="s">
        <v>297</v>
      </c>
      <c r="Q843" s="190" t="s">
        <v>2369</v>
      </c>
      <c r="R843" s="190" t="s">
        <v>2370</v>
      </c>
      <c r="S843" s="190" t="s">
        <v>144</v>
      </c>
    </row>
    <row r="844" spans="9:19" ht="15" customHeight="1">
      <c r="I844" s="190" t="s">
        <v>296</v>
      </c>
      <c r="J844" s="190" t="s">
        <v>297</v>
      </c>
      <c r="K844" s="190" t="s">
        <v>863</v>
      </c>
      <c r="L844" s="190" t="s">
        <v>864</v>
      </c>
      <c r="M844" s="190" t="s">
        <v>2371</v>
      </c>
      <c r="N844" s="190" t="s">
        <v>2372</v>
      </c>
      <c r="O844" s="190" t="s">
        <v>296</v>
      </c>
      <c r="P844" s="190" t="s">
        <v>297</v>
      </c>
      <c r="Q844" s="190" t="s">
        <v>2371</v>
      </c>
      <c r="R844" s="190" t="s">
        <v>2372</v>
      </c>
      <c r="S844" s="190" t="s">
        <v>144</v>
      </c>
    </row>
    <row r="845" spans="9:19" ht="15" customHeight="1">
      <c r="I845" s="190" t="s">
        <v>296</v>
      </c>
      <c r="J845" s="190" t="s">
        <v>297</v>
      </c>
      <c r="K845" s="190" t="s">
        <v>868</v>
      </c>
      <c r="L845" s="190" t="s">
        <v>869</v>
      </c>
      <c r="M845" s="190" t="s">
        <v>2373</v>
      </c>
      <c r="N845" s="190" t="s">
        <v>2374</v>
      </c>
      <c r="O845" s="190" t="s">
        <v>296</v>
      </c>
      <c r="P845" s="190" t="s">
        <v>297</v>
      </c>
      <c r="Q845" s="190" t="s">
        <v>2373</v>
      </c>
      <c r="R845" s="190" t="s">
        <v>2374</v>
      </c>
      <c r="S845" s="190" t="s">
        <v>144</v>
      </c>
    </row>
    <row r="846" spans="9:19" ht="15" customHeight="1">
      <c r="I846" s="190" t="s">
        <v>296</v>
      </c>
      <c r="J846" s="190" t="s">
        <v>297</v>
      </c>
      <c r="K846" s="190" t="s">
        <v>858</v>
      </c>
      <c r="L846" s="190" t="s">
        <v>859</v>
      </c>
      <c r="M846" s="190" t="s">
        <v>2375</v>
      </c>
      <c r="N846" s="190" t="s">
        <v>2376</v>
      </c>
      <c r="O846" s="190" t="s">
        <v>296</v>
      </c>
      <c r="P846" s="190" t="s">
        <v>297</v>
      </c>
      <c r="Q846" s="190" t="s">
        <v>2375</v>
      </c>
      <c r="R846" s="190" t="s">
        <v>2376</v>
      </c>
      <c r="S846" s="190" t="s">
        <v>144</v>
      </c>
    </row>
    <row r="847" spans="9:19" ht="15" customHeight="1">
      <c r="I847" s="190" t="s">
        <v>296</v>
      </c>
      <c r="J847" s="190" t="s">
        <v>297</v>
      </c>
      <c r="K847" s="190" t="s">
        <v>884</v>
      </c>
      <c r="L847" s="190" t="s">
        <v>885</v>
      </c>
      <c r="M847" s="190" t="s">
        <v>2377</v>
      </c>
      <c r="N847" s="190" t="s">
        <v>2378</v>
      </c>
      <c r="O847" s="190" t="s">
        <v>296</v>
      </c>
      <c r="P847" s="190" t="s">
        <v>297</v>
      </c>
      <c r="Q847" s="190" t="s">
        <v>2377</v>
      </c>
      <c r="R847" s="190" t="s">
        <v>2378</v>
      </c>
      <c r="S847" s="190" t="s">
        <v>144</v>
      </c>
    </row>
    <row r="848" spans="9:19" ht="15" customHeight="1">
      <c r="I848" s="190" t="s">
        <v>296</v>
      </c>
      <c r="J848" s="190" t="s">
        <v>297</v>
      </c>
      <c r="K848" s="190" t="s">
        <v>881</v>
      </c>
      <c r="L848" s="190" t="s">
        <v>882</v>
      </c>
      <c r="M848" s="190" t="s">
        <v>2379</v>
      </c>
      <c r="N848" s="190" t="s">
        <v>2380</v>
      </c>
      <c r="O848" s="190" t="s">
        <v>296</v>
      </c>
      <c r="P848" s="190" t="s">
        <v>297</v>
      </c>
      <c r="Q848" s="190" t="s">
        <v>2379</v>
      </c>
      <c r="R848" s="190" t="s">
        <v>2380</v>
      </c>
      <c r="S848" s="190" t="s">
        <v>144</v>
      </c>
    </row>
    <row r="849" spans="9:19" ht="15" customHeight="1">
      <c r="I849" s="190" t="s">
        <v>296</v>
      </c>
      <c r="J849" s="190" t="s">
        <v>297</v>
      </c>
      <c r="K849" s="190" t="s">
        <v>868</v>
      </c>
      <c r="L849" s="190" t="s">
        <v>869</v>
      </c>
      <c r="M849" s="190" t="s">
        <v>2381</v>
      </c>
      <c r="N849" s="190" t="s">
        <v>595</v>
      </c>
      <c r="O849" s="190" t="s">
        <v>296</v>
      </c>
      <c r="P849" s="190" t="s">
        <v>297</v>
      </c>
      <c r="Q849" s="190" t="s">
        <v>2381</v>
      </c>
      <c r="R849" s="190" t="s">
        <v>595</v>
      </c>
      <c r="S849" s="190" t="s">
        <v>144</v>
      </c>
    </row>
    <row r="850" spans="9:19" ht="15" customHeight="1">
      <c r="I850" s="190" t="s">
        <v>296</v>
      </c>
      <c r="J850" s="190" t="s">
        <v>297</v>
      </c>
      <c r="K850" s="190" t="s">
        <v>878</v>
      </c>
      <c r="L850" s="190" t="s">
        <v>879</v>
      </c>
      <c r="M850" s="190" t="s">
        <v>2382</v>
      </c>
      <c r="N850" s="190" t="s">
        <v>2383</v>
      </c>
      <c r="O850" s="190" t="s">
        <v>296</v>
      </c>
      <c r="P850" s="190" t="s">
        <v>297</v>
      </c>
      <c r="Q850" s="190" t="s">
        <v>2382</v>
      </c>
      <c r="R850" s="190" t="s">
        <v>2383</v>
      </c>
      <c r="S850" s="190" t="s">
        <v>144</v>
      </c>
    </row>
    <row r="851" spans="9:19" ht="15" customHeight="1">
      <c r="I851" s="190" t="s">
        <v>296</v>
      </c>
      <c r="J851" s="190" t="s">
        <v>297</v>
      </c>
      <c r="K851" s="190" t="s">
        <v>858</v>
      </c>
      <c r="L851" s="190" t="s">
        <v>859</v>
      </c>
      <c r="M851" s="190" t="s">
        <v>2384</v>
      </c>
      <c r="N851" s="190" t="s">
        <v>2385</v>
      </c>
      <c r="O851" s="190" t="s">
        <v>296</v>
      </c>
      <c r="P851" s="190" t="s">
        <v>297</v>
      </c>
      <c r="Q851" s="190" t="s">
        <v>2384</v>
      </c>
      <c r="R851" s="190" t="s">
        <v>2385</v>
      </c>
      <c r="S851" s="190" t="s">
        <v>144</v>
      </c>
    </row>
    <row r="852" spans="9:19" ht="15" customHeight="1">
      <c r="I852" s="190" t="s">
        <v>296</v>
      </c>
      <c r="J852" s="190" t="s">
        <v>297</v>
      </c>
      <c r="K852" s="190" t="s">
        <v>858</v>
      </c>
      <c r="L852" s="190" t="s">
        <v>859</v>
      </c>
      <c r="M852" s="190" t="s">
        <v>2386</v>
      </c>
      <c r="N852" s="190" t="s">
        <v>2387</v>
      </c>
      <c r="O852" s="190" t="s">
        <v>296</v>
      </c>
      <c r="P852" s="190" t="s">
        <v>297</v>
      </c>
      <c r="Q852" s="190" t="s">
        <v>2386</v>
      </c>
      <c r="R852" s="190" t="s">
        <v>2387</v>
      </c>
      <c r="S852" s="190" t="s">
        <v>144</v>
      </c>
    </row>
    <row r="853" spans="9:19" ht="15" customHeight="1">
      <c r="I853" s="190" t="s">
        <v>296</v>
      </c>
      <c r="J853" s="190" t="s">
        <v>297</v>
      </c>
      <c r="K853" s="190" t="s">
        <v>873</v>
      </c>
      <c r="L853" s="190" t="s">
        <v>874</v>
      </c>
      <c r="M853" s="190" t="s">
        <v>2388</v>
      </c>
      <c r="N853" s="190" t="s">
        <v>2389</v>
      </c>
      <c r="O853" s="190" t="s">
        <v>296</v>
      </c>
      <c r="P853" s="190" t="s">
        <v>297</v>
      </c>
      <c r="Q853" s="190" t="s">
        <v>2388</v>
      </c>
      <c r="R853" s="190" t="s">
        <v>2390</v>
      </c>
      <c r="S853" s="190" t="s">
        <v>144</v>
      </c>
    </row>
    <row r="854" spans="9:19" ht="15" customHeight="1">
      <c r="I854" s="190" t="s">
        <v>296</v>
      </c>
      <c r="J854" s="190" t="s">
        <v>297</v>
      </c>
      <c r="K854" s="190" t="s">
        <v>884</v>
      </c>
      <c r="L854" s="190" t="s">
        <v>885</v>
      </c>
      <c r="M854" s="190" t="s">
        <v>2391</v>
      </c>
      <c r="N854" s="190" t="s">
        <v>2392</v>
      </c>
      <c r="O854" s="190" t="s">
        <v>296</v>
      </c>
      <c r="P854" s="190" t="s">
        <v>297</v>
      </c>
      <c r="Q854" s="190" t="s">
        <v>2391</v>
      </c>
      <c r="R854" s="190" t="s">
        <v>2392</v>
      </c>
      <c r="S854" s="190" t="s">
        <v>144</v>
      </c>
    </row>
    <row r="855" spans="9:19" ht="15" customHeight="1">
      <c r="I855" s="190" t="s">
        <v>296</v>
      </c>
      <c r="J855" s="190" t="s">
        <v>297</v>
      </c>
      <c r="K855" s="190" t="s">
        <v>881</v>
      </c>
      <c r="L855" s="190" t="s">
        <v>882</v>
      </c>
      <c r="M855" s="190" t="s">
        <v>2393</v>
      </c>
      <c r="N855" s="190" t="s">
        <v>1922</v>
      </c>
      <c r="O855" s="190" t="s">
        <v>296</v>
      </c>
      <c r="P855" s="190" t="s">
        <v>297</v>
      </c>
      <c r="Q855" s="190" t="s">
        <v>2393</v>
      </c>
      <c r="R855" s="190" t="s">
        <v>1922</v>
      </c>
      <c r="S855" s="190" t="s">
        <v>144</v>
      </c>
    </row>
    <row r="856" spans="9:19" ht="15" customHeight="1">
      <c r="I856" s="190" t="s">
        <v>296</v>
      </c>
      <c r="J856" s="190" t="s">
        <v>297</v>
      </c>
      <c r="K856" s="190" t="s">
        <v>858</v>
      </c>
      <c r="L856" s="190" t="s">
        <v>859</v>
      </c>
      <c r="M856" s="190" t="s">
        <v>2394</v>
      </c>
      <c r="N856" s="190" t="s">
        <v>297</v>
      </c>
      <c r="O856" s="190" t="s">
        <v>296</v>
      </c>
      <c r="P856" s="190" t="s">
        <v>297</v>
      </c>
      <c r="Q856" s="190" t="s">
        <v>2394</v>
      </c>
      <c r="R856" s="190" t="s">
        <v>297</v>
      </c>
      <c r="S856" s="190" t="s">
        <v>144</v>
      </c>
    </row>
    <row r="857" spans="9:19" ht="15" customHeight="1">
      <c r="I857" s="190" t="s">
        <v>296</v>
      </c>
      <c r="J857" s="190" t="s">
        <v>297</v>
      </c>
      <c r="K857" s="190" t="s">
        <v>881</v>
      </c>
      <c r="L857" s="190" t="s">
        <v>882</v>
      </c>
      <c r="M857" s="190" t="s">
        <v>2395</v>
      </c>
      <c r="N857" s="190" t="s">
        <v>2396</v>
      </c>
      <c r="O857" s="190" t="s">
        <v>296</v>
      </c>
      <c r="P857" s="190" t="s">
        <v>297</v>
      </c>
      <c r="Q857" s="190" t="s">
        <v>2395</v>
      </c>
      <c r="R857" s="190" t="s">
        <v>2396</v>
      </c>
      <c r="S857" s="190" t="s">
        <v>144</v>
      </c>
    </row>
    <row r="858" spans="9:19" ht="15" customHeight="1">
      <c r="I858" s="190" t="s">
        <v>296</v>
      </c>
      <c r="J858" s="190" t="s">
        <v>297</v>
      </c>
      <c r="K858" s="190" t="s">
        <v>884</v>
      </c>
      <c r="L858" s="190" t="s">
        <v>885</v>
      </c>
      <c r="M858" s="190" t="s">
        <v>2397</v>
      </c>
      <c r="N858" s="190" t="s">
        <v>2398</v>
      </c>
      <c r="O858" s="190" t="s">
        <v>296</v>
      </c>
      <c r="P858" s="190" t="s">
        <v>297</v>
      </c>
      <c r="Q858" s="190" t="s">
        <v>2397</v>
      </c>
      <c r="R858" s="190" t="s">
        <v>2398</v>
      </c>
      <c r="S858" s="190" t="s">
        <v>144</v>
      </c>
    </row>
    <row r="859" spans="9:19" ht="15" customHeight="1">
      <c r="I859" s="190" t="s">
        <v>296</v>
      </c>
      <c r="J859" s="190" t="s">
        <v>297</v>
      </c>
      <c r="K859" s="190" t="s">
        <v>881</v>
      </c>
      <c r="L859" s="190" t="s">
        <v>882</v>
      </c>
      <c r="M859" s="190" t="s">
        <v>2399</v>
      </c>
      <c r="N859" s="190" t="s">
        <v>2400</v>
      </c>
      <c r="O859" s="190" t="s">
        <v>296</v>
      </c>
      <c r="P859" s="190" t="s">
        <v>297</v>
      </c>
      <c r="Q859" s="190" t="s">
        <v>2399</v>
      </c>
      <c r="R859" s="190" t="s">
        <v>2400</v>
      </c>
      <c r="S859" s="190" t="s">
        <v>144</v>
      </c>
    </row>
    <row r="860" spans="9:19" ht="15" customHeight="1">
      <c r="I860" s="190" t="s">
        <v>296</v>
      </c>
      <c r="J860" s="190" t="s">
        <v>297</v>
      </c>
      <c r="K860" s="190" t="s">
        <v>878</v>
      </c>
      <c r="L860" s="190" t="s">
        <v>879</v>
      </c>
      <c r="M860" s="190" t="s">
        <v>2401</v>
      </c>
      <c r="N860" s="190" t="s">
        <v>2402</v>
      </c>
      <c r="O860" s="190" t="s">
        <v>296</v>
      </c>
      <c r="P860" s="190" t="s">
        <v>297</v>
      </c>
      <c r="Q860" s="190" t="s">
        <v>2401</v>
      </c>
      <c r="R860" s="190" t="s">
        <v>2402</v>
      </c>
      <c r="S860" s="190" t="s">
        <v>144</v>
      </c>
    </row>
    <row r="861" spans="9:19" ht="15" customHeight="1">
      <c r="I861" s="190" t="s">
        <v>296</v>
      </c>
      <c r="J861" s="190" t="s">
        <v>297</v>
      </c>
      <c r="K861" s="190" t="s">
        <v>863</v>
      </c>
      <c r="L861" s="190" t="s">
        <v>864</v>
      </c>
      <c r="M861" s="190" t="s">
        <v>2403</v>
      </c>
      <c r="N861" s="190" t="s">
        <v>2404</v>
      </c>
      <c r="O861" s="190" t="s">
        <v>296</v>
      </c>
      <c r="P861" s="190" t="s">
        <v>297</v>
      </c>
      <c r="Q861" s="190" t="s">
        <v>2403</v>
      </c>
      <c r="R861" s="190" t="s">
        <v>2404</v>
      </c>
      <c r="S861" s="190" t="s">
        <v>144</v>
      </c>
    </row>
    <row r="862" spans="9:19" ht="15" customHeight="1">
      <c r="I862" s="190" t="s">
        <v>296</v>
      </c>
      <c r="J862" s="190" t="s">
        <v>297</v>
      </c>
      <c r="K862" s="190" t="s">
        <v>884</v>
      </c>
      <c r="L862" s="190" t="s">
        <v>885</v>
      </c>
      <c r="M862" s="190" t="s">
        <v>2405</v>
      </c>
      <c r="N862" s="190" t="s">
        <v>2406</v>
      </c>
      <c r="O862" s="190" t="s">
        <v>296</v>
      </c>
      <c r="P862" s="190" t="s">
        <v>297</v>
      </c>
      <c r="Q862" s="190" t="s">
        <v>2405</v>
      </c>
      <c r="R862" s="190" t="s">
        <v>2406</v>
      </c>
      <c r="S862" s="190" t="s">
        <v>144</v>
      </c>
    </row>
    <row r="863" spans="9:19" ht="15" customHeight="1">
      <c r="I863" s="190" t="s">
        <v>296</v>
      </c>
      <c r="J863" s="190" t="s">
        <v>297</v>
      </c>
      <c r="K863" s="190" t="s">
        <v>863</v>
      </c>
      <c r="L863" s="190" t="s">
        <v>864</v>
      </c>
      <c r="M863" s="190" t="s">
        <v>2407</v>
      </c>
      <c r="N863" s="190" t="s">
        <v>2408</v>
      </c>
      <c r="O863" s="190" t="s">
        <v>296</v>
      </c>
      <c r="P863" s="190" t="s">
        <v>297</v>
      </c>
      <c r="Q863" s="190" t="s">
        <v>2407</v>
      </c>
      <c r="R863" s="190" t="s">
        <v>2408</v>
      </c>
      <c r="S863" s="190" t="s">
        <v>144</v>
      </c>
    </row>
    <row r="864" spans="9:19" ht="15" customHeight="1">
      <c r="I864" s="190" t="s">
        <v>296</v>
      </c>
      <c r="J864" s="190" t="s">
        <v>297</v>
      </c>
      <c r="K864" s="190" t="s">
        <v>863</v>
      </c>
      <c r="L864" s="190" t="s">
        <v>864</v>
      </c>
      <c r="M864" s="190" t="s">
        <v>2409</v>
      </c>
      <c r="N864" s="190" t="s">
        <v>2410</v>
      </c>
      <c r="O864" s="190" t="s">
        <v>296</v>
      </c>
      <c r="P864" s="190" t="s">
        <v>297</v>
      </c>
      <c r="Q864" s="190" t="s">
        <v>2409</v>
      </c>
      <c r="R864" s="190" t="s">
        <v>2410</v>
      </c>
      <c r="S864" s="190" t="s">
        <v>144</v>
      </c>
    </row>
    <row r="865" spans="9:19" ht="15" customHeight="1">
      <c r="I865" s="190" t="s">
        <v>296</v>
      </c>
      <c r="J865" s="190" t="s">
        <v>297</v>
      </c>
      <c r="K865" s="190" t="s">
        <v>884</v>
      </c>
      <c r="L865" s="190" t="s">
        <v>885</v>
      </c>
      <c r="M865" s="190" t="s">
        <v>2411</v>
      </c>
      <c r="N865" s="190" t="s">
        <v>1956</v>
      </c>
      <c r="O865" s="190" t="s">
        <v>296</v>
      </c>
      <c r="P865" s="190" t="s">
        <v>297</v>
      </c>
      <c r="Q865" s="190" t="s">
        <v>2411</v>
      </c>
      <c r="R865" s="190" t="s">
        <v>1956</v>
      </c>
      <c r="S865" s="190" t="s">
        <v>144</v>
      </c>
    </row>
    <row r="866" spans="9:19" ht="15" customHeight="1">
      <c r="I866" s="190" t="s">
        <v>296</v>
      </c>
      <c r="J866" s="190" t="s">
        <v>297</v>
      </c>
      <c r="K866" s="190" t="s">
        <v>873</v>
      </c>
      <c r="L866" s="190" t="s">
        <v>874</v>
      </c>
      <c r="M866" s="190" t="s">
        <v>2412</v>
      </c>
      <c r="N866" s="190" t="s">
        <v>2413</v>
      </c>
      <c r="O866" s="190" t="s">
        <v>296</v>
      </c>
      <c r="P866" s="190" t="s">
        <v>297</v>
      </c>
      <c r="Q866" s="190" t="s">
        <v>2412</v>
      </c>
      <c r="R866" s="190" t="s">
        <v>2413</v>
      </c>
      <c r="S866" s="190" t="s">
        <v>144</v>
      </c>
    </row>
    <row r="867" spans="9:19" ht="15" customHeight="1">
      <c r="I867" s="190" t="s">
        <v>296</v>
      </c>
      <c r="J867" s="190" t="s">
        <v>297</v>
      </c>
      <c r="K867" s="190" t="s">
        <v>884</v>
      </c>
      <c r="L867" s="190" t="s">
        <v>885</v>
      </c>
      <c r="M867" s="190" t="s">
        <v>2414</v>
      </c>
      <c r="N867" s="190" t="s">
        <v>2415</v>
      </c>
      <c r="O867" s="190" t="s">
        <v>296</v>
      </c>
      <c r="P867" s="190" t="s">
        <v>297</v>
      </c>
      <c r="Q867" s="190" t="s">
        <v>2414</v>
      </c>
      <c r="R867" s="190" t="s">
        <v>2415</v>
      </c>
      <c r="S867" s="190" t="s">
        <v>144</v>
      </c>
    </row>
    <row r="868" spans="9:19" ht="15" customHeight="1">
      <c r="I868" s="190" t="s">
        <v>296</v>
      </c>
      <c r="J868" s="190" t="s">
        <v>297</v>
      </c>
      <c r="K868" s="190" t="s">
        <v>858</v>
      </c>
      <c r="L868" s="190" t="s">
        <v>859</v>
      </c>
      <c r="M868" s="190" t="s">
        <v>2416</v>
      </c>
      <c r="N868" s="190" t="s">
        <v>2417</v>
      </c>
      <c r="O868" s="190" t="s">
        <v>296</v>
      </c>
      <c r="P868" s="190" t="s">
        <v>297</v>
      </c>
      <c r="Q868" s="190" t="s">
        <v>2416</v>
      </c>
      <c r="R868" s="190" t="s">
        <v>2417</v>
      </c>
      <c r="S868" s="190" t="s">
        <v>144</v>
      </c>
    </row>
    <row r="869" spans="9:19" ht="15" customHeight="1">
      <c r="I869" s="190" t="s">
        <v>296</v>
      </c>
      <c r="J869" s="190" t="s">
        <v>297</v>
      </c>
      <c r="K869" s="190" t="s">
        <v>853</v>
      </c>
      <c r="L869" s="190" t="s">
        <v>854</v>
      </c>
      <c r="M869" s="190" t="s">
        <v>2418</v>
      </c>
      <c r="N869" s="190" t="s">
        <v>1960</v>
      </c>
      <c r="O869" s="190" t="s">
        <v>296</v>
      </c>
      <c r="P869" s="190" t="s">
        <v>297</v>
      </c>
      <c r="Q869" s="190" t="s">
        <v>2418</v>
      </c>
      <c r="R869" s="190" t="s">
        <v>1960</v>
      </c>
      <c r="S869" s="190" t="s">
        <v>144</v>
      </c>
    </row>
    <row r="870" spans="9:19" ht="15" customHeight="1">
      <c r="I870" s="190" t="s">
        <v>296</v>
      </c>
      <c r="J870" s="190" t="s">
        <v>297</v>
      </c>
      <c r="K870" s="190" t="s">
        <v>868</v>
      </c>
      <c r="L870" s="190" t="s">
        <v>869</v>
      </c>
      <c r="M870" s="190" t="s">
        <v>2419</v>
      </c>
      <c r="N870" s="190" t="s">
        <v>2420</v>
      </c>
      <c r="O870" s="190" t="s">
        <v>296</v>
      </c>
      <c r="P870" s="190" t="s">
        <v>297</v>
      </c>
      <c r="Q870" s="190" t="s">
        <v>2419</v>
      </c>
      <c r="R870" s="190" t="s">
        <v>2420</v>
      </c>
      <c r="S870" s="190" t="s">
        <v>144</v>
      </c>
    </row>
    <row r="871" spans="9:19" ht="15" customHeight="1">
      <c r="I871" s="190" t="s">
        <v>296</v>
      </c>
      <c r="J871" s="190" t="s">
        <v>297</v>
      </c>
      <c r="K871" s="190" t="s">
        <v>868</v>
      </c>
      <c r="L871" s="190" t="s">
        <v>869</v>
      </c>
      <c r="M871" s="190" t="s">
        <v>2421</v>
      </c>
      <c r="N871" s="190" t="s">
        <v>1232</v>
      </c>
      <c r="O871" s="190" t="s">
        <v>296</v>
      </c>
      <c r="P871" s="190" t="s">
        <v>297</v>
      </c>
      <c r="Q871" s="190" t="s">
        <v>2421</v>
      </c>
      <c r="R871" s="190" t="s">
        <v>1232</v>
      </c>
      <c r="S871" s="190" t="s">
        <v>144</v>
      </c>
    </row>
    <row r="872" spans="9:19" ht="15" customHeight="1">
      <c r="I872" s="190" t="s">
        <v>296</v>
      </c>
      <c r="J872" s="190" t="s">
        <v>297</v>
      </c>
      <c r="K872" s="190" t="s">
        <v>868</v>
      </c>
      <c r="L872" s="190" t="s">
        <v>869</v>
      </c>
      <c r="M872" s="190" t="s">
        <v>2422</v>
      </c>
      <c r="N872" s="190" t="s">
        <v>2423</v>
      </c>
      <c r="O872" s="190" t="s">
        <v>296</v>
      </c>
      <c r="P872" s="190" t="s">
        <v>297</v>
      </c>
      <c r="Q872" s="190" t="s">
        <v>2422</v>
      </c>
      <c r="R872" s="190" t="s">
        <v>2423</v>
      </c>
      <c r="S872" s="190" t="s">
        <v>144</v>
      </c>
    </row>
    <row r="873" spans="9:19" ht="15" customHeight="1">
      <c r="I873" s="190" t="s">
        <v>296</v>
      </c>
      <c r="J873" s="190" t="s">
        <v>297</v>
      </c>
      <c r="K873" s="190" t="s">
        <v>881</v>
      </c>
      <c r="L873" s="190" t="s">
        <v>882</v>
      </c>
      <c r="M873" s="190" t="s">
        <v>1694</v>
      </c>
      <c r="N873" s="190" t="s">
        <v>756</v>
      </c>
      <c r="O873" s="190" t="s">
        <v>296</v>
      </c>
      <c r="P873" s="190" t="s">
        <v>297</v>
      </c>
      <c r="Q873" s="190" t="s">
        <v>1694</v>
      </c>
      <c r="R873" s="190" t="s">
        <v>756</v>
      </c>
      <c r="S873" s="190" t="s">
        <v>144</v>
      </c>
    </row>
    <row r="874" spans="9:19" ht="15" customHeight="1">
      <c r="I874" s="190" t="s">
        <v>296</v>
      </c>
      <c r="J874" s="190" t="s">
        <v>297</v>
      </c>
      <c r="K874" s="190" t="s">
        <v>884</v>
      </c>
      <c r="L874" s="190" t="s">
        <v>885</v>
      </c>
      <c r="M874" s="190" t="s">
        <v>2424</v>
      </c>
      <c r="N874" s="190" t="s">
        <v>2425</v>
      </c>
      <c r="O874" s="190" t="s">
        <v>296</v>
      </c>
      <c r="P874" s="190" t="s">
        <v>297</v>
      </c>
      <c r="Q874" s="190" t="s">
        <v>2424</v>
      </c>
      <c r="R874" s="190" t="s">
        <v>2425</v>
      </c>
      <c r="S874" s="190" t="s">
        <v>144</v>
      </c>
    </row>
    <row r="875" spans="9:19" ht="15" customHeight="1">
      <c r="I875" s="190" t="s">
        <v>296</v>
      </c>
      <c r="J875" s="190" t="s">
        <v>297</v>
      </c>
      <c r="K875" s="190" t="s">
        <v>884</v>
      </c>
      <c r="L875" s="190" t="s">
        <v>885</v>
      </c>
      <c r="M875" s="190" t="s">
        <v>2426</v>
      </c>
      <c r="N875" s="190" t="s">
        <v>2427</v>
      </c>
      <c r="O875" s="190" t="s">
        <v>296</v>
      </c>
      <c r="P875" s="190" t="s">
        <v>297</v>
      </c>
      <c r="Q875" s="190" t="s">
        <v>2426</v>
      </c>
      <c r="R875" s="190" t="s">
        <v>2427</v>
      </c>
      <c r="S875" s="190" t="s">
        <v>144</v>
      </c>
    </row>
    <row r="876" spans="9:19" ht="15" customHeight="1">
      <c r="I876" s="190" t="s">
        <v>296</v>
      </c>
      <c r="J876" s="190" t="s">
        <v>297</v>
      </c>
      <c r="K876" s="190" t="s">
        <v>878</v>
      </c>
      <c r="L876" s="190" t="s">
        <v>879</v>
      </c>
      <c r="M876" s="190" t="s">
        <v>2428</v>
      </c>
      <c r="N876" s="190" t="s">
        <v>2429</v>
      </c>
      <c r="O876" s="190" t="s">
        <v>296</v>
      </c>
      <c r="P876" s="190" t="s">
        <v>297</v>
      </c>
      <c r="Q876" s="190" t="s">
        <v>2428</v>
      </c>
      <c r="R876" s="190" t="s">
        <v>2429</v>
      </c>
      <c r="S876" s="190" t="s">
        <v>144</v>
      </c>
    </row>
    <row r="877" spans="9:19" ht="15" customHeight="1">
      <c r="I877" s="190" t="s">
        <v>296</v>
      </c>
      <c r="J877" s="190" t="s">
        <v>297</v>
      </c>
      <c r="K877" s="190" t="s">
        <v>853</v>
      </c>
      <c r="L877" s="190" t="s">
        <v>854</v>
      </c>
      <c r="M877" s="190" t="s">
        <v>2430</v>
      </c>
      <c r="N877" s="190" t="s">
        <v>2431</v>
      </c>
      <c r="O877" s="190" t="s">
        <v>296</v>
      </c>
      <c r="P877" s="190" t="s">
        <v>297</v>
      </c>
      <c r="Q877" s="190" t="s">
        <v>2430</v>
      </c>
      <c r="R877" s="190" t="s">
        <v>2431</v>
      </c>
      <c r="S877" s="190" t="s">
        <v>144</v>
      </c>
    </row>
    <row r="878" spans="9:19" ht="15" customHeight="1">
      <c r="I878" s="190" t="s">
        <v>296</v>
      </c>
      <c r="J878" s="190" t="s">
        <v>297</v>
      </c>
      <c r="K878" s="190" t="s">
        <v>881</v>
      </c>
      <c r="L878" s="190" t="s">
        <v>882</v>
      </c>
      <c r="M878" s="190" t="s">
        <v>2432</v>
      </c>
      <c r="N878" s="190" t="s">
        <v>2433</v>
      </c>
      <c r="O878" s="190" t="s">
        <v>296</v>
      </c>
      <c r="P878" s="190" t="s">
        <v>297</v>
      </c>
      <c r="Q878" s="190" t="s">
        <v>2432</v>
      </c>
      <c r="R878" s="190" t="s">
        <v>2433</v>
      </c>
      <c r="S878" s="190" t="s">
        <v>144</v>
      </c>
    </row>
    <row r="879" spans="9:19" ht="15" customHeight="1">
      <c r="I879" s="190" t="s">
        <v>296</v>
      </c>
      <c r="J879" s="190" t="s">
        <v>297</v>
      </c>
      <c r="K879" s="190" t="s">
        <v>884</v>
      </c>
      <c r="L879" s="190" t="s">
        <v>885</v>
      </c>
      <c r="M879" s="190" t="s">
        <v>2434</v>
      </c>
      <c r="N879" s="190" t="s">
        <v>2435</v>
      </c>
      <c r="O879" s="190" t="s">
        <v>296</v>
      </c>
      <c r="P879" s="190" t="s">
        <v>297</v>
      </c>
      <c r="Q879" s="190" t="s">
        <v>2434</v>
      </c>
      <c r="R879" s="190" t="s">
        <v>2435</v>
      </c>
      <c r="S879" s="190" t="s">
        <v>144</v>
      </c>
    </row>
    <row r="880" spans="9:19" ht="15" customHeight="1">
      <c r="I880" s="190" t="s">
        <v>296</v>
      </c>
      <c r="J880" s="190" t="s">
        <v>297</v>
      </c>
      <c r="K880" s="190" t="s">
        <v>853</v>
      </c>
      <c r="L880" s="190" t="s">
        <v>854</v>
      </c>
      <c r="M880" s="190" t="s">
        <v>2436</v>
      </c>
      <c r="N880" s="190" t="s">
        <v>2437</v>
      </c>
      <c r="O880" s="190" t="s">
        <v>296</v>
      </c>
      <c r="P880" s="190" t="s">
        <v>297</v>
      </c>
      <c r="Q880" s="190" t="s">
        <v>2436</v>
      </c>
      <c r="R880" s="190" t="s">
        <v>2437</v>
      </c>
      <c r="S880" s="190" t="s">
        <v>144</v>
      </c>
    </row>
    <row r="881" spans="9:19" ht="15" customHeight="1">
      <c r="I881" s="190" t="s">
        <v>300</v>
      </c>
      <c r="J881" s="190" t="s">
        <v>301</v>
      </c>
      <c r="K881" s="190" t="s">
        <v>889</v>
      </c>
      <c r="L881" s="190" t="s">
        <v>890</v>
      </c>
      <c r="M881" s="190" t="s">
        <v>2438</v>
      </c>
      <c r="N881" s="190" t="s">
        <v>2439</v>
      </c>
      <c r="O881" s="190" t="s">
        <v>300</v>
      </c>
      <c r="P881" s="190" t="s">
        <v>301</v>
      </c>
      <c r="Q881" s="190" t="s">
        <v>2438</v>
      </c>
      <c r="R881" s="190" t="s">
        <v>2439</v>
      </c>
      <c r="S881" s="190" t="s">
        <v>144</v>
      </c>
    </row>
    <row r="882" spans="9:19" ht="15" customHeight="1">
      <c r="I882" s="190" t="s">
        <v>300</v>
      </c>
      <c r="J882" s="190" t="s">
        <v>301</v>
      </c>
      <c r="K882" s="190" t="s">
        <v>894</v>
      </c>
      <c r="L882" s="190" t="s">
        <v>895</v>
      </c>
      <c r="M882" s="190" t="s">
        <v>2438</v>
      </c>
      <c r="N882" s="190" t="s">
        <v>2439</v>
      </c>
      <c r="O882" s="190" t="s">
        <v>300</v>
      </c>
      <c r="P882" s="190" t="s">
        <v>301</v>
      </c>
      <c r="Q882" s="190" t="s">
        <v>2438</v>
      </c>
      <c r="R882" s="190" t="s">
        <v>2439</v>
      </c>
      <c r="S882" s="190" t="s">
        <v>144</v>
      </c>
    </row>
    <row r="883" spans="9:19" ht="15" customHeight="1">
      <c r="I883" s="190" t="s">
        <v>300</v>
      </c>
      <c r="J883" s="190" t="s">
        <v>301</v>
      </c>
      <c r="K883" s="190" t="s">
        <v>899</v>
      </c>
      <c r="L883" s="190" t="s">
        <v>900</v>
      </c>
      <c r="M883" s="190" t="s">
        <v>2438</v>
      </c>
      <c r="N883" s="190" t="s">
        <v>2439</v>
      </c>
      <c r="O883" s="190" t="s">
        <v>300</v>
      </c>
      <c r="P883" s="190" t="s">
        <v>301</v>
      </c>
      <c r="Q883" s="190" t="s">
        <v>2438</v>
      </c>
      <c r="R883" s="190" t="s">
        <v>2439</v>
      </c>
      <c r="S883" s="190" t="s">
        <v>144</v>
      </c>
    </row>
    <row r="884" spans="9:19" ht="15" customHeight="1">
      <c r="I884" s="190" t="s">
        <v>300</v>
      </c>
      <c r="J884" s="190" t="s">
        <v>301</v>
      </c>
      <c r="K884" s="190" t="s">
        <v>904</v>
      </c>
      <c r="L884" s="190" t="s">
        <v>905</v>
      </c>
      <c r="M884" s="190" t="s">
        <v>2440</v>
      </c>
      <c r="N884" s="190" t="s">
        <v>2441</v>
      </c>
      <c r="O884" s="190" t="s">
        <v>300</v>
      </c>
      <c r="P884" s="190" t="s">
        <v>301</v>
      </c>
      <c r="Q884" s="190" t="s">
        <v>2440</v>
      </c>
      <c r="R884" s="190" t="s">
        <v>2442</v>
      </c>
      <c r="S884" s="190" t="s">
        <v>144</v>
      </c>
    </row>
    <row r="885" spans="9:19" ht="15" customHeight="1">
      <c r="I885" s="190" t="s">
        <v>300</v>
      </c>
      <c r="J885" s="190" t="s">
        <v>301</v>
      </c>
      <c r="K885" s="190" t="s">
        <v>889</v>
      </c>
      <c r="L885" s="190" t="s">
        <v>890</v>
      </c>
      <c r="M885" s="190" t="s">
        <v>2443</v>
      </c>
      <c r="N885" s="190" t="s">
        <v>2444</v>
      </c>
      <c r="O885" s="190" t="s">
        <v>300</v>
      </c>
      <c r="P885" s="190" t="s">
        <v>301</v>
      </c>
      <c r="Q885" s="190" t="s">
        <v>2443</v>
      </c>
      <c r="R885" s="190" t="s">
        <v>2444</v>
      </c>
      <c r="S885" s="190" t="s">
        <v>144</v>
      </c>
    </row>
    <row r="886" spans="9:19" ht="15" customHeight="1">
      <c r="I886" s="190" t="s">
        <v>300</v>
      </c>
      <c r="J886" s="190" t="s">
        <v>301</v>
      </c>
      <c r="K886" s="190" t="s">
        <v>899</v>
      </c>
      <c r="L886" s="190" t="s">
        <v>900</v>
      </c>
      <c r="M886" s="190" t="s">
        <v>2445</v>
      </c>
      <c r="N886" s="190" t="s">
        <v>2446</v>
      </c>
      <c r="O886" s="190" t="s">
        <v>300</v>
      </c>
      <c r="P886" s="190" t="s">
        <v>301</v>
      </c>
      <c r="Q886" s="190" t="s">
        <v>2445</v>
      </c>
      <c r="R886" s="190" t="s">
        <v>2446</v>
      </c>
      <c r="S886" s="190" t="s">
        <v>144</v>
      </c>
    </row>
    <row r="887" spans="9:19" ht="15" customHeight="1">
      <c r="I887" s="190" t="s">
        <v>300</v>
      </c>
      <c r="J887" s="190" t="s">
        <v>301</v>
      </c>
      <c r="K887" s="190" t="s">
        <v>894</v>
      </c>
      <c r="L887" s="190" t="s">
        <v>895</v>
      </c>
      <c r="M887" s="190" t="s">
        <v>2447</v>
      </c>
      <c r="N887" s="190" t="s">
        <v>2448</v>
      </c>
      <c r="O887" s="190" t="s">
        <v>300</v>
      </c>
      <c r="P887" s="190" t="s">
        <v>301</v>
      </c>
      <c r="Q887" s="190" t="s">
        <v>2447</v>
      </c>
      <c r="R887" s="190" t="s">
        <v>2448</v>
      </c>
      <c r="S887" s="190" t="s">
        <v>144</v>
      </c>
    </row>
    <row r="888" spans="9:19" ht="15" customHeight="1">
      <c r="I888" s="190" t="s">
        <v>300</v>
      </c>
      <c r="J888" s="190" t="s">
        <v>301</v>
      </c>
      <c r="K888" s="190" t="s">
        <v>909</v>
      </c>
      <c r="L888" s="190" t="s">
        <v>910</v>
      </c>
      <c r="M888" s="190" t="s">
        <v>2449</v>
      </c>
      <c r="N888" s="190" t="s">
        <v>2450</v>
      </c>
      <c r="O888" s="190" t="s">
        <v>300</v>
      </c>
      <c r="P888" s="190" t="s">
        <v>301</v>
      </c>
      <c r="Q888" s="190" t="s">
        <v>2449</v>
      </c>
      <c r="R888" s="190" t="s">
        <v>2450</v>
      </c>
      <c r="S888" s="190" t="s">
        <v>144</v>
      </c>
    </row>
    <row r="889" spans="9:19" ht="15" customHeight="1">
      <c r="I889" s="190" t="s">
        <v>300</v>
      </c>
      <c r="J889" s="190" t="s">
        <v>301</v>
      </c>
      <c r="K889" s="190" t="s">
        <v>904</v>
      </c>
      <c r="L889" s="190" t="s">
        <v>905</v>
      </c>
      <c r="M889" s="190" t="s">
        <v>2451</v>
      </c>
      <c r="N889" s="190" t="s">
        <v>2452</v>
      </c>
      <c r="O889" s="190" t="s">
        <v>300</v>
      </c>
      <c r="P889" s="190" t="s">
        <v>301</v>
      </c>
      <c r="Q889" s="190" t="s">
        <v>2451</v>
      </c>
      <c r="R889" s="190" t="s">
        <v>2453</v>
      </c>
      <c r="S889" s="190" t="s">
        <v>144</v>
      </c>
    </row>
    <row r="890" spans="9:19" ht="15" customHeight="1">
      <c r="I890" s="190" t="s">
        <v>300</v>
      </c>
      <c r="J890" s="190" t="s">
        <v>301</v>
      </c>
      <c r="K890" s="190" t="s">
        <v>899</v>
      </c>
      <c r="L890" s="190" t="s">
        <v>900</v>
      </c>
      <c r="M890" s="190" t="s">
        <v>2454</v>
      </c>
      <c r="N890" s="190" t="s">
        <v>2455</v>
      </c>
      <c r="O890" s="190" t="s">
        <v>300</v>
      </c>
      <c r="P890" s="190" t="s">
        <v>301</v>
      </c>
      <c r="Q890" s="190" t="s">
        <v>2454</v>
      </c>
      <c r="R890" s="190" t="s">
        <v>2455</v>
      </c>
      <c r="S890" s="190" t="s">
        <v>144</v>
      </c>
    </row>
    <row r="891" spans="9:19" ht="15" customHeight="1">
      <c r="I891" s="190" t="s">
        <v>300</v>
      </c>
      <c r="J891" s="190" t="s">
        <v>301</v>
      </c>
      <c r="K891" s="190" t="s">
        <v>909</v>
      </c>
      <c r="L891" s="190" t="s">
        <v>910</v>
      </c>
      <c r="M891" s="190" t="s">
        <v>2456</v>
      </c>
      <c r="N891" s="190" t="s">
        <v>2457</v>
      </c>
      <c r="O891" s="190" t="s">
        <v>300</v>
      </c>
      <c r="P891" s="190" t="s">
        <v>301</v>
      </c>
      <c r="Q891" s="190" t="s">
        <v>2456</v>
      </c>
      <c r="R891" s="190" t="s">
        <v>2457</v>
      </c>
      <c r="S891" s="190" t="s">
        <v>144</v>
      </c>
    </row>
    <row r="892" spans="9:19" ht="15" customHeight="1">
      <c r="I892" s="190" t="s">
        <v>300</v>
      </c>
      <c r="J892" s="190" t="s">
        <v>301</v>
      </c>
      <c r="K892" s="190" t="s">
        <v>904</v>
      </c>
      <c r="L892" s="190" t="s">
        <v>905</v>
      </c>
      <c r="M892" s="190" t="s">
        <v>2458</v>
      </c>
      <c r="N892" s="190" t="s">
        <v>2459</v>
      </c>
      <c r="O892" s="190" t="s">
        <v>300</v>
      </c>
      <c r="P892" s="190" t="s">
        <v>301</v>
      </c>
      <c r="Q892" s="190" t="s">
        <v>2458</v>
      </c>
      <c r="R892" s="190" t="s">
        <v>2459</v>
      </c>
      <c r="S892" s="190" t="s">
        <v>144</v>
      </c>
    </row>
    <row r="893" spans="9:19" ht="15" customHeight="1">
      <c r="I893" s="190" t="s">
        <v>300</v>
      </c>
      <c r="J893" s="190" t="s">
        <v>301</v>
      </c>
      <c r="K893" s="190" t="s">
        <v>909</v>
      </c>
      <c r="L893" s="190" t="s">
        <v>910</v>
      </c>
      <c r="M893" s="190" t="s">
        <v>2460</v>
      </c>
      <c r="N893" s="190" t="s">
        <v>2461</v>
      </c>
      <c r="O893" s="190" t="s">
        <v>300</v>
      </c>
      <c r="P893" s="190" t="s">
        <v>301</v>
      </c>
      <c r="Q893" s="190" t="s">
        <v>2460</v>
      </c>
      <c r="R893" s="190" t="s">
        <v>2461</v>
      </c>
      <c r="S893" s="190" t="s">
        <v>144</v>
      </c>
    </row>
    <row r="894" spans="9:19" ht="15" customHeight="1">
      <c r="I894" s="190" t="s">
        <v>300</v>
      </c>
      <c r="J894" s="190" t="s">
        <v>301</v>
      </c>
      <c r="K894" s="190" t="s">
        <v>889</v>
      </c>
      <c r="L894" s="190" t="s">
        <v>890</v>
      </c>
      <c r="M894" s="190" t="s">
        <v>2462</v>
      </c>
      <c r="N894" s="190" t="s">
        <v>2463</v>
      </c>
      <c r="O894" s="190" t="s">
        <v>300</v>
      </c>
      <c r="P894" s="190" t="s">
        <v>301</v>
      </c>
      <c r="Q894" s="190" t="s">
        <v>2462</v>
      </c>
      <c r="R894" s="190" t="s">
        <v>2463</v>
      </c>
      <c r="S894" s="190" t="s">
        <v>144</v>
      </c>
    </row>
    <row r="895" spans="9:19" ht="15" customHeight="1">
      <c r="I895" s="190" t="s">
        <v>300</v>
      </c>
      <c r="J895" s="190" t="s">
        <v>301</v>
      </c>
      <c r="K895" s="190" t="s">
        <v>904</v>
      </c>
      <c r="L895" s="190" t="s">
        <v>905</v>
      </c>
      <c r="M895" s="190" t="s">
        <v>2464</v>
      </c>
      <c r="N895" s="190" t="s">
        <v>2465</v>
      </c>
      <c r="O895" s="190" t="s">
        <v>300</v>
      </c>
      <c r="P895" s="190" t="s">
        <v>301</v>
      </c>
      <c r="Q895" s="190" t="s">
        <v>2464</v>
      </c>
      <c r="R895" s="190" t="s">
        <v>2465</v>
      </c>
      <c r="S895" s="190" t="s">
        <v>144</v>
      </c>
    </row>
    <row r="896" spans="9:19" ht="15" customHeight="1">
      <c r="I896" s="190" t="s">
        <v>300</v>
      </c>
      <c r="J896" s="190" t="s">
        <v>301</v>
      </c>
      <c r="K896" s="190" t="s">
        <v>914</v>
      </c>
      <c r="L896" s="190" t="s">
        <v>915</v>
      </c>
      <c r="M896" s="190" t="s">
        <v>2466</v>
      </c>
      <c r="N896" s="190" t="s">
        <v>2467</v>
      </c>
      <c r="O896" s="190" t="s">
        <v>300</v>
      </c>
      <c r="P896" s="190" t="s">
        <v>301</v>
      </c>
      <c r="Q896" s="190" t="s">
        <v>2466</v>
      </c>
      <c r="R896" s="190" t="s">
        <v>2467</v>
      </c>
      <c r="S896" s="190" t="s">
        <v>144</v>
      </c>
    </row>
    <row r="897" spans="9:19" ht="15" customHeight="1">
      <c r="I897" s="190" t="s">
        <v>300</v>
      </c>
      <c r="J897" s="190" t="s">
        <v>301</v>
      </c>
      <c r="K897" s="190" t="s">
        <v>889</v>
      </c>
      <c r="L897" s="190" t="s">
        <v>890</v>
      </c>
      <c r="M897" s="190" t="s">
        <v>2468</v>
      </c>
      <c r="N897" s="190" t="s">
        <v>2469</v>
      </c>
      <c r="O897" s="190" t="s">
        <v>300</v>
      </c>
      <c r="P897" s="190" t="s">
        <v>301</v>
      </c>
      <c r="Q897" s="190" t="s">
        <v>2468</v>
      </c>
      <c r="R897" s="190" t="s">
        <v>2469</v>
      </c>
      <c r="S897" s="190" t="s">
        <v>144</v>
      </c>
    </row>
    <row r="898" spans="9:19" ht="15" customHeight="1">
      <c r="I898" s="190" t="s">
        <v>300</v>
      </c>
      <c r="J898" s="190" t="s">
        <v>301</v>
      </c>
      <c r="K898" s="190" t="s">
        <v>894</v>
      </c>
      <c r="L898" s="190" t="s">
        <v>895</v>
      </c>
      <c r="M898" s="190" t="s">
        <v>2470</v>
      </c>
      <c r="N898" s="190" t="s">
        <v>2471</v>
      </c>
      <c r="O898" s="190" t="s">
        <v>300</v>
      </c>
      <c r="P898" s="190" t="s">
        <v>301</v>
      </c>
      <c r="Q898" s="190" t="s">
        <v>2470</v>
      </c>
      <c r="R898" s="190" t="s">
        <v>2471</v>
      </c>
      <c r="S898" s="190" t="s">
        <v>144</v>
      </c>
    </row>
    <row r="899" spans="9:19" ht="15" customHeight="1">
      <c r="I899" s="190" t="s">
        <v>300</v>
      </c>
      <c r="J899" s="190" t="s">
        <v>301</v>
      </c>
      <c r="K899" s="190" t="s">
        <v>904</v>
      </c>
      <c r="L899" s="190" t="s">
        <v>905</v>
      </c>
      <c r="M899" s="190" t="s">
        <v>2472</v>
      </c>
      <c r="N899" s="190" t="s">
        <v>2473</v>
      </c>
      <c r="O899" s="190" t="s">
        <v>300</v>
      </c>
      <c r="P899" s="190" t="s">
        <v>301</v>
      </c>
      <c r="Q899" s="190" t="s">
        <v>2472</v>
      </c>
      <c r="R899" s="190" t="s">
        <v>2473</v>
      </c>
      <c r="S899" s="190" t="s">
        <v>144</v>
      </c>
    </row>
    <row r="900" spans="9:19" ht="15" customHeight="1">
      <c r="I900" s="190" t="s">
        <v>300</v>
      </c>
      <c r="J900" s="190" t="s">
        <v>301</v>
      </c>
      <c r="K900" s="190" t="s">
        <v>899</v>
      </c>
      <c r="L900" s="190" t="s">
        <v>900</v>
      </c>
      <c r="M900" s="190" t="s">
        <v>2474</v>
      </c>
      <c r="N900" s="190" t="s">
        <v>2475</v>
      </c>
      <c r="O900" s="190" t="s">
        <v>300</v>
      </c>
      <c r="P900" s="190" t="s">
        <v>301</v>
      </c>
      <c r="Q900" s="190" t="s">
        <v>2474</v>
      </c>
      <c r="R900" s="190" t="s">
        <v>2475</v>
      </c>
      <c r="S900" s="190" t="s">
        <v>144</v>
      </c>
    </row>
    <row r="901" spans="9:19" ht="15" customHeight="1">
      <c r="I901" s="190" t="s">
        <v>300</v>
      </c>
      <c r="J901" s="190" t="s">
        <v>301</v>
      </c>
      <c r="K901" s="190" t="s">
        <v>909</v>
      </c>
      <c r="L901" s="190" t="s">
        <v>910</v>
      </c>
      <c r="M901" s="190" t="s">
        <v>2476</v>
      </c>
      <c r="N901" s="190" t="s">
        <v>2477</v>
      </c>
      <c r="O901" s="190" t="s">
        <v>300</v>
      </c>
      <c r="P901" s="190" t="s">
        <v>301</v>
      </c>
      <c r="Q901" s="190" t="s">
        <v>2476</v>
      </c>
      <c r="R901" s="190" t="s">
        <v>2477</v>
      </c>
      <c r="S901" s="190" t="s">
        <v>144</v>
      </c>
    </row>
    <row r="902" spans="9:19" ht="15" customHeight="1">
      <c r="I902" s="190" t="s">
        <v>300</v>
      </c>
      <c r="J902" s="190" t="s">
        <v>301</v>
      </c>
      <c r="K902" s="190" t="s">
        <v>904</v>
      </c>
      <c r="L902" s="190" t="s">
        <v>905</v>
      </c>
      <c r="M902" s="190" t="s">
        <v>2478</v>
      </c>
      <c r="N902" s="190" t="s">
        <v>2479</v>
      </c>
      <c r="O902" s="190" t="s">
        <v>300</v>
      </c>
      <c r="P902" s="190" t="s">
        <v>301</v>
      </c>
      <c r="Q902" s="190" t="s">
        <v>2478</v>
      </c>
      <c r="R902" s="190" t="s">
        <v>2479</v>
      </c>
      <c r="S902" s="190" t="s">
        <v>144</v>
      </c>
    </row>
    <row r="903" spans="9:19" ht="15" customHeight="1">
      <c r="I903" s="190" t="s">
        <v>300</v>
      </c>
      <c r="J903" s="190" t="s">
        <v>301</v>
      </c>
      <c r="K903" s="190" t="s">
        <v>904</v>
      </c>
      <c r="L903" s="190" t="s">
        <v>905</v>
      </c>
      <c r="M903" s="190" t="s">
        <v>2480</v>
      </c>
      <c r="N903" s="190" t="s">
        <v>2481</v>
      </c>
      <c r="O903" s="190" t="s">
        <v>300</v>
      </c>
      <c r="P903" s="190" t="s">
        <v>301</v>
      </c>
      <c r="Q903" s="190" t="s">
        <v>2480</v>
      </c>
      <c r="R903" s="190" t="s">
        <v>2481</v>
      </c>
      <c r="S903" s="190" t="s">
        <v>144</v>
      </c>
    </row>
    <row r="904" spans="9:19" ht="15" customHeight="1">
      <c r="I904" s="190" t="s">
        <v>300</v>
      </c>
      <c r="J904" s="190" t="s">
        <v>301</v>
      </c>
      <c r="K904" s="190" t="s">
        <v>889</v>
      </c>
      <c r="L904" s="190" t="s">
        <v>890</v>
      </c>
      <c r="M904" s="190" t="s">
        <v>2482</v>
      </c>
      <c r="N904" s="190" t="s">
        <v>2483</v>
      </c>
      <c r="O904" s="190" t="s">
        <v>300</v>
      </c>
      <c r="P904" s="190" t="s">
        <v>301</v>
      </c>
      <c r="Q904" s="190" t="s">
        <v>2482</v>
      </c>
      <c r="R904" s="190" t="s">
        <v>2483</v>
      </c>
      <c r="S904" s="190" t="s">
        <v>144</v>
      </c>
    </row>
    <row r="905" spans="9:19" ht="15" customHeight="1">
      <c r="I905" s="190" t="s">
        <v>300</v>
      </c>
      <c r="J905" s="190" t="s">
        <v>301</v>
      </c>
      <c r="K905" s="190" t="s">
        <v>894</v>
      </c>
      <c r="L905" s="190" t="s">
        <v>895</v>
      </c>
      <c r="M905" s="190" t="s">
        <v>2484</v>
      </c>
      <c r="N905" s="190" t="s">
        <v>2485</v>
      </c>
      <c r="O905" s="190" t="s">
        <v>300</v>
      </c>
      <c r="P905" s="190" t="s">
        <v>301</v>
      </c>
      <c r="Q905" s="190" t="s">
        <v>2484</v>
      </c>
      <c r="R905" s="190" t="s">
        <v>2485</v>
      </c>
      <c r="S905" s="190" t="s">
        <v>144</v>
      </c>
    </row>
    <row r="906" spans="9:19" ht="15" customHeight="1">
      <c r="I906" s="190" t="s">
        <v>300</v>
      </c>
      <c r="J906" s="190" t="s">
        <v>301</v>
      </c>
      <c r="K906" s="190" t="s">
        <v>909</v>
      </c>
      <c r="L906" s="190" t="s">
        <v>910</v>
      </c>
      <c r="M906" s="190" t="s">
        <v>2486</v>
      </c>
      <c r="N906" s="190" t="s">
        <v>2487</v>
      </c>
      <c r="O906" s="190" t="s">
        <v>300</v>
      </c>
      <c r="P906" s="190" t="s">
        <v>301</v>
      </c>
      <c r="Q906" s="190" t="s">
        <v>2486</v>
      </c>
      <c r="R906" s="190" t="s">
        <v>2487</v>
      </c>
      <c r="S906" s="190" t="s">
        <v>144</v>
      </c>
    </row>
    <row r="907" spans="9:19" ht="15" customHeight="1">
      <c r="I907" s="190" t="s">
        <v>300</v>
      </c>
      <c r="J907" s="190" t="s">
        <v>301</v>
      </c>
      <c r="K907" s="190" t="s">
        <v>904</v>
      </c>
      <c r="L907" s="190" t="s">
        <v>905</v>
      </c>
      <c r="M907" s="190" t="s">
        <v>2488</v>
      </c>
      <c r="N907" s="190" t="s">
        <v>2489</v>
      </c>
      <c r="O907" s="190" t="s">
        <v>300</v>
      </c>
      <c r="P907" s="190" t="s">
        <v>301</v>
      </c>
      <c r="Q907" s="190" t="s">
        <v>2488</v>
      </c>
      <c r="R907" s="190" t="s">
        <v>2489</v>
      </c>
      <c r="S907" s="190" t="s">
        <v>144</v>
      </c>
    </row>
    <row r="908" spans="9:19" ht="15" customHeight="1">
      <c r="I908" s="190" t="s">
        <v>300</v>
      </c>
      <c r="J908" s="190" t="s">
        <v>301</v>
      </c>
      <c r="K908" s="190" t="s">
        <v>909</v>
      </c>
      <c r="L908" s="190" t="s">
        <v>910</v>
      </c>
      <c r="M908" s="190" t="s">
        <v>2490</v>
      </c>
      <c r="N908" s="190" t="s">
        <v>2491</v>
      </c>
      <c r="O908" s="190" t="s">
        <v>300</v>
      </c>
      <c r="P908" s="190" t="s">
        <v>301</v>
      </c>
      <c r="Q908" s="190" t="s">
        <v>2490</v>
      </c>
      <c r="R908" s="190" t="s">
        <v>2491</v>
      </c>
      <c r="S908" s="190" t="s">
        <v>144</v>
      </c>
    </row>
    <row r="909" spans="9:19" ht="15" customHeight="1">
      <c r="I909" s="190" t="s">
        <v>300</v>
      </c>
      <c r="J909" s="190" t="s">
        <v>301</v>
      </c>
      <c r="K909" s="190" t="s">
        <v>909</v>
      </c>
      <c r="L909" s="190" t="s">
        <v>910</v>
      </c>
      <c r="M909" s="190" t="s">
        <v>2492</v>
      </c>
      <c r="N909" s="190" t="s">
        <v>2493</v>
      </c>
      <c r="O909" s="190" t="s">
        <v>300</v>
      </c>
      <c r="P909" s="190" t="s">
        <v>301</v>
      </c>
      <c r="Q909" s="190" t="s">
        <v>2492</v>
      </c>
      <c r="R909" s="190" t="s">
        <v>2493</v>
      </c>
      <c r="S909" s="190" t="s">
        <v>144</v>
      </c>
    </row>
    <row r="910" spans="9:19" ht="15" customHeight="1">
      <c r="I910" s="190" t="s">
        <v>300</v>
      </c>
      <c r="J910" s="190" t="s">
        <v>301</v>
      </c>
      <c r="K910" s="190" t="s">
        <v>899</v>
      </c>
      <c r="L910" s="190" t="s">
        <v>900</v>
      </c>
      <c r="M910" s="190" t="s">
        <v>2494</v>
      </c>
      <c r="N910" s="190" t="s">
        <v>2495</v>
      </c>
      <c r="O910" s="190" t="s">
        <v>300</v>
      </c>
      <c r="P910" s="190" t="s">
        <v>301</v>
      </c>
      <c r="Q910" s="190" t="s">
        <v>2494</v>
      </c>
      <c r="R910" s="190" t="s">
        <v>2495</v>
      </c>
      <c r="S910" s="190" t="s">
        <v>144</v>
      </c>
    </row>
    <row r="911" spans="9:19" ht="15" customHeight="1">
      <c r="I911" s="190" t="s">
        <v>300</v>
      </c>
      <c r="J911" s="190" t="s">
        <v>301</v>
      </c>
      <c r="K911" s="190" t="s">
        <v>899</v>
      </c>
      <c r="L911" s="190" t="s">
        <v>900</v>
      </c>
      <c r="M911" s="190" t="s">
        <v>2496</v>
      </c>
      <c r="N911" s="190" t="s">
        <v>2497</v>
      </c>
      <c r="O911" s="190" t="s">
        <v>300</v>
      </c>
      <c r="P911" s="190" t="s">
        <v>301</v>
      </c>
      <c r="Q911" s="190" t="s">
        <v>2496</v>
      </c>
      <c r="R911" s="190" t="s">
        <v>2497</v>
      </c>
      <c r="S911" s="190" t="s">
        <v>144</v>
      </c>
    </row>
    <row r="912" spans="9:19" ht="15" customHeight="1">
      <c r="I912" s="190" t="s">
        <v>300</v>
      </c>
      <c r="J912" s="190" t="s">
        <v>301</v>
      </c>
      <c r="K912" s="190" t="s">
        <v>889</v>
      </c>
      <c r="L912" s="190" t="s">
        <v>890</v>
      </c>
      <c r="M912" s="190" t="s">
        <v>2498</v>
      </c>
      <c r="N912" s="190" t="s">
        <v>2499</v>
      </c>
      <c r="O912" s="190" t="s">
        <v>300</v>
      </c>
      <c r="P912" s="190" t="s">
        <v>301</v>
      </c>
      <c r="Q912" s="190" t="s">
        <v>2498</v>
      </c>
      <c r="R912" s="190" t="s">
        <v>2499</v>
      </c>
      <c r="S912" s="190" t="s">
        <v>144</v>
      </c>
    </row>
    <row r="913" spans="9:19" ht="15" customHeight="1">
      <c r="I913" s="190" t="s">
        <v>300</v>
      </c>
      <c r="J913" s="190" t="s">
        <v>301</v>
      </c>
      <c r="K913" s="190" t="s">
        <v>904</v>
      </c>
      <c r="L913" s="190" t="s">
        <v>905</v>
      </c>
      <c r="M913" s="190" t="s">
        <v>2500</v>
      </c>
      <c r="N913" s="190" t="s">
        <v>2501</v>
      </c>
      <c r="O913" s="190" t="s">
        <v>300</v>
      </c>
      <c r="P913" s="190" t="s">
        <v>301</v>
      </c>
      <c r="Q913" s="190" t="s">
        <v>2500</v>
      </c>
      <c r="R913" s="190" t="s">
        <v>2501</v>
      </c>
      <c r="S913" s="190" t="s">
        <v>144</v>
      </c>
    </row>
    <row r="914" spans="9:19" ht="15" customHeight="1">
      <c r="I914" s="190" t="s">
        <v>300</v>
      </c>
      <c r="J914" s="190" t="s">
        <v>301</v>
      </c>
      <c r="K914" s="190" t="s">
        <v>889</v>
      </c>
      <c r="L914" s="190" t="s">
        <v>890</v>
      </c>
      <c r="M914" s="190" t="s">
        <v>2502</v>
      </c>
      <c r="N914" s="190" t="s">
        <v>1962</v>
      </c>
      <c r="O914" s="190" t="s">
        <v>300</v>
      </c>
      <c r="P914" s="190" t="s">
        <v>301</v>
      </c>
      <c r="Q914" s="190" t="s">
        <v>2502</v>
      </c>
      <c r="R914" s="190" t="s">
        <v>1962</v>
      </c>
      <c r="S914" s="190" t="s">
        <v>144</v>
      </c>
    </row>
    <row r="915" spans="9:19" ht="15" customHeight="1">
      <c r="I915" s="190" t="s">
        <v>300</v>
      </c>
      <c r="J915" s="190" t="s">
        <v>301</v>
      </c>
      <c r="K915" s="190" t="s">
        <v>894</v>
      </c>
      <c r="L915" s="190" t="s">
        <v>895</v>
      </c>
      <c r="M915" s="190" t="s">
        <v>2503</v>
      </c>
      <c r="N915" s="190" t="s">
        <v>2504</v>
      </c>
      <c r="O915" s="190" t="s">
        <v>300</v>
      </c>
      <c r="P915" s="190" t="s">
        <v>301</v>
      </c>
      <c r="Q915" s="190" t="s">
        <v>2503</v>
      </c>
      <c r="R915" s="190" t="s">
        <v>2504</v>
      </c>
      <c r="S915" s="190" t="s">
        <v>144</v>
      </c>
    </row>
    <row r="916" spans="9:19" ht="15" customHeight="1">
      <c r="I916" s="190" t="s">
        <v>300</v>
      </c>
      <c r="J916" s="190" t="s">
        <v>301</v>
      </c>
      <c r="K916" s="190" t="s">
        <v>894</v>
      </c>
      <c r="L916" s="190" t="s">
        <v>895</v>
      </c>
      <c r="M916" s="190" t="s">
        <v>2505</v>
      </c>
      <c r="N916" s="190" t="s">
        <v>2506</v>
      </c>
      <c r="O916" s="190" t="s">
        <v>300</v>
      </c>
      <c r="P916" s="190" t="s">
        <v>301</v>
      </c>
      <c r="Q916" s="190" t="s">
        <v>2505</v>
      </c>
      <c r="R916" s="190" t="s">
        <v>2506</v>
      </c>
      <c r="S916" s="190" t="s">
        <v>144</v>
      </c>
    </row>
    <row r="917" spans="9:19" ht="15" customHeight="1">
      <c r="I917" s="190" t="s">
        <v>300</v>
      </c>
      <c r="J917" s="190" t="s">
        <v>301</v>
      </c>
      <c r="K917" s="190" t="s">
        <v>909</v>
      </c>
      <c r="L917" s="190" t="s">
        <v>910</v>
      </c>
      <c r="M917" s="190" t="s">
        <v>2507</v>
      </c>
      <c r="N917" s="190" t="s">
        <v>2508</v>
      </c>
      <c r="O917" s="190" t="s">
        <v>300</v>
      </c>
      <c r="P917" s="190" t="s">
        <v>301</v>
      </c>
      <c r="Q917" s="190" t="s">
        <v>2507</v>
      </c>
      <c r="R917" s="190" t="s">
        <v>2508</v>
      </c>
      <c r="S917" s="190" t="s">
        <v>144</v>
      </c>
    </row>
    <row r="918" spans="9:19" ht="15" customHeight="1">
      <c r="I918" s="190" t="s">
        <v>300</v>
      </c>
      <c r="J918" s="190" t="s">
        <v>301</v>
      </c>
      <c r="K918" s="190" t="s">
        <v>904</v>
      </c>
      <c r="L918" s="190" t="s">
        <v>905</v>
      </c>
      <c r="M918" s="190" t="s">
        <v>2509</v>
      </c>
      <c r="N918" s="190" t="s">
        <v>2510</v>
      </c>
      <c r="O918" s="190" t="s">
        <v>300</v>
      </c>
      <c r="P918" s="190" t="s">
        <v>301</v>
      </c>
      <c r="Q918" s="190" t="s">
        <v>2509</v>
      </c>
      <c r="R918" s="190" t="s">
        <v>2510</v>
      </c>
      <c r="S918" s="190" t="s">
        <v>144</v>
      </c>
    </row>
    <row r="919" spans="9:19" ht="15" customHeight="1">
      <c r="I919" s="190" t="s">
        <v>300</v>
      </c>
      <c r="J919" s="190" t="s">
        <v>301</v>
      </c>
      <c r="K919" s="190" t="s">
        <v>914</v>
      </c>
      <c r="L919" s="190" t="s">
        <v>915</v>
      </c>
      <c r="M919" s="190" t="s">
        <v>2511</v>
      </c>
      <c r="N919" s="190" t="s">
        <v>2512</v>
      </c>
      <c r="O919" s="190" t="s">
        <v>300</v>
      </c>
      <c r="P919" s="190" t="s">
        <v>301</v>
      </c>
      <c r="Q919" s="190" t="s">
        <v>2511</v>
      </c>
      <c r="R919" s="190" t="s">
        <v>2512</v>
      </c>
      <c r="S919" s="190" t="s">
        <v>144</v>
      </c>
    </row>
    <row r="920" spans="9:19" ht="15" customHeight="1">
      <c r="I920" s="190" t="s">
        <v>300</v>
      </c>
      <c r="J920" s="190" t="s">
        <v>301</v>
      </c>
      <c r="K920" s="190" t="s">
        <v>909</v>
      </c>
      <c r="L920" s="190" t="s">
        <v>910</v>
      </c>
      <c r="M920" s="190" t="s">
        <v>2513</v>
      </c>
      <c r="N920" s="190" t="s">
        <v>805</v>
      </c>
      <c r="O920" s="190" t="s">
        <v>300</v>
      </c>
      <c r="P920" s="190" t="s">
        <v>301</v>
      </c>
      <c r="Q920" s="190" t="s">
        <v>2513</v>
      </c>
      <c r="R920" s="190" t="s">
        <v>805</v>
      </c>
      <c r="S920" s="190" t="s">
        <v>144</v>
      </c>
    </row>
    <row r="921" spans="9:19" ht="15" customHeight="1">
      <c r="I921" s="190" t="s">
        <v>300</v>
      </c>
      <c r="J921" s="190" t="s">
        <v>301</v>
      </c>
      <c r="K921" s="190" t="s">
        <v>894</v>
      </c>
      <c r="L921" s="190" t="s">
        <v>895</v>
      </c>
      <c r="M921" s="190" t="s">
        <v>2514</v>
      </c>
      <c r="N921" s="190" t="s">
        <v>2515</v>
      </c>
      <c r="O921" s="190" t="s">
        <v>300</v>
      </c>
      <c r="P921" s="190" t="s">
        <v>301</v>
      </c>
      <c r="Q921" s="190" t="s">
        <v>2514</v>
      </c>
      <c r="R921" s="190" t="s">
        <v>2515</v>
      </c>
      <c r="S921" s="190" t="s">
        <v>144</v>
      </c>
    </row>
    <row r="922" spans="9:19" ht="15" customHeight="1">
      <c r="I922" s="190" t="s">
        <v>300</v>
      </c>
      <c r="J922" s="190" t="s">
        <v>301</v>
      </c>
      <c r="K922" s="190" t="s">
        <v>899</v>
      </c>
      <c r="L922" s="190" t="s">
        <v>900</v>
      </c>
      <c r="M922" s="190" t="s">
        <v>2516</v>
      </c>
      <c r="N922" s="190" t="s">
        <v>2517</v>
      </c>
      <c r="O922" s="190" t="s">
        <v>300</v>
      </c>
      <c r="P922" s="190" t="s">
        <v>301</v>
      </c>
      <c r="Q922" s="190" t="s">
        <v>2516</v>
      </c>
      <c r="R922" s="190" t="s">
        <v>2517</v>
      </c>
      <c r="S922" s="190" t="s">
        <v>144</v>
      </c>
    </row>
    <row r="923" spans="9:19" ht="15" customHeight="1">
      <c r="I923" s="190" t="s">
        <v>310</v>
      </c>
      <c r="J923" s="190" t="s">
        <v>311</v>
      </c>
      <c r="K923" s="190" t="s">
        <v>919</v>
      </c>
      <c r="L923" s="190" t="s">
        <v>920</v>
      </c>
      <c r="M923" s="190" t="s">
        <v>2518</v>
      </c>
      <c r="N923" s="190" t="s">
        <v>294</v>
      </c>
      <c r="O923" s="190" t="s">
        <v>310</v>
      </c>
      <c r="P923" s="190" t="s">
        <v>311</v>
      </c>
      <c r="Q923" s="190" t="s">
        <v>2518</v>
      </c>
      <c r="R923" s="190" t="s">
        <v>294</v>
      </c>
      <c r="S923" s="190" t="s">
        <v>144</v>
      </c>
    </row>
    <row r="924" spans="9:19" ht="15" customHeight="1">
      <c r="I924" s="190" t="s">
        <v>310</v>
      </c>
      <c r="J924" s="190" t="s">
        <v>311</v>
      </c>
      <c r="K924" s="190" t="s">
        <v>924</v>
      </c>
      <c r="L924" s="190" t="s">
        <v>925</v>
      </c>
      <c r="M924" s="190" t="s">
        <v>2518</v>
      </c>
      <c r="N924" s="190" t="s">
        <v>294</v>
      </c>
      <c r="O924" s="190" t="s">
        <v>310</v>
      </c>
      <c r="P924" s="190" t="s">
        <v>311</v>
      </c>
      <c r="Q924" s="190" t="s">
        <v>2518</v>
      </c>
      <c r="R924" s="190" t="s">
        <v>294</v>
      </c>
      <c r="S924" s="190" t="s">
        <v>144</v>
      </c>
    </row>
    <row r="925" spans="9:19" ht="15" customHeight="1">
      <c r="I925" s="190" t="s">
        <v>310</v>
      </c>
      <c r="J925" s="190" t="s">
        <v>311</v>
      </c>
      <c r="K925" s="190" t="s">
        <v>929</v>
      </c>
      <c r="L925" s="190" t="s">
        <v>930</v>
      </c>
      <c r="M925" s="190" t="s">
        <v>2519</v>
      </c>
      <c r="N925" s="190" t="s">
        <v>1296</v>
      </c>
      <c r="O925" s="190" t="s">
        <v>310</v>
      </c>
      <c r="P925" s="190" t="s">
        <v>311</v>
      </c>
      <c r="Q925" s="190" t="s">
        <v>2519</v>
      </c>
      <c r="R925" s="190" t="s">
        <v>1296</v>
      </c>
      <c r="S925" s="190" t="s">
        <v>144</v>
      </c>
    </row>
    <row r="926" spans="9:19" ht="15" customHeight="1">
      <c r="I926" s="190" t="s">
        <v>310</v>
      </c>
      <c r="J926" s="190" t="s">
        <v>311</v>
      </c>
      <c r="K926" s="190" t="s">
        <v>929</v>
      </c>
      <c r="L926" s="190" t="s">
        <v>930</v>
      </c>
      <c r="M926" s="190" t="s">
        <v>2520</v>
      </c>
      <c r="N926" s="190" t="s">
        <v>2521</v>
      </c>
      <c r="O926" s="190" t="s">
        <v>310</v>
      </c>
      <c r="P926" s="190" t="s">
        <v>311</v>
      </c>
      <c r="Q926" s="190" t="s">
        <v>2520</v>
      </c>
      <c r="R926" s="190" t="s">
        <v>2522</v>
      </c>
      <c r="S926" s="190" t="s">
        <v>144</v>
      </c>
    </row>
    <row r="927" spans="9:19" ht="15" customHeight="1">
      <c r="I927" s="190" t="s">
        <v>310</v>
      </c>
      <c r="J927" s="190" t="s">
        <v>311</v>
      </c>
      <c r="K927" s="190" t="s">
        <v>919</v>
      </c>
      <c r="L927" s="190" t="s">
        <v>920</v>
      </c>
      <c r="M927" s="190" t="s">
        <v>2523</v>
      </c>
      <c r="N927" s="190" t="s">
        <v>2524</v>
      </c>
      <c r="O927" s="190" t="s">
        <v>310</v>
      </c>
      <c r="P927" s="190" t="s">
        <v>311</v>
      </c>
      <c r="Q927" s="190" t="s">
        <v>2523</v>
      </c>
      <c r="R927" s="190" t="s">
        <v>2524</v>
      </c>
      <c r="S927" s="190" t="s">
        <v>144</v>
      </c>
    </row>
    <row r="928" spans="9:19" ht="15" customHeight="1">
      <c r="I928" s="190" t="s">
        <v>310</v>
      </c>
      <c r="J928" s="190" t="s">
        <v>311</v>
      </c>
      <c r="K928" s="190" t="s">
        <v>929</v>
      </c>
      <c r="L928" s="190" t="s">
        <v>930</v>
      </c>
      <c r="M928" s="190" t="s">
        <v>2525</v>
      </c>
      <c r="N928" s="190" t="s">
        <v>237</v>
      </c>
      <c r="O928" s="190" t="s">
        <v>310</v>
      </c>
      <c r="P928" s="190" t="s">
        <v>311</v>
      </c>
      <c r="Q928" s="190" t="s">
        <v>2525</v>
      </c>
      <c r="R928" s="190" t="s">
        <v>237</v>
      </c>
      <c r="S928" s="190" t="s">
        <v>144</v>
      </c>
    </row>
    <row r="929" spans="9:19" ht="15" customHeight="1">
      <c r="I929" s="190" t="s">
        <v>310</v>
      </c>
      <c r="J929" s="190" t="s">
        <v>311</v>
      </c>
      <c r="K929" s="190" t="s">
        <v>919</v>
      </c>
      <c r="L929" s="190" t="s">
        <v>920</v>
      </c>
      <c r="M929" s="190" t="s">
        <v>2526</v>
      </c>
      <c r="N929" s="190" t="s">
        <v>2527</v>
      </c>
      <c r="O929" s="190" t="s">
        <v>310</v>
      </c>
      <c r="P929" s="190" t="s">
        <v>311</v>
      </c>
      <c r="Q929" s="190" t="s">
        <v>2526</v>
      </c>
      <c r="R929" s="190" t="s">
        <v>2527</v>
      </c>
      <c r="S929" s="190" t="s">
        <v>144</v>
      </c>
    </row>
    <row r="930" spans="9:19" ht="15" customHeight="1">
      <c r="I930" s="190" t="s">
        <v>310</v>
      </c>
      <c r="J930" s="190" t="s">
        <v>311</v>
      </c>
      <c r="K930" s="190" t="s">
        <v>929</v>
      </c>
      <c r="L930" s="190" t="s">
        <v>930</v>
      </c>
      <c r="M930" s="190" t="s">
        <v>2528</v>
      </c>
      <c r="N930" s="190" t="s">
        <v>2529</v>
      </c>
      <c r="O930" s="190" t="s">
        <v>310</v>
      </c>
      <c r="P930" s="190" t="s">
        <v>311</v>
      </c>
      <c r="Q930" s="190" t="s">
        <v>2528</v>
      </c>
      <c r="R930" s="190" t="s">
        <v>2529</v>
      </c>
      <c r="S930" s="190" t="s">
        <v>144</v>
      </c>
    </row>
    <row r="931" spans="9:19" ht="15" customHeight="1">
      <c r="I931" s="190" t="s">
        <v>310</v>
      </c>
      <c r="J931" s="190" t="s">
        <v>311</v>
      </c>
      <c r="K931" s="190" t="s">
        <v>919</v>
      </c>
      <c r="L931" s="190" t="s">
        <v>920</v>
      </c>
      <c r="M931" s="190" t="s">
        <v>2530</v>
      </c>
      <c r="N931" s="190" t="s">
        <v>2531</v>
      </c>
      <c r="O931" s="190" t="s">
        <v>310</v>
      </c>
      <c r="P931" s="190" t="s">
        <v>311</v>
      </c>
      <c r="Q931" s="190" t="s">
        <v>2530</v>
      </c>
      <c r="R931" s="190" t="s">
        <v>2531</v>
      </c>
      <c r="S931" s="190" t="s">
        <v>144</v>
      </c>
    </row>
    <row r="932" spans="9:19" ht="15" customHeight="1">
      <c r="I932" s="190" t="s">
        <v>310</v>
      </c>
      <c r="J932" s="190" t="s">
        <v>311</v>
      </c>
      <c r="K932" s="190" t="s">
        <v>924</v>
      </c>
      <c r="L932" s="190" t="s">
        <v>925</v>
      </c>
      <c r="M932" s="190" t="s">
        <v>2532</v>
      </c>
      <c r="N932" s="190" t="s">
        <v>2533</v>
      </c>
      <c r="O932" s="190" t="s">
        <v>310</v>
      </c>
      <c r="P932" s="190" t="s">
        <v>311</v>
      </c>
      <c r="Q932" s="190" t="s">
        <v>2532</v>
      </c>
      <c r="R932" s="190" t="s">
        <v>2533</v>
      </c>
      <c r="S932" s="190" t="s">
        <v>144</v>
      </c>
    </row>
    <row r="933" spans="9:19" ht="15" customHeight="1">
      <c r="I933" s="190" t="s">
        <v>310</v>
      </c>
      <c r="J933" s="190" t="s">
        <v>311</v>
      </c>
      <c r="K933" s="190" t="s">
        <v>929</v>
      </c>
      <c r="L933" s="190" t="s">
        <v>930</v>
      </c>
      <c r="M933" s="190" t="s">
        <v>2534</v>
      </c>
      <c r="N933" s="190" t="s">
        <v>2535</v>
      </c>
      <c r="O933" s="190" t="s">
        <v>310</v>
      </c>
      <c r="P933" s="190" t="s">
        <v>311</v>
      </c>
      <c r="Q933" s="190" t="s">
        <v>2534</v>
      </c>
      <c r="R933" s="190" t="s">
        <v>2535</v>
      </c>
      <c r="S933" s="190" t="s">
        <v>144</v>
      </c>
    </row>
    <row r="934" spans="9:19" ht="15" customHeight="1">
      <c r="I934" s="190" t="s">
        <v>310</v>
      </c>
      <c r="J934" s="190" t="s">
        <v>311</v>
      </c>
      <c r="K934" s="190" t="s">
        <v>924</v>
      </c>
      <c r="L934" s="190" t="s">
        <v>925</v>
      </c>
      <c r="M934" s="190" t="s">
        <v>2536</v>
      </c>
      <c r="N934" s="190" t="s">
        <v>2537</v>
      </c>
      <c r="O934" s="190" t="s">
        <v>310</v>
      </c>
      <c r="P934" s="190" t="s">
        <v>311</v>
      </c>
      <c r="Q934" s="190" t="s">
        <v>2536</v>
      </c>
      <c r="R934" s="190" t="s">
        <v>2537</v>
      </c>
      <c r="S934" s="190" t="s">
        <v>144</v>
      </c>
    </row>
    <row r="935" spans="9:19" ht="15" customHeight="1">
      <c r="I935" s="190" t="s">
        <v>310</v>
      </c>
      <c r="J935" s="190" t="s">
        <v>311</v>
      </c>
      <c r="K935" s="190" t="s">
        <v>919</v>
      </c>
      <c r="L935" s="190" t="s">
        <v>920</v>
      </c>
      <c r="M935" s="190" t="s">
        <v>2538</v>
      </c>
      <c r="N935" s="190" t="s">
        <v>2539</v>
      </c>
      <c r="O935" s="190" t="s">
        <v>310</v>
      </c>
      <c r="P935" s="190" t="s">
        <v>311</v>
      </c>
      <c r="Q935" s="190" t="s">
        <v>2538</v>
      </c>
      <c r="R935" s="190" t="s">
        <v>2539</v>
      </c>
      <c r="S935" s="190" t="s">
        <v>144</v>
      </c>
    </row>
    <row r="936" spans="9:19" ht="15" customHeight="1">
      <c r="I936" s="190" t="s">
        <v>316</v>
      </c>
      <c r="J936" s="190" t="s">
        <v>317</v>
      </c>
      <c r="K936" s="190" t="s">
        <v>934</v>
      </c>
      <c r="L936" s="190" t="s">
        <v>935</v>
      </c>
      <c r="M936" s="190" t="s">
        <v>2540</v>
      </c>
      <c r="N936" s="190" t="s">
        <v>2541</v>
      </c>
      <c r="O936" s="190" t="s">
        <v>316</v>
      </c>
      <c r="P936" s="190" t="s">
        <v>317</v>
      </c>
      <c r="Q936" s="190" t="s">
        <v>2540</v>
      </c>
      <c r="R936" s="190" t="s">
        <v>2541</v>
      </c>
      <c r="S936" s="190" t="s">
        <v>144</v>
      </c>
    </row>
    <row r="937" spans="9:19" ht="15" customHeight="1">
      <c r="I937" s="190" t="s">
        <v>316</v>
      </c>
      <c r="J937" s="190" t="s">
        <v>317</v>
      </c>
      <c r="K937" s="190" t="s">
        <v>939</v>
      </c>
      <c r="L937" s="190" t="s">
        <v>940</v>
      </c>
      <c r="M937" s="190" t="s">
        <v>2542</v>
      </c>
      <c r="N937" s="190" t="s">
        <v>2543</v>
      </c>
      <c r="O937" s="190" t="s">
        <v>316</v>
      </c>
      <c r="P937" s="190" t="s">
        <v>317</v>
      </c>
      <c r="Q937" s="190" t="s">
        <v>2542</v>
      </c>
      <c r="R937" s="190" t="s">
        <v>2543</v>
      </c>
      <c r="S937" s="190" t="s">
        <v>144</v>
      </c>
    </row>
    <row r="938" spans="9:19" ht="15" customHeight="1">
      <c r="I938" s="190" t="s">
        <v>316</v>
      </c>
      <c r="J938" s="190" t="s">
        <v>317</v>
      </c>
      <c r="K938" s="190" t="s">
        <v>939</v>
      </c>
      <c r="L938" s="190" t="s">
        <v>940</v>
      </c>
      <c r="M938" s="190" t="s">
        <v>2544</v>
      </c>
      <c r="N938" s="190" t="s">
        <v>1619</v>
      </c>
      <c r="O938" s="190" t="s">
        <v>316</v>
      </c>
      <c r="P938" s="190" t="s">
        <v>317</v>
      </c>
      <c r="Q938" s="190" t="s">
        <v>2544</v>
      </c>
      <c r="R938" s="190" t="s">
        <v>1619</v>
      </c>
      <c r="S938" s="190" t="s">
        <v>144</v>
      </c>
    </row>
    <row r="939" spans="9:19" ht="15" customHeight="1">
      <c r="I939" s="190" t="s">
        <v>316</v>
      </c>
      <c r="J939" s="190" t="s">
        <v>317</v>
      </c>
      <c r="K939" s="190" t="s">
        <v>944</v>
      </c>
      <c r="L939" s="190" t="s">
        <v>945</v>
      </c>
      <c r="M939" s="190" t="s">
        <v>2545</v>
      </c>
      <c r="N939" s="190" t="s">
        <v>2546</v>
      </c>
      <c r="O939" s="190" t="s">
        <v>316</v>
      </c>
      <c r="P939" s="190" t="s">
        <v>317</v>
      </c>
      <c r="Q939" s="190" t="s">
        <v>2545</v>
      </c>
      <c r="R939" s="190" t="s">
        <v>2546</v>
      </c>
      <c r="S939" s="190" t="s">
        <v>144</v>
      </c>
    </row>
    <row r="940" spans="9:19" ht="15" customHeight="1">
      <c r="I940" s="190" t="s">
        <v>316</v>
      </c>
      <c r="J940" s="190" t="s">
        <v>317</v>
      </c>
      <c r="K940" s="190" t="s">
        <v>949</v>
      </c>
      <c r="L940" s="190" t="s">
        <v>950</v>
      </c>
      <c r="M940" s="190" t="s">
        <v>2547</v>
      </c>
      <c r="N940" s="190" t="s">
        <v>2548</v>
      </c>
      <c r="O940" s="190" t="s">
        <v>316</v>
      </c>
      <c r="P940" s="190" t="s">
        <v>317</v>
      </c>
      <c r="Q940" s="190" t="s">
        <v>2547</v>
      </c>
      <c r="R940" s="190" t="s">
        <v>2548</v>
      </c>
      <c r="S940" s="190" t="s">
        <v>144</v>
      </c>
    </row>
    <row r="941" spans="9:19" ht="15" customHeight="1">
      <c r="I941" s="190" t="s">
        <v>316</v>
      </c>
      <c r="J941" s="190" t="s">
        <v>317</v>
      </c>
      <c r="K941" s="190" t="s">
        <v>944</v>
      </c>
      <c r="L941" s="190" t="s">
        <v>945</v>
      </c>
      <c r="M941" s="190" t="s">
        <v>2549</v>
      </c>
      <c r="N941" s="190" t="s">
        <v>2550</v>
      </c>
      <c r="O941" s="190" t="s">
        <v>316</v>
      </c>
      <c r="P941" s="190" t="s">
        <v>317</v>
      </c>
      <c r="Q941" s="190" t="s">
        <v>2549</v>
      </c>
      <c r="R941" s="190" t="s">
        <v>2550</v>
      </c>
      <c r="S941" s="190" t="s">
        <v>144</v>
      </c>
    </row>
    <row r="942" spans="9:19" ht="15" customHeight="1">
      <c r="I942" s="190" t="s">
        <v>316</v>
      </c>
      <c r="J942" s="190" t="s">
        <v>317</v>
      </c>
      <c r="K942" s="190" t="s">
        <v>939</v>
      </c>
      <c r="L942" s="190" t="s">
        <v>940</v>
      </c>
      <c r="M942" s="190" t="s">
        <v>2551</v>
      </c>
      <c r="N942" s="190" t="s">
        <v>2552</v>
      </c>
      <c r="O942" s="190" t="s">
        <v>316</v>
      </c>
      <c r="P942" s="190" t="s">
        <v>317</v>
      </c>
      <c r="Q942" s="190" t="s">
        <v>2551</v>
      </c>
      <c r="R942" s="190" t="s">
        <v>2552</v>
      </c>
      <c r="S942" s="190" t="s">
        <v>144</v>
      </c>
    </row>
    <row r="943" spans="9:19" ht="15" customHeight="1">
      <c r="I943" s="190" t="s">
        <v>316</v>
      </c>
      <c r="J943" s="190" t="s">
        <v>317</v>
      </c>
      <c r="K943" s="190" t="s">
        <v>939</v>
      </c>
      <c r="L943" s="190" t="s">
        <v>940</v>
      </c>
      <c r="M943" s="190" t="s">
        <v>2553</v>
      </c>
      <c r="N943" s="190" t="s">
        <v>2554</v>
      </c>
      <c r="O943" s="190" t="s">
        <v>316</v>
      </c>
      <c r="P943" s="190" t="s">
        <v>317</v>
      </c>
      <c r="Q943" s="190" t="s">
        <v>2553</v>
      </c>
      <c r="R943" s="190" t="s">
        <v>2554</v>
      </c>
      <c r="S943" s="190" t="s">
        <v>144</v>
      </c>
    </row>
    <row r="944" spans="9:19" ht="15" customHeight="1">
      <c r="I944" s="190" t="s">
        <v>316</v>
      </c>
      <c r="J944" s="190" t="s">
        <v>317</v>
      </c>
      <c r="K944" s="190" t="s">
        <v>954</v>
      </c>
      <c r="L944" s="190" t="s">
        <v>955</v>
      </c>
      <c r="M944" s="190" t="s">
        <v>2555</v>
      </c>
      <c r="N944" s="190" t="s">
        <v>2556</v>
      </c>
      <c r="O944" s="190" t="s">
        <v>316</v>
      </c>
      <c r="P944" s="190" t="s">
        <v>317</v>
      </c>
      <c r="Q944" s="190" t="s">
        <v>2555</v>
      </c>
      <c r="R944" s="190" t="s">
        <v>2556</v>
      </c>
      <c r="S944" s="190" t="s">
        <v>144</v>
      </c>
    </row>
    <row r="945" spans="9:19" ht="15" customHeight="1">
      <c r="I945" s="190" t="s">
        <v>316</v>
      </c>
      <c r="J945" s="190" t="s">
        <v>317</v>
      </c>
      <c r="K945" s="190" t="s">
        <v>944</v>
      </c>
      <c r="L945" s="190" t="s">
        <v>945</v>
      </c>
      <c r="M945" s="190" t="s">
        <v>2557</v>
      </c>
      <c r="N945" s="190" t="s">
        <v>2558</v>
      </c>
      <c r="O945" s="190" t="s">
        <v>316</v>
      </c>
      <c r="P945" s="190" t="s">
        <v>317</v>
      </c>
      <c r="Q945" s="190" t="s">
        <v>2557</v>
      </c>
      <c r="R945" s="190" t="s">
        <v>2558</v>
      </c>
      <c r="S945" s="190" t="s">
        <v>144</v>
      </c>
    </row>
    <row r="946" spans="9:19" ht="15" customHeight="1">
      <c r="I946" s="190" t="s">
        <v>316</v>
      </c>
      <c r="J946" s="190" t="s">
        <v>317</v>
      </c>
      <c r="K946" s="190" t="s">
        <v>939</v>
      </c>
      <c r="L946" s="190" t="s">
        <v>940</v>
      </c>
      <c r="M946" s="190" t="s">
        <v>2559</v>
      </c>
      <c r="N946" s="190" t="s">
        <v>2560</v>
      </c>
      <c r="O946" s="190" t="s">
        <v>316</v>
      </c>
      <c r="P946" s="190" t="s">
        <v>317</v>
      </c>
      <c r="Q946" s="190" t="s">
        <v>2559</v>
      </c>
      <c r="R946" s="190" t="s">
        <v>2560</v>
      </c>
      <c r="S946" s="190" t="s">
        <v>144</v>
      </c>
    </row>
    <row r="947" spans="9:19" ht="15" customHeight="1">
      <c r="I947" s="190" t="s">
        <v>316</v>
      </c>
      <c r="J947" s="190" t="s">
        <v>317</v>
      </c>
      <c r="K947" s="190" t="s">
        <v>944</v>
      </c>
      <c r="L947" s="190" t="s">
        <v>945</v>
      </c>
      <c r="M947" s="190" t="s">
        <v>2561</v>
      </c>
      <c r="N947" s="190" t="s">
        <v>2562</v>
      </c>
      <c r="O947" s="190" t="s">
        <v>316</v>
      </c>
      <c r="P947" s="190" t="s">
        <v>317</v>
      </c>
      <c r="Q947" s="190" t="s">
        <v>2561</v>
      </c>
      <c r="R947" s="190" t="s">
        <v>2562</v>
      </c>
      <c r="S947" s="190" t="s">
        <v>144</v>
      </c>
    </row>
    <row r="948" spans="9:19" ht="15" customHeight="1">
      <c r="I948" s="190" t="s">
        <v>316</v>
      </c>
      <c r="J948" s="190" t="s">
        <v>317</v>
      </c>
      <c r="K948" s="190" t="s">
        <v>954</v>
      </c>
      <c r="L948" s="190" t="s">
        <v>955</v>
      </c>
      <c r="M948" s="190" t="s">
        <v>2563</v>
      </c>
      <c r="N948" s="190" t="s">
        <v>2564</v>
      </c>
      <c r="O948" s="190" t="s">
        <v>316</v>
      </c>
      <c r="P948" s="190" t="s">
        <v>317</v>
      </c>
      <c r="Q948" s="190" t="s">
        <v>2563</v>
      </c>
      <c r="R948" s="190" t="s">
        <v>2564</v>
      </c>
      <c r="S948" s="190" t="s">
        <v>144</v>
      </c>
    </row>
    <row r="949" spans="9:19" ht="15" customHeight="1">
      <c r="I949" s="190" t="s">
        <v>316</v>
      </c>
      <c r="J949" s="190" t="s">
        <v>317</v>
      </c>
      <c r="K949" s="190" t="s">
        <v>939</v>
      </c>
      <c r="L949" s="190" t="s">
        <v>940</v>
      </c>
      <c r="M949" s="190" t="s">
        <v>2565</v>
      </c>
      <c r="N949" s="190" t="s">
        <v>2566</v>
      </c>
      <c r="O949" s="190" t="s">
        <v>316</v>
      </c>
      <c r="P949" s="190" t="s">
        <v>317</v>
      </c>
      <c r="Q949" s="190" t="s">
        <v>2565</v>
      </c>
      <c r="R949" s="190" t="s">
        <v>2566</v>
      </c>
      <c r="S949" s="190" t="s">
        <v>144</v>
      </c>
    </row>
    <row r="950" spans="9:19" ht="15" customHeight="1">
      <c r="I950" s="190" t="s">
        <v>329</v>
      </c>
      <c r="J950" s="190" t="s">
        <v>330</v>
      </c>
      <c r="K950" s="190" t="s">
        <v>959</v>
      </c>
      <c r="L950" s="190" t="s">
        <v>960</v>
      </c>
      <c r="M950" s="190" t="s">
        <v>2567</v>
      </c>
      <c r="N950" s="190" t="s">
        <v>2568</v>
      </c>
      <c r="O950" s="190" t="s">
        <v>329</v>
      </c>
      <c r="P950" s="190" t="s">
        <v>330</v>
      </c>
      <c r="Q950" s="190" t="s">
        <v>2567</v>
      </c>
      <c r="R950" s="190" t="s">
        <v>2568</v>
      </c>
      <c r="S950" s="190" t="s">
        <v>144</v>
      </c>
    </row>
    <row r="951" spans="9:19" ht="15" customHeight="1">
      <c r="I951" s="190" t="s">
        <v>329</v>
      </c>
      <c r="J951" s="190" t="s">
        <v>330</v>
      </c>
      <c r="K951" s="190" t="s">
        <v>963</v>
      </c>
      <c r="L951" s="190" t="s">
        <v>964</v>
      </c>
      <c r="M951" s="190" t="s">
        <v>2567</v>
      </c>
      <c r="N951" s="190" t="s">
        <v>2568</v>
      </c>
      <c r="O951" s="190" t="s">
        <v>329</v>
      </c>
      <c r="P951" s="190" t="s">
        <v>330</v>
      </c>
      <c r="Q951" s="190" t="s">
        <v>2567</v>
      </c>
      <c r="R951" s="190" t="s">
        <v>2568</v>
      </c>
      <c r="S951" s="190" t="s">
        <v>144</v>
      </c>
    </row>
    <row r="952" spans="9:19" ht="15" customHeight="1">
      <c r="I952" s="190" t="s">
        <v>329</v>
      </c>
      <c r="J952" s="190" t="s">
        <v>330</v>
      </c>
      <c r="K952" s="190" t="s">
        <v>968</v>
      </c>
      <c r="L952" s="190" t="s">
        <v>969</v>
      </c>
      <c r="M952" s="190" t="s">
        <v>2567</v>
      </c>
      <c r="N952" s="190" t="s">
        <v>2568</v>
      </c>
      <c r="O952" s="190" t="s">
        <v>329</v>
      </c>
      <c r="P952" s="190" t="s">
        <v>330</v>
      </c>
      <c r="Q952" s="190" t="s">
        <v>2567</v>
      </c>
      <c r="R952" s="190" t="s">
        <v>2568</v>
      </c>
      <c r="S952" s="190" t="s">
        <v>144</v>
      </c>
    </row>
    <row r="953" spans="9:19" ht="15" customHeight="1">
      <c r="I953" s="190" t="s">
        <v>329</v>
      </c>
      <c r="J953" s="190" t="s">
        <v>330</v>
      </c>
      <c r="K953" s="190" t="s">
        <v>973</v>
      </c>
      <c r="L953" s="190" t="s">
        <v>974</v>
      </c>
      <c r="M953" s="190" t="s">
        <v>2569</v>
      </c>
      <c r="N953" s="190" t="s">
        <v>2570</v>
      </c>
      <c r="O953" s="190" t="s">
        <v>329</v>
      </c>
      <c r="P953" s="190" t="s">
        <v>330</v>
      </c>
      <c r="Q953" s="190" t="s">
        <v>2569</v>
      </c>
      <c r="R953" s="190" t="s">
        <v>2570</v>
      </c>
      <c r="S953" s="190" t="s">
        <v>144</v>
      </c>
    </row>
    <row r="954" spans="9:19" ht="15" customHeight="1">
      <c r="I954" s="190" t="s">
        <v>329</v>
      </c>
      <c r="J954" s="190" t="s">
        <v>330</v>
      </c>
      <c r="K954" s="190" t="s">
        <v>968</v>
      </c>
      <c r="L954" s="190" t="s">
        <v>969</v>
      </c>
      <c r="M954" s="190" t="s">
        <v>2569</v>
      </c>
      <c r="N954" s="190" t="s">
        <v>2570</v>
      </c>
      <c r="O954" s="190" t="s">
        <v>329</v>
      </c>
      <c r="P954" s="190" t="s">
        <v>330</v>
      </c>
      <c r="Q954" s="190" t="s">
        <v>2569</v>
      </c>
      <c r="R954" s="190" t="s">
        <v>2570</v>
      </c>
      <c r="S954" s="190" t="s">
        <v>144</v>
      </c>
    </row>
    <row r="955" spans="9:19" ht="15" customHeight="1">
      <c r="I955" s="190" t="s">
        <v>329</v>
      </c>
      <c r="J955" s="190" t="s">
        <v>330</v>
      </c>
      <c r="K955" s="190" t="s">
        <v>973</v>
      </c>
      <c r="L955" s="190" t="s">
        <v>974</v>
      </c>
      <c r="M955" s="190" t="s">
        <v>2571</v>
      </c>
      <c r="N955" s="190" t="s">
        <v>1583</v>
      </c>
      <c r="O955" s="190" t="s">
        <v>329</v>
      </c>
      <c r="P955" s="190" t="s">
        <v>330</v>
      </c>
      <c r="Q955" s="190" t="s">
        <v>2571</v>
      </c>
      <c r="R955" s="190" t="s">
        <v>1583</v>
      </c>
      <c r="S955" s="190" t="s">
        <v>144</v>
      </c>
    </row>
    <row r="956" spans="9:19" ht="15" customHeight="1">
      <c r="I956" s="190" t="s">
        <v>329</v>
      </c>
      <c r="J956" s="190" t="s">
        <v>330</v>
      </c>
      <c r="K956" s="190" t="s">
        <v>968</v>
      </c>
      <c r="L956" s="190" t="s">
        <v>969</v>
      </c>
      <c r="M956" s="190" t="s">
        <v>2571</v>
      </c>
      <c r="N956" s="190" t="s">
        <v>1583</v>
      </c>
      <c r="O956" s="190" t="s">
        <v>329</v>
      </c>
      <c r="P956" s="190" t="s">
        <v>330</v>
      </c>
      <c r="Q956" s="190" t="s">
        <v>2571</v>
      </c>
      <c r="R956" s="190" t="s">
        <v>1583</v>
      </c>
      <c r="S956" s="190" t="s">
        <v>144</v>
      </c>
    </row>
    <row r="957" spans="9:19" ht="15" customHeight="1">
      <c r="I957" s="190" t="s">
        <v>329</v>
      </c>
      <c r="J957" s="190" t="s">
        <v>330</v>
      </c>
      <c r="K957" s="190" t="s">
        <v>978</v>
      </c>
      <c r="L957" s="190" t="s">
        <v>979</v>
      </c>
      <c r="M957" s="190" t="s">
        <v>2572</v>
      </c>
      <c r="N957" s="190" t="s">
        <v>2573</v>
      </c>
      <c r="O957" s="190" t="s">
        <v>329</v>
      </c>
      <c r="P957" s="190" t="s">
        <v>330</v>
      </c>
      <c r="Q957" s="190" t="s">
        <v>2572</v>
      </c>
      <c r="R957" s="190" t="s">
        <v>2573</v>
      </c>
      <c r="S957" s="190" t="s">
        <v>144</v>
      </c>
    </row>
    <row r="958" spans="9:19" ht="15" customHeight="1">
      <c r="I958" s="190" t="s">
        <v>329</v>
      </c>
      <c r="J958" s="190" t="s">
        <v>330</v>
      </c>
      <c r="K958" s="190" t="s">
        <v>968</v>
      </c>
      <c r="L958" s="190" t="s">
        <v>969</v>
      </c>
      <c r="M958" s="190" t="s">
        <v>2572</v>
      </c>
      <c r="N958" s="190" t="s">
        <v>2573</v>
      </c>
      <c r="O958" s="190" t="s">
        <v>329</v>
      </c>
      <c r="P958" s="190" t="s">
        <v>330</v>
      </c>
      <c r="Q958" s="190" t="s">
        <v>2572</v>
      </c>
      <c r="R958" s="190" t="s">
        <v>2573</v>
      </c>
      <c r="S958" s="190" t="s">
        <v>144</v>
      </c>
    </row>
    <row r="959" spans="9:19" ht="15" customHeight="1">
      <c r="I959" s="190" t="s">
        <v>329</v>
      </c>
      <c r="J959" s="190" t="s">
        <v>330</v>
      </c>
      <c r="K959" s="190" t="s">
        <v>973</v>
      </c>
      <c r="L959" s="190" t="s">
        <v>974</v>
      </c>
      <c r="M959" s="190" t="s">
        <v>2574</v>
      </c>
      <c r="N959" s="190" t="s">
        <v>305</v>
      </c>
      <c r="O959" s="190" t="s">
        <v>329</v>
      </c>
      <c r="P959" s="190" t="s">
        <v>330</v>
      </c>
      <c r="Q959" s="190" t="s">
        <v>2574</v>
      </c>
      <c r="R959" s="190" t="s">
        <v>305</v>
      </c>
      <c r="S959" s="190" t="s">
        <v>144</v>
      </c>
    </row>
    <row r="960" spans="9:19" ht="15" customHeight="1">
      <c r="I960" s="190" t="s">
        <v>329</v>
      </c>
      <c r="J960" s="190" t="s">
        <v>330</v>
      </c>
      <c r="K960" s="190" t="s">
        <v>968</v>
      </c>
      <c r="L960" s="190" t="s">
        <v>969</v>
      </c>
      <c r="M960" s="190" t="s">
        <v>2574</v>
      </c>
      <c r="N960" s="190" t="s">
        <v>305</v>
      </c>
      <c r="O960" s="190" t="s">
        <v>329</v>
      </c>
      <c r="P960" s="190" t="s">
        <v>330</v>
      </c>
      <c r="Q960" s="190" t="s">
        <v>2574</v>
      </c>
      <c r="R960" s="190" t="s">
        <v>305</v>
      </c>
      <c r="S960" s="190" t="s">
        <v>144</v>
      </c>
    </row>
    <row r="961" spans="9:19" ht="15" customHeight="1">
      <c r="I961" s="190" t="s">
        <v>329</v>
      </c>
      <c r="J961" s="190" t="s">
        <v>330</v>
      </c>
      <c r="K961" s="190" t="s">
        <v>978</v>
      </c>
      <c r="L961" s="190" t="s">
        <v>979</v>
      </c>
      <c r="M961" s="190" t="s">
        <v>2575</v>
      </c>
      <c r="N961" s="190" t="s">
        <v>2576</v>
      </c>
      <c r="O961" s="190" t="s">
        <v>329</v>
      </c>
      <c r="P961" s="190" t="s">
        <v>330</v>
      </c>
      <c r="Q961" s="190" t="s">
        <v>2575</v>
      </c>
      <c r="R961" s="190" t="s">
        <v>2576</v>
      </c>
      <c r="S961" s="190" t="s">
        <v>144</v>
      </c>
    </row>
    <row r="962" spans="9:19" ht="15" customHeight="1">
      <c r="I962" s="190" t="s">
        <v>329</v>
      </c>
      <c r="J962" s="190" t="s">
        <v>330</v>
      </c>
      <c r="K962" s="190" t="s">
        <v>968</v>
      </c>
      <c r="L962" s="190" t="s">
        <v>969</v>
      </c>
      <c r="M962" s="190" t="s">
        <v>2575</v>
      </c>
      <c r="N962" s="190" t="s">
        <v>2576</v>
      </c>
      <c r="O962" s="190" t="s">
        <v>329</v>
      </c>
      <c r="P962" s="190" t="s">
        <v>330</v>
      </c>
      <c r="Q962" s="190" t="s">
        <v>2575</v>
      </c>
      <c r="R962" s="190" t="s">
        <v>2576</v>
      </c>
      <c r="S962" s="190" t="s">
        <v>144</v>
      </c>
    </row>
    <row r="963" spans="9:19" ht="15" customHeight="1">
      <c r="I963" s="190" t="s">
        <v>329</v>
      </c>
      <c r="J963" s="190" t="s">
        <v>330</v>
      </c>
      <c r="K963" s="190" t="s">
        <v>983</v>
      </c>
      <c r="L963" s="190" t="s">
        <v>984</v>
      </c>
      <c r="M963" s="190" t="s">
        <v>2577</v>
      </c>
      <c r="N963" s="190" t="s">
        <v>2578</v>
      </c>
      <c r="O963" s="190" t="s">
        <v>329</v>
      </c>
      <c r="P963" s="190" t="s">
        <v>330</v>
      </c>
      <c r="Q963" s="190" t="s">
        <v>2577</v>
      </c>
      <c r="R963" s="190" t="s">
        <v>2578</v>
      </c>
      <c r="S963" s="190" t="s">
        <v>144</v>
      </c>
    </row>
    <row r="964" spans="9:19" ht="15" customHeight="1">
      <c r="I964" s="190" t="s">
        <v>329</v>
      </c>
      <c r="J964" s="190" t="s">
        <v>330</v>
      </c>
      <c r="K964" s="190" t="s">
        <v>988</v>
      </c>
      <c r="L964" s="190" t="s">
        <v>167</v>
      </c>
      <c r="M964" s="190" t="s">
        <v>2577</v>
      </c>
      <c r="N964" s="190" t="s">
        <v>2578</v>
      </c>
      <c r="O964" s="190" t="s">
        <v>329</v>
      </c>
      <c r="P964" s="190" t="s">
        <v>330</v>
      </c>
      <c r="Q964" s="190" t="s">
        <v>2577</v>
      </c>
      <c r="R964" s="190" t="s">
        <v>2578</v>
      </c>
      <c r="S964" s="190" t="s">
        <v>144</v>
      </c>
    </row>
    <row r="965" spans="9:19" ht="15" customHeight="1">
      <c r="I965" s="190" t="s">
        <v>329</v>
      </c>
      <c r="J965" s="190" t="s">
        <v>330</v>
      </c>
      <c r="K965" s="190" t="s">
        <v>968</v>
      </c>
      <c r="L965" s="190" t="s">
        <v>969</v>
      </c>
      <c r="M965" s="190" t="s">
        <v>2577</v>
      </c>
      <c r="N965" s="190" t="s">
        <v>2578</v>
      </c>
      <c r="O965" s="190" t="s">
        <v>329</v>
      </c>
      <c r="P965" s="190" t="s">
        <v>330</v>
      </c>
      <c r="Q965" s="190" t="s">
        <v>2577</v>
      </c>
      <c r="R965" s="190" t="s">
        <v>2578</v>
      </c>
      <c r="S965" s="190" t="s">
        <v>144</v>
      </c>
    </row>
    <row r="966" spans="9:19" ht="15" customHeight="1">
      <c r="I966" s="190" t="s">
        <v>329</v>
      </c>
      <c r="J966" s="190" t="s">
        <v>330</v>
      </c>
      <c r="K966" s="190" t="s">
        <v>992</v>
      </c>
      <c r="L966" s="190" t="s">
        <v>993</v>
      </c>
      <c r="M966" s="190" t="s">
        <v>2579</v>
      </c>
      <c r="N966" s="190" t="s">
        <v>341</v>
      </c>
      <c r="O966" s="190" t="s">
        <v>329</v>
      </c>
      <c r="P966" s="190" t="s">
        <v>330</v>
      </c>
      <c r="Q966" s="190" t="s">
        <v>2579</v>
      </c>
      <c r="R966" s="190" t="s">
        <v>341</v>
      </c>
      <c r="S966" s="190" t="s">
        <v>144</v>
      </c>
    </row>
    <row r="967" spans="9:19" ht="15" customHeight="1">
      <c r="I967" s="190" t="s">
        <v>329</v>
      </c>
      <c r="J967" s="190" t="s">
        <v>330</v>
      </c>
      <c r="K967" s="190" t="s">
        <v>963</v>
      </c>
      <c r="L967" s="190" t="s">
        <v>964</v>
      </c>
      <c r="M967" s="190" t="s">
        <v>2579</v>
      </c>
      <c r="N967" s="190" t="s">
        <v>341</v>
      </c>
      <c r="O967" s="190" t="s">
        <v>329</v>
      </c>
      <c r="P967" s="190" t="s">
        <v>330</v>
      </c>
      <c r="Q967" s="190" t="s">
        <v>2579</v>
      </c>
      <c r="R967" s="190" t="s">
        <v>341</v>
      </c>
      <c r="S967" s="190" t="s">
        <v>144</v>
      </c>
    </row>
    <row r="968" spans="9:19" ht="15" customHeight="1">
      <c r="I968" s="190" t="s">
        <v>329</v>
      </c>
      <c r="J968" s="190" t="s">
        <v>330</v>
      </c>
      <c r="K968" s="190" t="s">
        <v>968</v>
      </c>
      <c r="L968" s="190" t="s">
        <v>969</v>
      </c>
      <c r="M968" s="190" t="s">
        <v>2579</v>
      </c>
      <c r="N968" s="190" t="s">
        <v>341</v>
      </c>
      <c r="O968" s="190" t="s">
        <v>329</v>
      </c>
      <c r="P968" s="190" t="s">
        <v>330</v>
      </c>
      <c r="Q968" s="190" t="s">
        <v>2579</v>
      </c>
      <c r="R968" s="190" t="s">
        <v>341</v>
      </c>
      <c r="S968" s="190" t="s">
        <v>144</v>
      </c>
    </row>
    <row r="969" spans="9:19" ht="15" customHeight="1">
      <c r="I969" s="190" t="s">
        <v>329</v>
      </c>
      <c r="J969" s="190" t="s">
        <v>330</v>
      </c>
      <c r="K969" s="190" t="s">
        <v>973</v>
      </c>
      <c r="L969" s="190" t="s">
        <v>974</v>
      </c>
      <c r="M969" s="190" t="s">
        <v>2580</v>
      </c>
      <c r="N969" s="190" t="s">
        <v>177</v>
      </c>
      <c r="O969" s="190" t="s">
        <v>329</v>
      </c>
      <c r="P969" s="190" t="s">
        <v>330</v>
      </c>
      <c r="Q969" s="190" t="s">
        <v>2580</v>
      </c>
      <c r="R969" s="190" t="s">
        <v>177</v>
      </c>
      <c r="S969" s="190" t="s">
        <v>144</v>
      </c>
    </row>
    <row r="970" spans="9:19" ht="15" customHeight="1">
      <c r="I970" s="190" t="s">
        <v>329</v>
      </c>
      <c r="J970" s="190" t="s">
        <v>330</v>
      </c>
      <c r="K970" s="190" t="s">
        <v>968</v>
      </c>
      <c r="L970" s="190" t="s">
        <v>969</v>
      </c>
      <c r="M970" s="190" t="s">
        <v>2580</v>
      </c>
      <c r="N970" s="190" t="s">
        <v>177</v>
      </c>
      <c r="O970" s="190" t="s">
        <v>329</v>
      </c>
      <c r="P970" s="190" t="s">
        <v>330</v>
      </c>
      <c r="Q970" s="190" t="s">
        <v>2580</v>
      </c>
      <c r="R970" s="190" t="s">
        <v>177</v>
      </c>
      <c r="S970" s="190" t="s">
        <v>144</v>
      </c>
    </row>
    <row r="971" spans="9:19" ht="15" customHeight="1">
      <c r="I971" s="190" t="s">
        <v>329</v>
      </c>
      <c r="J971" s="190" t="s">
        <v>330</v>
      </c>
      <c r="K971" s="190" t="s">
        <v>978</v>
      </c>
      <c r="L971" s="190" t="s">
        <v>979</v>
      </c>
      <c r="M971" s="190" t="s">
        <v>2581</v>
      </c>
      <c r="N971" s="190" t="s">
        <v>1822</v>
      </c>
      <c r="O971" s="190" t="s">
        <v>329</v>
      </c>
      <c r="P971" s="190" t="s">
        <v>330</v>
      </c>
      <c r="Q971" s="190" t="s">
        <v>2581</v>
      </c>
      <c r="R971" s="190" t="s">
        <v>1822</v>
      </c>
      <c r="S971" s="190" t="s">
        <v>144</v>
      </c>
    </row>
    <row r="972" spans="9:19" ht="15" customHeight="1">
      <c r="I972" s="190" t="s">
        <v>329</v>
      </c>
      <c r="J972" s="190" t="s">
        <v>330</v>
      </c>
      <c r="K972" s="190" t="s">
        <v>968</v>
      </c>
      <c r="L972" s="190" t="s">
        <v>969</v>
      </c>
      <c r="M972" s="190" t="s">
        <v>2581</v>
      </c>
      <c r="N972" s="190" t="s">
        <v>1822</v>
      </c>
      <c r="O972" s="190" t="s">
        <v>329</v>
      </c>
      <c r="P972" s="190" t="s">
        <v>330</v>
      </c>
      <c r="Q972" s="190" t="s">
        <v>2581</v>
      </c>
      <c r="R972" s="190" t="s">
        <v>1822</v>
      </c>
      <c r="S972" s="190" t="s">
        <v>144</v>
      </c>
    </row>
    <row r="973" spans="9:19" ht="15" customHeight="1">
      <c r="I973" s="190" t="s">
        <v>329</v>
      </c>
      <c r="J973" s="190" t="s">
        <v>330</v>
      </c>
      <c r="K973" s="190" t="s">
        <v>997</v>
      </c>
      <c r="L973" s="190" t="s">
        <v>998</v>
      </c>
      <c r="M973" s="190" t="s">
        <v>2582</v>
      </c>
      <c r="N973" s="190" t="s">
        <v>2583</v>
      </c>
      <c r="O973" s="190" t="s">
        <v>329</v>
      </c>
      <c r="P973" s="190" t="s">
        <v>330</v>
      </c>
      <c r="Q973" s="190" t="s">
        <v>2582</v>
      </c>
      <c r="R973" s="190" t="s">
        <v>2583</v>
      </c>
      <c r="S973" s="190" t="s">
        <v>144</v>
      </c>
    </row>
    <row r="974" spans="9:19" ht="15" customHeight="1">
      <c r="I974" s="190" t="s">
        <v>329</v>
      </c>
      <c r="J974" s="190" t="s">
        <v>330</v>
      </c>
      <c r="K974" s="190" t="s">
        <v>963</v>
      </c>
      <c r="L974" s="190" t="s">
        <v>964</v>
      </c>
      <c r="M974" s="190" t="s">
        <v>2582</v>
      </c>
      <c r="N974" s="190" t="s">
        <v>2583</v>
      </c>
      <c r="O974" s="190" t="s">
        <v>329</v>
      </c>
      <c r="P974" s="190" t="s">
        <v>330</v>
      </c>
      <c r="Q974" s="190" t="s">
        <v>2582</v>
      </c>
      <c r="R974" s="190" t="s">
        <v>2583</v>
      </c>
      <c r="S974" s="190" t="s">
        <v>144</v>
      </c>
    </row>
    <row r="975" spans="9:19" ht="15" customHeight="1">
      <c r="I975" s="190" t="s">
        <v>329</v>
      </c>
      <c r="J975" s="190" t="s">
        <v>330</v>
      </c>
      <c r="K975" s="190" t="s">
        <v>968</v>
      </c>
      <c r="L975" s="190" t="s">
        <v>969</v>
      </c>
      <c r="M975" s="190" t="s">
        <v>2582</v>
      </c>
      <c r="N975" s="190" t="s">
        <v>2583</v>
      </c>
      <c r="O975" s="190" t="s">
        <v>329</v>
      </c>
      <c r="P975" s="190" t="s">
        <v>330</v>
      </c>
      <c r="Q975" s="190" t="s">
        <v>2582</v>
      </c>
      <c r="R975" s="190" t="s">
        <v>2583</v>
      </c>
      <c r="S975" s="190" t="s">
        <v>144</v>
      </c>
    </row>
    <row r="976" spans="9:19" ht="15" customHeight="1">
      <c r="I976" s="190" t="s">
        <v>329</v>
      </c>
      <c r="J976" s="190" t="s">
        <v>330</v>
      </c>
      <c r="K976" s="190" t="s">
        <v>1004</v>
      </c>
      <c r="L976" s="190" t="s">
        <v>1005</v>
      </c>
      <c r="M976" s="190" t="s">
        <v>2584</v>
      </c>
      <c r="N976" s="190" t="s">
        <v>2585</v>
      </c>
      <c r="O976" s="190" t="s">
        <v>329</v>
      </c>
      <c r="P976" s="190" t="s">
        <v>330</v>
      </c>
      <c r="Q976" s="190" t="s">
        <v>2584</v>
      </c>
      <c r="R976" s="190" t="s">
        <v>2585</v>
      </c>
      <c r="S976" s="190" t="s">
        <v>144</v>
      </c>
    </row>
    <row r="977" spans="9:19" ht="15" customHeight="1">
      <c r="I977" s="190" t="s">
        <v>329</v>
      </c>
      <c r="J977" s="190" t="s">
        <v>330</v>
      </c>
      <c r="K977" s="190" t="s">
        <v>968</v>
      </c>
      <c r="L977" s="190" t="s">
        <v>969</v>
      </c>
      <c r="M977" s="190" t="s">
        <v>2584</v>
      </c>
      <c r="N977" s="190" t="s">
        <v>2585</v>
      </c>
      <c r="O977" s="190" t="s">
        <v>329</v>
      </c>
      <c r="P977" s="190" t="s">
        <v>330</v>
      </c>
      <c r="Q977" s="190" t="s">
        <v>2584</v>
      </c>
      <c r="R977" s="190" t="s">
        <v>2585</v>
      </c>
      <c r="S977" s="190" t="s">
        <v>144</v>
      </c>
    </row>
    <row r="978" spans="9:19" ht="15" customHeight="1">
      <c r="I978" s="190" t="s">
        <v>329</v>
      </c>
      <c r="J978" s="190" t="s">
        <v>330</v>
      </c>
      <c r="K978" s="190" t="s">
        <v>1004</v>
      </c>
      <c r="L978" s="190" t="s">
        <v>1005</v>
      </c>
      <c r="M978" s="190" t="s">
        <v>2586</v>
      </c>
      <c r="N978" s="190" t="s">
        <v>2587</v>
      </c>
      <c r="O978" s="190" t="s">
        <v>329</v>
      </c>
      <c r="P978" s="190" t="s">
        <v>330</v>
      </c>
      <c r="Q978" s="190" t="s">
        <v>2586</v>
      </c>
      <c r="R978" s="190" t="s">
        <v>2587</v>
      </c>
      <c r="S978" s="190" t="s">
        <v>144</v>
      </c>
    </row>
    <row r="979" spans="9:19" ht="15" customHeight="1">
      <c r="I979" s="190" t="s">
        <v>329</v>
      </c>
      <c r="J979" s="190" t="s">
        <v>330</v>
      </c>
      <c r="K979" s="190" t="s">
        <v>968</v>
      </c>
      <c r="L979" s="190" t="s">
        <v>969</v>
      </c>
      <c r="M979" s="190" t="s">
        <v>2586</v>
      </c>
      <c r="N979" s="190" t="s">
        <v>2587</v>
      </c>
      <c r="O979" s="190" t="s">
        <v>329</v>
      </c>
      <c r="P979" s="190" t="s">
        <v>330</v>
      </c>
      <c r="Q979" s="190" t="s">
        <v>2586</v>
      </c>
      <c r="R979" s="190" t="s">
        <v>2587</v>
      </c>
      <c r="S979" s="190" t="s">
        <v>144</v>
      </c>
    </row>
    <row r="980" spans="9:19" ht="15" customHeight="1">
      <c r="I980" s="190" t="s">
        <v>329</v>
      </c>
      <c r="J980" s="190" t="s">
        <v>330</v>
      </c>
      <c r="K980" s="190" t="s">
        <v>978</v>
      </c>
      <c r="L980" s="190" t="s">
        <v>979</v>
      </c>
      <c r="M980" s="190" t="s">
        <v>2588</v>
      </c>
      <c r="N980" s="190" t="s">
        <v>2589</v>
      </c>
      <c r="O980" s="190" t="s">
        <v>329</v>
      </c>
      <c r="P980" s="190" t="s">
        <v>330</v>
      </c>
      <c r="Q980" s="190" t="s">
        <v>2588</v>
      </c>
      <c r="R980" s="190" t="s">
        <v>2589</v>
      </c>
      <c r="S980" s="190" t="s">
        <v>144</v>
      </c>
    </row>
    <row r="981" spans="9:19" ht="15" customHeight="1">
      <c r="I981" s="190" t="s">
        <v>329</v>
      </c>
      <c r="J981" s="190" t="s">
        <v>330</v>
      </c>
      <c r="K981" s="190" t="s">
        <v>968</v>
      </c>
      <c r="L981" s="190" t="s">
        <v>969</v>
      </c>
      <c r="M981" s="190" t="s">
        <v>2588</v>
      </c>
      <c r="N981" s="190" t="s">
        <v>2589</v>
      </c>
      <c r="O981" s="190" t="s">
        <v>329</v>
      </c>
      <c r="P981" s="190" t="s">
        <v>330</v>
      </c>
      <c r="Q981" s="190" t="s">
        <v>2588</v>
      </c>
      <c r="R981" s="190" t="s">
        <v>2589</v>
      </c>
      <c r="S981" s="190" t="s">
        <v>144</v>
      </c>
    </row>
    <row r="982" spans="9:19" ht="15" customHeight="1">
      <c r="I982" s="190" t="s">
        <v>329</v>
      </c>
      <c r="J982" s="190" t="s">
        <v>330</v>
      </c>
      <c r="K982" s="190" t="s">
        <v>1004</v>
      </c>
      <c r="L982" s="190" t="s">
        <v>1005</v>
      </c>
      <c r="M982" s="190" t="s">
        <v>2590</v>
      </c>
      <c r="N982" s="190" t="s">
        <v>2591</v>
      </c>
      <c r="O982" s="190" t="s">
        <v>329</v>
      </c>
      <c r="P982" s="190" t="s">
        <v>330</v>
      </c>
      <c r="Q982" s="190" t="s">
        <v>2590</v>
      </c>
      <c r="R982" s="190" t="s">
        <v>2591</v>
      </c>
      <c r="S982" s="190" t="s">
        <v>144</v>
      </c>
    </row>
    <row r="983" spans="9:19" ht="15" customHeight="1">
      <c r="I983" s="190" t="s">
        <v>329</v>
      </c>
      <c r="J983" s="190" t="s">
        <v>330</v>
      </c>
      <c r="K983" s="190" t="s">
        <v>968</v>
      </c>
      <c r="L983" s="190" t="s">
        <v>969</v>
      </c>
      <c r="M983" s="190" t="s">
        <v>2590</v>
      </c>
      <c r="N983" s="190" t="s">
        <v>2591</v>
      </c>
      <c r="O983" s="190" t="s">
        <v>329</v>
      </c>
      <c r="P983" s="190" t="s">
        <v>330</v>
      </c>
      <c r="Q983" s="190" t="s">
        <v>2590</v>
      </c>
      <c r="R983" s="190" t="s">
        <v>2591</v>
      </c>
      <c r="S983" s="190" t="s">
        <v>144</v>
      </c>
    </row>
    <row r="984" spans="9:19" ht="15" customHeight="1">
      <c r="I984" s="190" t="s">
        <v>329</v>
      </c>
      <c r="J984" s="190" t="s">
        <v>330</v>
      </c>
      <c r="K984" s="190" t="s">
        <v>978</v>
      </c>
      <c r="L984" s="190" t="s">
        <v>979</v>
      </c>
      <c r="M984" s="190" t="s">
        <v>2592</v>
      </c>
      <c r="N984" s="190" t="s">
        <v>2593</v>
      </c>
      <c r="O984" s="190" t="s">
        <v>329</v>
      </c>
      <c r="P984" s="190" t="s">
        <v>330</v>
      </c>
      <c r="Q984" s="190" t="s">
        <v>2592</v>
      </c>
      <c r="R984" s="190" t="s">
        <v>2593</v>
      </c>
      <c r="S984" s="190" t="s">
        <v>144</v>
      </c>
    </row>
    <row r="985" spans="9:19" ht="15" customHeight="1">
      <c r="I985" s="190" t="s">
        <v>329</v>
      </c>
      <c r="J985" s="190" t="s">
        <v>330</v>
      </c>
      <c r="K985" s="190" t="s">
        <v>968</v>
      </c>
      <c r="L985" s="190" t="s">
        <v>969</v>
      </c>
      <c r="M985" s="190" t="s">
        <v>2592</v>
      </c>
      <c r="N985" s="190" t="s">
        <v>2593</v>
      </c>
      <c r="O985" s="190" t="s">
        <v>329</v>
      </c>
      <c r="P985" s="190" t="s">
        <v>330</v>
      </c>
      <c r="Q985" s="190" t="s">
        <v>2592</v>
      </c>
      <c r="R985" s="190" t="s">
        <v>2593</v>
      </c>
      <c r="S985" s="190" t="s">
        <v>144</v>
      </c>
    </row>
    <row r="986" spans="9:19" ht="15" customHeight="1">
      <c r="I986" s="190" t="s">
        <v>329</v>
      </c>
      <c r="J986" s="190" t="s">
        <v>330</v>
      </c>
      <c r="K986" s="190" t="s">
        <v>997</v>
      </c>
      <c r="L986" s="190" t="s">
        <v>998</v>
      </c>
      <c r="M986" s="190" t="s">
        <v>2594</v>
      </c>
      <c r="N986" s="190" t="s">
        <v>2595</v>
      </c>
      <c r="O986" s="190" t="s">
        <v>329</v>
      </c>
      <c r="P986" s="190" t="s">
        <v>330</v>
      </c>
      <c r="Q986" s="190" t="s">
        <v>2594</v>
      </c>
      <c r="R986" s="190" t="s">
        <v>2595</v>
      </c>
      <c r="S986" s="190" t="s">
        <v>144</v>
      </c>
    </row>
    <row r="987" spans="9:19" ht="15" customHeight="1">
      <c r="I987" s="190" t="s">
        <v>329</v>
      </c>
      <c r="J987" s="190" t="s">
        <v>330</v>
      </c>
      <c r="K987" s="190" t="s">
        <v>963</v>
      </c>
      <c r="L987" s="190" t="s">
        <v>964</v>
      </c>
      <c r="M987" s="190" t="s">
        <v>2594</v>
      </c>
      <c r="N987" s="190" t="s">
        <v>2595</v>
      </c>
      <c r="O987" s="190" t="s">
        <v>329</v>
      </c>
      <c r="P987" s="190" t="s">
        <v>330</v>
      </c>
      <c r="Q987" s="190" t="s">
        <v>2594</v>
      </c>
      <c r="R987" s="190" t="s">
        <v>2595</v>
      </c>
      <c r="S987" s="190" t="s">
        <v>144</v>
      </c>
    </row>
    <row r="988" spans="9:19" ht="15" customHeight="1">
      <c r="I988" s="190" t="s">
        <v>329</v>
      </c>
      <c r="J988" s="190" t="s">
        <v>330</v>
      </c>
      <c r="K988" s="190" t="s">
        <v>968</v>
      </c>
      <c r="L988" s="190" t="s">
        <v>969</v>
      </c>
      <c r="M988" s="190" t="s">
        <v>2594</v>
      </c>
      <c r="N988" s="190" t="s">
        <v>2595</v>
      </c>
      <c r="O988" s="190" t="s">
        <v>329</v>
      </c>
      <c r="P988" s="190" t="s">
        <v>330</v>
      </c>
      <c r="Q988" s="190" t="s">
        <v>2594</v>
      </c>
      <c r="R988" s="190" t="s">
        <v>2595</v>
      </c>
      <c r="S988" s="190" t="s">
        <v>144</v>
      </c>
    </row>
    <row r="989" spans="9:19" ht="15" customHeight="1">
      <c r="I989" s="190" t="s">
        <v>329</v>
      </c>
      <c r="J989" s="190" t="s">
        <v>330</v>
      </c>
      <c r="K989" s="190" t="s">
        <v>1009</v>
      </c>
      <c r="L989" s="190" t="s">
        <v>1010</v>
      </c>
      <c r="M989" s="190" t="s">
        <v>2596</v>
      </c>
      <c r="N989" s="190" t="s">
        <v>2597</v>
      </c>
      <c r="O989" s="190" t="s">
        <v>329</v>
      </c>
      <c r="P989" s="190" t="s">
        <v>330</v>
      </c>
      <c r="Q989" s="190" t="s">
        <v>2596</v>
      </c>
      <c r="R989" s="190" t="s">
        <v>2597</v>
      </c>
      <c r="S989" s="190" t="s">
        <v>144</v>
      </c>
    </row>
    <row r="990" spans="9:19" ht="15" customHeight="1">
      <c r="I990" s="190" t="s">
        <v>329</v>
      </c>
      <c r="J990" s="190" t="s">
        <v>330</v>
      </c>
      <c r="K990" s="190" t="s">
        <v>968</v>
      </c>
      <c r="L990" s="190" t="s">
        <v>969</v>
      </c>
      <c r="M990" s="190" t="s">
        <v>2596</v>
      </c>
      <c r="N990" s="190" t="s">
        <v>2597</v>
      </c>
      <c r="O990" s="190" t="s">
        <v>329</v>
      </c>
      <c r="P990" s="190" t="s">
        <v>330</v>
      </c>
      <c r="Q990" s="190" t="s">
        <v>2596</v>
      </c>
      <c r="R990" s="190" t="s">
        <v>2597</v>
      </c>
      <c r="S990" s="190" t="s">
        <v>144</v>
      </c>
    </row>
    <row r="991" spans="9:19" ht="15" customHeight="1">
      <c r="I991" s="190" t="s">
        <v>329</v>
      </c>
      <c r="J991" s="190" t="s">
        <v>330</v>
      </c>
      <c r="K991" s="190" t="s">
        <v>973</v>
      </c>
      <c r="L991" s="190" t="s">
        <v>974</v>
      </c>
      <c r="M991" s="190" t="s">
        <v>2598</v>
      </c>
      <c r="N991" s="190" t="s">
        <v>2599</v>
      </c>
      <c r="O991" s="190" t="s">
        <v>329</v>
      </c>
      <c r="P991" s="190" t="s">
        <v>330</v>
      </c>
      <c r="Q991" s="190" t="s">
        <v>2598</v>
      </c>
      <c r="R991" s="190" t="s">
        <v>2600</v>
      </c>
      <c r="S991" s="190" t="s">
        <v>144</v>
      </c>
    </row>
    <row r="992" spans="9:19" ht="15" customHeight="1">
      <c r="I992" s="190" t="s">
        <v>329</v>
      </c>
      <c r="J992" s="190" t="s">
        <v>330</v>
      </c>
      <c r="K992" s="190" t="s">
        <v>968</v>
      </c>
      <c r="L992" s="190" t="s">
        <v>969</v>
      </c>
      <c r="M992" s="190" t="s">
        <v>2598</v>
      </c>
      <c r="N992" s="190" t="s">
        <v>2599</v>
      </c>
      <c r="O992" s="190" t="s">
        <v>329</v>
      </c>
      <c r="P992" s="190" t="s">
        <v>330</v>
      </c>
      <c r="Q992" s="190" t="s">
        <v>2598</v>
      </c>
      <c r="R992" s="190" t="s">
        <v>2600</v>
      </c>
      <c r="S992" s="190" t="s">
        <v>144</v>
      </c>
    </row>
    <row r="993" spans="9:19" ht="15" customHeight="1">
      <c r="I993" s="190" t="s">
        <v>329</v>
      </c>
      <c r="J993" s="190" t="s">
        <v>330</v>
      </c>
      <c r="K993" s="190" t="s">
        <v>983</v>
      </c>
      <c r="L993" s="190" t="s">
        <v>984</v>
      </c>
      <c r="M993" s="190" t="s">
        <v>2601</v>
      </c>
      <c r="N993" s="190" t="s">
        <v>2602</v>
      </c>
      <c r="O993" s="190" t="s">
        <v>329</v>
      </c>
      <c r="P993" s="190" t="s">
        <v>330</v>
      </c>
      <c r="Q993" s="190" t="s">
        <v>2601</v>
      </c>
      <c r="R993" s="190" t="s">
        <v>2602</v>
      </c>
      <c r="S993" s="190" t="s">
        <v>144</v>
      </c>
    </row>
    <row r="994" spans="9:19" ht="15" customHeight="1">
      <c r="I994" s="190" t="s">
        <v>329</v>
      </c>
      <c r="J994" s="190" t="s">
        <v>330</v>
      </c>
      <c r="K994" s="190" t="s">
        <v>973</v>
      </c>
      <c r="L994" s="190" t="s">
        <v>974</v>
      </c>
      <c r="M994" s="190" t="s">
        <v>2601</v>
      </c>
      <c r="N994" s="190" t="s">
        <v>2602</v>
      </c>
      <c r="O994" s="190" t="s">
        <v>329</v>
      </c>
      <c r="P994" s="190" t="s">
        <v>330</v>
      </c>
      <c r="Q994" s="190" t="s">
        <v>2601</v>
      </c>
      <c r="R994" s="190" t="s">
        <v>2602</v>
      </c>
      <c r="S994" s="190" t="s">
        <v>144</v>
      </c>
    </row>
    <row r="995" spans="9:19" ht="15" customHeight="1">
      <c r="I995" s="190" t="s">
        <v>329</v>
      </c>
      <c r="J995" s="190" t="s">
        <v>330</v>
      </c>
      <c r="K995" s="190" t="s">
        <v>1004</v>
      </c>
      <c r="L995" s="190" t="s">
        <v>1005</v>
      </c>
      <c r="M995" s="190" t="s">
        <v>2603</v>
      </c>
      <c r="N995" s="190" t="s">
        <v>442</v>
      </c>
      <c r="O995" s="190" t="s">
        <v>329</v>
      </c>
      <c r="P995" s="190" t="s">
        <v>330</v>
      </c>
      <c r="Q995" s="190" t="s">
        <v>2603</v>
      </c>
      <c r="R995" s="190" t="s">
        <v>442</v>
      </c>
      <c r="S995" s="190" t="s">
        <v>144</v>
      </c>
    </row>
    <row r="996" spans="9:19" ht="15" customHeight="1">
      <c r="I996" s="190" t="s">
        <v>329</v>
      </c>
      <c r="J996" s="190" t="s">
        <v>330</v>
      </c>
      <c r="K996" s="190" t="s">
        <v>968</v>
      </c>
      <c r="L996" s="190" t="s">
        <v>969</v>
      </c>
      <c r="M996" s="190" t="s">
        <v>2603</v>
      </c>
      <c r="N996" s="190" t="s">
        <v>442</v>
      </c>
      <c r="O996" s="190" t="s">
        <v>329</v>
      </c>
      <c r="P996" s="190" t="s">
        <v>330</v>
      </c>
      <c r="Q996" s="190" t="s">
        <v>2603</v>
      </c>
      <c r="R996" s="190" t="s">
        <v>442</v>
      </c>
      <c r="S996" s="190" t="s">
        <v>144</v>
      </c>
    </row>
    <row r="997" spans="9:19" ht="15" customHeight="1">
      <c r="I997" s="190" t="s">
        <v>329</v>
      </c>
      <c r="J997" s="190" t="s">
        <v>330</v>
      </c>
      <c r="K997" s="190" t="s">
        <v>1009</v>
      </c>
      <c r="L997" s="190" t="s">
        <v>1010</v>
      </c>
      <c r="M997" s="190" t="s">
        <v>2604</v>
      </c>
      <c r="N997" s="190" t="s">
        <v>2605</v>
      </c>
      <c r="O997" s="190" t="s">
        <v>329</v>
      </c>
      <c r="P997" s="190" t="s">
        <v>330</v>
      </c>
      <c r="Q997" s="190" t="s">
        <v>2604</v>
      </c>
      <c r="R997" s="190" t="s">
        <v>2605</v>
      </c>
      <c r="S997" s="190" t="s">
        <v>144</v>
      </c>
    </row>
    <row r="998" spans="9:19" ht="15" customHeight="1">
      <c r="I998" s="190" t="s">
        <v>329</v>
      </c>
      <c r="J998" s="190" t="s">
        <v>330</v>
      </c>
      <c r="K998" s="190" t="s">
        <v>968</v>
      </c>
      <c r="L998" s="190" t="s">
        <v>969</v>
      </c>
      <c r="M998" s="190" t="s">
        <v>2604</v>
      </c>
      <c r="N998" s="190" t="s">
        <v>2605</v>
      </c>
      <c r="O998" s="190" t="s">
        <v>329</v>
      </c>
      <c r="P998" s="190" t="s">
        <v>330</v>
      </c>
      <c r="Q998" s="190" t="s">
        <v>2604</v>
      </c>
      <c r="R998" s="190" t="s">
        <v>2605</v>
      </c>
      <c r="S998" s="190" t="s">
        <v>144</v>
      </c>
    </row>
    <row r="999" spans="9:19" ht="15" customHeight="1">
      <c r="I999" s="190" t="s">
        <v>329</v>
      </c>
      <c r="J999" s="190" t="s">
        <v>330</v>
      </c>
      <c r="K999" s="190" t="s">
        <v>1009</v>
      </c>
      <c r="L999" s="190" t="s">
        <v>1010</v>
      </c>
      <c r="M999" s="190" t="s">
        <v>2606</v>
      </c>
      <c r="N999" s="190" t="s">
        <v>2607</v>
      </c>
      <c r="O999" s="190" t="s">
        <v>329</v>
      </c>
      <c r="P999" s="190" t="s">
        <v>330</v>
      </c>
      <c r="Q999" s="190" t="s">
        <v>2606</v>
      </c>
      <c r="R999" s="190" t="s">
        <v>2608</v>
      </c>
      <c r="S999" s="190" t="s">
        <v>144</v>
      </c>
    </row>
    <row r="1000" spans="9:19" ht="15" customHeight="1">
      <c r="I1000" s="190" t="s">
        <v>329</v>
      </c>
      <c r="J1000" s="190" t="s">
        <v>330</v>
      </c>
      <c r="K1000" s="190" t="s">
        <v>968</v>
      </c>
      <c r="L1000" s="190" t="s">
        <v>969</v>
      </c>
      <c r="M1000" s="190" t="s">
        <v>2606</v>
      </c>
      <c r="N1000" s="190" t="s">
        <v>2607</v>
      </c>
      <c r="O1000" s="190" t="s">
        <v>329</v>
      </c>
      <c r="P1000" s="190" t="s">
        <v>330</v>
      </c>
      <c r="Q1000" s="190" t="s">
        <v>2606</v>
      </c>
      <c r="R1000" s="190" t="s">
        <v>2608</v>
      </c>
      <c r="S1000" s="190" t="s">
        <v>144</v>
      </c>
    </row>
    <row r="1001" spans="9:19" ht="15" customHeight="1">
      <c r="I1001" s="190" t="s">
        <v>329</v>
      </c>
      <c r="J1001" s="190" t="s">
        <v>330</v>
      </c>
      <c r="K1001" s="190" t="s">
        <v>978</v>
      </c>
      <c r="L1001" s="190" t="s">
        <v>979</v>
      </c>
      <c r="M1001" s="190" t="s">
        <v>2609</v>
      </c>
      <c r="N1001" s="190" t="s">
        <v>2610</v>
      </c>
      <c r="O1001" s="190" t="s">
        <v>329</v>
      </c>
      <c r="P1001" s="190" t="s">
        <v>330</v>
      </c>
      <c r="Q1001" s="190" t="s">
        <v>2609</v>
      </c>
      <c r="R1001" s="190" t="s">
        <v>2610</v>
      </c>
      <c r="S1001" s="190" t="s">
        <v>144</v>
      </c>
    </row>
    <row r="1002" spans="9:19" ht="15" customHeight="1">
      <c r="I1002" s="190" t="s">
        <v>329</v>
      </c>
      <c r="J1002" s="190" t="s">
        <v>330</v>
      </c>
      <c r="K1002" s="190" t="s">
        <v>968</v>
      </c>
      <c r="L1002" s="190" t="s">
        <v>969</v>
      </c>
      <c r="M1002" s="190" t="s">
        <v>2609</v>
      </c>
      <c r="N1002" s="190" t="s">
        <v>2610</v>
      </c>
      <c r="O1002" s="190" t="s">
        <v>329</v>
      </c>
      <c r="P1002" s="190" t="s">
        <v>330</v>
      </c>
      <c r="Q1002" s="190" t="s">
        <v>2609</v>
      </c>
      <c r="R1002" s="190" t="s">
        <v>2610</v>
      </c>
      <c r="S1002" s="190" t="s">
        <v>144</v>
      </c>
    </row>
    <row r="1003" spans="9:19" ht="15" customHeight="1">
      <c r="I1003" s="190" t="s">
        <v>329</v>
      </c>
      <c r="J1003" s="190" t="s">
        <v>330</v>
      </c>
      <c r="K1003" s="190" t="s">
        <v>978</v>
      </c>
      <c r="L1003" s="190" t="s">
        <v>979</v>
      </c>
      <c r="M1003" s="190" t="s">
        <v>2611</v>
      </c>
      <c r="N1003" s="190" t="s">
        <v>2612</v>
      </c>
      <c r="O1003" s="190" t="s">
        <v>329</v>
      </c>
      <c r="P1003" s="190" t="s">
        <v>330</v>
      </c>
      <c r="Q1003" s="190" t="s">
        <v>2611</v>
      </c>
      <c r="R1003" s="190" t="s">
        <v>2612</v>
      </c>
      <c r="S1003" s="190" t="s">
        <v>144</v>
      </c>
    </row>
    <row r="1004" spans="9:19" ht="15" customHeight="1">
      <c r="I1004" s="190" t="s">
        <v>329</v>
      </c>
      <c r="J1004" s="190" t="s">
        <v>330</v>
      </c>
      <c r="K1004" s="190" t="s">
        <v>968</v>
      </c>
      <c r="L1004" s="190" t="s">
        <v>969</v>
      </c>
      <c r="M1004" s="190" t="s">
        <v>2611</v>
      </c>
      <c r="N1004" s="190" t="s">
        <v>2612</v>
      </c>
      <c r="O1004" s="190" t="s">
        <v>329</v>
      </c>
      <c r="P1004" s="190" t="s">
        <v>330</v>
      </c>
      <c r="Q1004" s="190" t="s">
        <v>2611</v>
      </c>
      <c r="R1004" s="190" t="s">
        <v>2612</v>
      </c>
      <c r="S1004" s="190" t="s">
        <v>144</v>
      </c>
    </row>
    <row r="1005" spans="9:19" ht="15" customHeight="1">
      <c r="I1005" s="190" t="s">
        <v>329</v>
      </c>
      <c r="J1005" s="190" t="s">
        <v>330</v>
      </c>
      <c r="K1005" s="190" t="s">
        <v>983</v>
      </c>
      <c r="L1005" s="190" t="s">
        <v>984</v>
      </c>
      <c r="M1005" s="190" t="s">
        <v>2613</v>
      </c>
      <c r="N1005" s="190" t="s">
        <v>2614</v>
      </c>
      <c r="O1005" s="190" t="s">
        <v>329</v>
      </c>
      <c r="P1005" s="190" t="s">
        <v>330</v>
      </c>
      <c r="Q1005" s="190" t="s">
        <v>2613</v>
      </c>
      <c r="R1005" s="190" t="s">
        <v>2614</v>
      </c>
      <c r="S1005" s="190" t="s">
        <v>144</v>
      </c>
    </row>
    <row r="1006" spans="9:19" ht="15" customHeight="1">
      <c r="I1006" s="190" t="s">
        <v>329</v>
      </c>
      <c r="J1006" s="190" t="s">
        <v>330</v>
      </c>
      <c r="K1006" s="190" t="s">
        <v>988</v>
      </c>
      <c r="L1006" s="190" t="s">
        <v>167</v>
      </c>
      <c r="M1006" s="190" t="s">
        <v>2613</v>
      </c>
      <c r="N1006" s="190" t="s">
        <v>2614</v>
      </c>
      <c r="O1006" s="190" t="s">
        <v>329</v>
      </c>
      <c r="P1006" s="190" t="s">
        <v>330</v>
      </c>
      <c r="Q1006" s="190" t="s">
        <v>2613</v>
      </c>
      <c r="R1006" s="190" t="s">
        <v>2614</v>
      </c>
      <c r="S1006" s="190" t="s">
        <v>144</v>
      </c>
    </row>
    <row r="1007" spans="9:19" ht="15" customHeight="1">
      <c r="I1007" s="190" t="s">
        <v>329</v>
      </c>
      <c r="J1007" s="190" t="s">
        <v>330</v>
      </c>
      <c r="K1007" s="190" t="s">
        <v>968</v>
      </c>
      <c r="L1007" s="190" t="s">
        <v>969</v>
      </c>
      <c r="M1007" s="190" t="s">
        <v>2613</v>
      </c>
      <c r="N1007" s="190" t="s">
        <v>2614</v>
      </c>
      <c r="O1007" s="190" t="s">
        <v>329</v>
      </c>
      <c r="P1007" s="190" t="s">
        <v>330</v>
      </c>
      <c r="Q1007" s="190" t="s">
        <v>2613</v>
      </c>
      <c r="R1007" s="190" t="s">
        <v>2614</v>
      </c>
      <c r="S1007" s="190" t="s">
        <v>144</v>
      </c>
    </row>
    <row r="1008" spans="9:19" ht="15" customHeight="1">
      <c r="I1008" s="190" t="s">
        <v>329</v>
      </c>
      <c r="J1008" s="190" t="s">
        <v>330</v>
      </c>
      <c r="K1008" s="190" t="s">
        <v>1009</v>
      </c>
      <c r="L1008" s="190" t="s">
        <v>1010</v>
      </c>
      <c r="M1008" s="190" t="s">
        <v>2615</v>
      </c>
      <c r="N1008" s="190" t="s">
        <v>2616</v>
      </c>
      <c r="O1008" s="190" t="s">
        <v>329</v>
      </c>
      <c r="P1008" s="190" t="s">
        <v>330</v>
      </c>
      <c r="Q1008" s="190" t="s">
        <v>2615</v>
      </c>
      <c r="R1008" s="190" t="s">
        <v>2616</v>
      </c>
      <c r="S1008" s="190" t="s">
        <v>144</v>
      </c>
    </row>
    <row r="1009" spans="9:19" ht="15" customHeight="1">
      <c r="I1009" s="190" t="s">
        <v>329</v>
      </c>
      <c r="J1009" s="190" t="s">
        <v>330</v>
      </c>
      <c r="K1009" s="190" t="s">
        <v>968</v>
      </c>
      <c r="L1009" s="190" t="s">
        <v>969</v>
      </c>
      <c r="M1009" s="190" t="s">
        <v>2615</v>
      </c>
      <c r="N1009" s="190" t="s">
        <v>2616</v>
      </c>
      <c r="O1009" s="190" t="s">
        <v>329</v>
      </c>
      <c r="P1009" s="190" t="s">
        <v>330</v>
      </c>
      <c r="Q1009" s="190" t="s">
        <v>2615</v>
      </c>
      <c r="R1009" s="190" t="s">
        <v>2616</v>
      </c>
      <c r="S1009" s="190" t="s">
        <v>144</v>
      </c>
    </row>
    <row r="1010" spans="9:19" ht="15" customHeight="1">
      <c r="I1010" s="190" t="s">
        <v>329</v>
      </c>
      <c r="J1010" s="190" t="s">
        <v>330</v>
      </c>
      <c r="K1010" s="190" t="s">
        <v>973</v>
      </c>
      <c r="L1010" s="190" t="s">
        <v>974</v>
      </c>
      <c r="M1010" s="190" t="s">
        <v>2617</v>
      </c>
      <c r="N1010" s="190" t="s">
        <v>1155</v>
      </c>
      <c r="O1010" s="190" t="s">
        <v>329</v>
      </c>
      <c r="P1010" s="190" t="s">
        <v>330</v>
      </c>
      <c r="Q1010" s="190" t="s">
        <v>2617</v>
      </c>
      <c r="R1010" s="190" t="s">
        <v>1155</v>
      </c>
      <c r="S1010" s="190" t="s">
        <v>144</v>
      </c>
    </row>
    <row r="1011" spans="9:19" ht="15" customHeight="1">
      <c r="I1011" s="190" t="s">
        <v>329</v>
      </c>
      <c r="J1011" s="190" t="s">
        <v>330</v>
      </c>
      <c r="K1011" s="190" t="s">
        <v>968</v>
      </c>
      <c r="L1011" s="190" t="s">
        <v>969</v>
      </c>
      <c r="M1011" s="190" t="s">
        <v>2617</v>
      </c>
      <c r="N1011" s="190" t="s">
        <v>1155</v>
      </c>
      <c r="O1011" s="190" t="s">
        <v>329</v>
      </c>
      <c r="P1011" s="190" t="s">
        <v>330</v>
      </c>
      <c r="Q1011" s="190" t="s">
        <v>2617</v>
      </c>
      <c r="R1011" s="190" t="s">
        <v>1155</v>
      </c>
      <c r="S1011" s="190" t="s">
        <v>144</v>
      </c>
    </row>
    <row r="1012" spans="9:19" ht="15" customHeight="1">
      <c r="I1012" s="190" t="s">
        <v>329</v>
      </c>
      <c r="J1012" s="190" t="s">
        <v>330</v>
      </c>
      <c r="K1012" s="190" t="s">
        <v>997</v>
      </c>
      <c r="L1012" s="190" t="s">
        <v>998</v>
      </c>
      <c r="M1012" s="190" t="s">
        <v>2618</v>
      </c>
      <c r="N1012" s="190" t="s">
        <v>2619</v>
      </c>
      <c r="O1012" s="190" t="s">
        <v>329</v>
      </c>
      <c r="P1012" s="190" t="s">
        <v>330</v>
      </c>
      <c r="Q1012" s="190" t="s">
        <v>2618</v>
      </c>
      <c r="R1012" s="190" t="s">
        <v>2619</v>
      </c>
      <c r="S1012" s="190" t="s">
        <v>144</v>
      </c>
    </row>
    <row r="1013" spans="9:19" ht="15" customHeight="1">
      <c r="I1013" s="190" t="s">
        <v>329</v>
      </c>
      <c r="J1013" s="190" t="s">
        <v>330</v>
      </c>
      <c r="K1013" s="190" t="s">
        <v>963</v>
      </c>
      <c r="L1013" s="190" t="s">
        <v>964</v>
      </c>
      <c r="M1013" s="190" t="s">
        <v>2618</v>
      </c>
      <c r="N1013" s="190" t="s">
        <v>2619</v>
      </c>
      <c r="O1013" s="190" t="s">
        <v>329</v>
      </c>
      <c r="P1013" s="190" t="s">
        <v>330</v>
      </c>
      <c r="Q1013" s="190" t="s">
        <v>2618</v>
      </c>
      <c r="R1013" s="190" t="s">
        <v>2619</v>
      </c>
      <c r="S1013" s="190" t="s">
        <v>144</v>
      </c>
    </row>
    <row r="1014" spans="9:19" ht="15" customHeight="1">
      <c r="I1014" s="190" t="s">
        <v>329</v>
      </c>
      <c r="J1014" s="190" t="s">
        <v>330</v>
      </c>
      <c r="K1014" s="190" t="s">
        <v>968</v>
      </c>
      <c r="L1014" s="190" t="s">
        <v>969</v>
      </c>
      <c r="M1014" s="190" t="s">
        <v>2618</v>
      </c>
      <c r="N1014" s="190" t="s">
        <v>2619</v>
      </c>
      <c r="O1014" s="190" t="s">
        <v>329</v>
      </c>
      <c r="P1014" s="190" t="s">
        <v>330</v>
      </c>
      <c r="Q1014" s="190" t="s">
        <v>2618</v>
      </c>
      <c r="R1014" s="190" t="s">
        <v>2619</v>
      </c>
      <c r="S1014" s="190" t="s">
        <v>144</v>
      </c>
    </row>
    <row r="1015" spans="9:19" ht="15" customHeight="1">
      <c r="I1015" s="190" t="s">
        <v>329</v>
      </c>
      <c r="J1015" s="190" t="s">
        <v>330</v>
      </c>
      <c r="K1015" s="190" t="s">
        <v>978</v>
      </c>
      <c r="L1015" s="190" t="s">
        <v>979</v>
      </c>
      <c r="M1015" s="190" t="s">
        <v>2620</v>
      </c>
      <c r="N1015" s="190" t="s">
        <v>2621</v>
      </c>
      <c r="O1015" s="190" t="s">
        <v>329</v>
      </c>
      <c r="P1015" s="190" t="s">
        <v>330</v>
      </c>
      <c r="Q1015" s="190" t="s">
        <v>2620</v>
      </c>
      <c r="R1015" s="190" t="s">
        <v>2621</v>
      </c>
      <c r="S1015" s="190" t="s">
        <v>144</v>
      </c>
    </row>
    <row r="1016" spans="9:19" ht="15" customHeight="1">
      <c r="I1016" s="190" t="s">
        <v>329</v>
      </c>
      <c r="J1016" s="190" t="s">
        <v>330</v>
      </c>
      <c r="K1016" s="190" t="s">
        <v>968</v>
      </c>
      <c r="L1016" s="190" t="s">
        <v>969</v>
      </c>
      <c r="M1016" s="190" t="s">
        <v>2620</v>
      </c>
      <c r="N1016" s="190" t="s">
        <v>2621</v>
      </c>
      <c r="O1016" s="190" t="s">
        <v>329</v>
      </c>
      <c r="P1016" s="190" t="s">
        <v>330</v>
      </c>
      <c r="Q1016" s="190" t="s">
        <v>2620</v>
      </c>
      <c r="R1016" s="190" t="s">
        <v>2621</v>
      </c>
      <c r="S1016" s="190" t="s">
        <v>144</v>
      </c>
    </row>
    <row r="1017" spans="9:19" ht="15" customHeight="1">
      <c r="I1017" s="190" t="s">
        <v>329</v>
      </c>
      <c r="J1017" s="190" t="s">
        <v>330</v>
      </c>
      <c r="K1017" s="190" t="s">
        <v>1004</v>
      </c>
      <c r="L1017" s="190" t="s">
        <v>1005</v>
      </c>
      <c r="M1017" s="190" t="s">
        <v>2622</v>
      </c>
      <c r="N1017" s="190" t="s">
        <v>2623</v>
      </c>
      <c r="O1017" s="190" t="s">
        <v>329</v>
      </c>
      <c r="P1017" s="190" t="s">
        <v>330</v>
      </c>
      <c r="Q1017" s="190" t="s">
        <v>2622</v>
      </c>
      <c r="R1017" s="190" t="s">
        <v>2623</v>
      </c>
      <c r="S1017" s="190" t="s">
        <v>144</v>
      </c>
    </row>
    <row r="1018" spans="9:19" ht="15" customHeight="1">
      <c r="I1018" s="190" t="s">
        <v>329</v>
      </c>
      <c r="J1018" s="190" t="s">
        <v>330</v>
      </c>
      <c r="K1018" s="190" t="s">
        <v>968</v>
      </c>
      <c r="L1018" s="190" t="s">
        <v>969</v>
      </c>
      <c r="M1018" s="190" t="s">
        <v>2622</v>
      </c>
      <c r="N1018" s="190" t="s">
        <v>2623</v>
      </c>
      <c r="O1018" s="190" t="s">
        <v>329</v>
      </c>
      <c r="P1018" s="190" t="s">
        <v>330</v>
      </c>
      <c r="Q1018" s="190" t="s">
        <v>2622</v>
      </c>
      <c r="R1018" s="190" t="s">
        <v>2623</v>
      </c>
      <c r="S1018" s="190" t="s">
        <v>144</v>
      </c>
    </row>
    <row r="1019" spans="9:19" ht="15" customHeight="1">
      <c r="I1019" s="190" t="s">
        <v>329</v>
      </c>
      <c r="J1019" s="190" t="s">
        <v>330</v>
      </c>
      <c r="K1019" s="190" t="s">
        <v>973</v>
      </c>
      <c r="L1019" s="190" t="s">
        <v>974</v>
      </c>
      <c r="M1019" s="190" t="s">
        <v>2624</v>
      </c>
      <c r="N1019" s="190" t="s">
        <v>2625</v>
      </c>
      <c r="O1019" s="190" t="s">
        <v>329</v>
      </c>
      <c r="P1019" s="190" t="s">
        <v>330</v>
      </c>
      <c r="Q1019" s="190" t="s">
        <v>2624</v>
      </c>
      <c r="R1019" s="190" t="s">
        <v>2625</v>
      </c>
      <c r="S1019" s="190" t="s">
        <v>144</v>
      </c>
    </row>
    <row r="1020" spans="9:19" ht="15" customHeight="1">
      <c r="I1020" s="190" t="s">
        <v>329</v>
      </c>
      <c r="J1020" s="190" t="s">
        <v>330</v>
      </c>
      <c r="K1020" s="190" t="s">
        <v>968</v>
      </c>
      <c r="L1020" s="190" t="s">
        <v>969</v>
      </c>
      <c r="M1020" s="190" t="s">
        <v>2624</v>
      </c>
      <c r="N1020" s="190" t="s">
        <v>2625</v>
      </c>
      <c r="O1020" s="190" t="s">
        <v>329</v>
      </c>
      <c r="P1020" s="190" t="s">
        <v>330</v>
      </c>
      <c r="Q1020" s="190" t="s">
        <v>2624</v>
      </c>
      <c r="R1020" s="190" t="s">
        <v>2625</v>
      </c>
      <c r="S1020" s="190" t="s">
        <v>144</v>
      </c>
    </row>
    <row r="1021" spans="9:19" ht="15" customHeight="1">
      <c r="I1021" s="190" t="s">
        <v>329</v>
      </c>
      <c r="J1021" s="190" t="s">
        <v>330</v>
      </c>
      <c r="K1021" s="190" t="s">
        <v>992</v>
      </c>
      <c r="L1021" s="190" t="s">
        <v>993</v>
      </c>
      <c r="M1021" s="190" t="s">
        <v>2626</v>
      </c>
      <c r="N1021" s="190" t="s">
        <v>2627</v>
      </c>
      <c r="O1021" s="190" t="s">
        <v>329</v>
      </c>
      <c r="P1021" s="190" t="s">
        <v>330</v>
      </c>
      <c r="Q1021" s="190" t="s">
        <v>2626</v>
      </c>
      <c r="R1021" s="190" t="s">
        <v>2627</v>
      </c>
      <c r="S1021" s="190" t="s">
        <v>144</v>
      </c>
    </row>
    <row r="1022" spans="9:19" ht="15" customHeight="1">
      <c r="I1022" s="190" t="s">
        <v>329</v>
      </c>
      <c r="J1022" s="190" t="s">
        <v>330</v>
      </c>
      <c r="K1022" s="190" t="s">
        <v>963</v>
      </c>
      <c r="L1022" s="190" t="s">
        <v>964</v>
      </c>
      <c r="M1022" s="190" t="s">
        <v>2626</v>
      </c>
      <c r="N1022" s="190" t="s">
        <v>2627</v>
      </c>
      <c r="O1022" s="190" t="s">
        <v>329</v>
      </c>
      <c r="P1022" s="190" t="s">
        <v>330</v>
      </c>
      <c r="Q1022" s="190" t="s">
        <v>2626</v>
      </c>
      <c r="R1022" s="190" t="s">
        <v>2627</v>
      </c>
      <c r="S1022" s="190" t="s">
        <v>144</v>
      </c>
    </row>
    <row r="1023" spans="9:19" ht="15" customHeight="1">
      <c r="I1023" s="190" t="s">
        <v>329</v>
      </c>
      <c r="J1023" s="190" t="s">
        <v>330</v>
      </c>
      <c r="K1023" s="190" t="s">
        <v>968</v>
      </c>
      <c r="L1023" s="190" t="s">
        <v>969</v>
      </c>
      <c r="M1023" s="190" t="s">
        <v>2626</v>
      </c>
      <c r="N1023" s="190" t="s">
        <v>2627</v>
      </c>
      <c r="O1023" s="190" t="s">
        <v>329</v>
      </c>
      <c r="P1023" s="190" t="s">
        <v>330</v>
      </c>
      <c r="Q1023" s="190" t="s">
        <v>2626</v>
      </c>
      <c r="R1023" s="190" t="s">
        <v>2627</v>
      </c>
      <c r="S1023" s="190" t="s">
        <v>144</v>
      </c>
    </row>
    <row r="1024" spans="9:19" ht="15" customHeight="1">
      <c r="I1024" s="190" t="s">
        <v>329</v>
      </c>
      <c r="J1024" s="190" t="s">
        <v>330</v>
      </c>
      <c r="K1024" s="190" t="s">
        <v>1009</v>
      </c>
      <c r="L1024" s="190" t="s">
        <v>1010</v>
      </c>
      <c r="M1024" s="190" t="s">
        <v>2628</v>
      </c>
      <c r="N1024" s="190" t="s">
        <v>2629</v>
      </c>
      <c r="O1024" s="190" t="s">
        <v>329</v>
      </c>
      <c r="P1024" s="190" t="s">
        <v>330</v>
      </c>
      <c r="Q1024" s="190" t="s">
        <v>2628</v>
      </c>
      <c r="R1024" s="190" t="s">
        <v>2629</v>
      </c>
      <c r="S1024" s="190" t="s">
        <v>144</v>
      </c>
    </row>
    <row r="1025" spans="9:19" ht="15" customHeight="1">
      <c r="I1025" s="190" t="s">
        <v>329</v>
      </c>
      <c r="J1025" s="190" t="s">
        <v>330</v>
      </c>
      <c r="K1025" s="190" t="s">
        <v>968</v>
      </c>
      <c r="L1025" s="190" t="s">
        <v>969</v>
      </c>
      <c r="M1025" s="190" t="s">
        <v>2628</v>
      </c>
      <c r="N1025" s="190" t="s">
        <v>2629</v>
      </c>
      <c r="O1025" s="190" t="s">
        <v>329</v>
      </c>
      <c r="P1025" s="190" t="s">
        <v>330</v>
      </c>
      <c r="Q1025" s="190" t="s">
        <v>2628</v>
      </c>
      <c r="R1025" s="190" t="s">
        <v>2629</v>
      </c>
      <c r="S1025" s="190" t="s">
        <v>144</v>
      </c>
    </row>
    <row r="1026" spans="9:19" ht="15" customHeight="1">
      <c r="I1026" s="190" t="s">
        <v>329</v>
      </c>
      <c r="J1026" s="190" t="s">
        <v>330</v>
      </c>
      <c r="K1026" s="190" t="s">
        <v>1009</v>
      </c>
      <c r="L1026" s="190" t="s">
        <v>1010</v>
      </c>
      <c r="M1026" s="190" t="s">
        <v>2630</v>
      </c>
      <c r="N1026" s="190" t="s">
        <v>2631</v>
      </c>
      <c r="O1026" s="190" t="s">
        <v>329</v>
      </c>
      <c r="P1026" s="190" t="s">
        <v>330</v>
      </c>
      <c r="Q1026" s="190" t="s">
        <v>2630</v>
      </c>
      <c r="R1026" s="190" t="s">
        <v>2632</v>
      </c>
      <c r="S1026" s="190" t="s">
        <v>144</v>
      </c>
    </row>
    <row r="1027" spans="9:19" ht="15" customHeight="1">
      <c r="I1027" s="190" t="s">
        <v>329</v>
      </c>
      <c r="J1027" s="190" t="s">
        <v>330</v>
      </c>
      <c r="K1027" s="190" t="s">
        <v>968</v>
      </c>
      <c r="L1027" s="190" t="s">
        <v>969</v>
      </c>
      <c r="M1027" s="190" t="s">
        <v>2630</v>
      </c>
      <c r="N1027" s="190" t="s">
        <v>2631</v>
      </c>
      <c r="O1027" s="190" t="s">
        <v>329</v>
      </c>
      <c r="P1027" s="190" t="s">
        <v>330</v>
      </c>
      <c r="Q1027" s="190" t="s">
        <v>2630</v>
      </c>
      <c r="R1027" s="190" t="s">
        <v>2632</v>
      </c>
      <c r="S1027" s="190" t="s">
        <v>144</v>
      </c>
    </row>
    <row r="1028" spans="9:19" ht="15" customHeight="1">
      <c r="I1028" s="190" t="s">
        <v>329</v>
      </c>
      <c r="J1028" s="190" t="s">
        <v>330</v>
      </c>
      <c r="K1028" s="190" t="s">
        <v>997</v>
      </c>
      <c r="L1028" s="190" t="s">
        <v>998</v>
      </c>
      <c r="M1028" s="190" t="s">
        <v>2633</v>
      </c>
      <c r="N1028" s="190" t="s">
        <v>2634</v>
      </c>
      <c r="O1028" s="190" t="s">
        <v>329</v>
      </c>
      <c r="P1028" s="190" t="s">
        <v>330</v>
      </c>
      <c r="Q1028" s="190" t="s">
        <v>2633</v>
      </c>
      <c r="R1028" s="190" t="s">
        <v>2634</v>
      </c>
      <c r="S1028" s="190" t="s">
        <v>144</v>
      </c>
    </row>
    <row r="1029" spans="9:19" ht="15" customHeight="1">
      <c r="I1029" s="190" t="s">
        <v>329</v>
      </c>
      <c r="J1029" s="190" t="s">
        <v>330</v>
      </c>
      <c r="K1029" s="190" t="s">
        <v>963</v>
      </c>
      <c r="L1029" s="190" t="s">
        <v>964</v>
      </c>
      <c r="M1029" s="190" t="s">
        <v>2633</v>
      </c>
      <c r="N1029" s="190" t="s">
        <v>2634</v>
      </c>
      <c r="O1029" s="190" t="s">
        <v>329</v>
      </c>
      <c r="P1029" s="190" t="s">
        <v>330</v>
      </c>
      <c r="Q1029" s="190" t="s">
        <v>2633</v>
      </c>
      <c r="R1029" s="190" t="s">
        <v>2634</v>
      </c>
      <c r="S1029" s="190" t="s">
        <v>144</v>
      </c>
    </row>
    <row r="1030" spans="9:19" ht="15" customHeight="1">
      <c r="I1030" s="190" t="s">
        <v>329</v>
      </c>
      <c r="J1030" s="190" t="s">
        <v>330</v>
      </c>
      <c r="K1030" s="190" t="s">
        <v>968</v>
      </c>
      <c r="L1030" s="190" t="s">
        <v>969</v>
      </c>
      <c r="M1030" s="190" t="s">
        <v>2633</v>
      </c>
      <c r="N1030" s="190" t="s">
        <v>2634</v>
      </c>
      <c r="O1030" s="190" t="s">
        <v>329</v>
      </c>
      <c r="P1030" s="190" t="s">
        <v>330</v>
      </c>
      <c r="Q1030" s="190" t="s">
        <v>2633</v>
      </c>
      <c r="R1030" s="190" t="s">
        <v>2634</v>
      </c>
      <c r="S1030" s="190" t="s">
        <v>144</v>
      </c>
    </row>
    <row r="1031" spans="9:19" ht="15" customHeight="1">
      <c r="I1031" s="190" t="s">
        <v>329</v>
      </c>
      <c r="J1031" s="190" t="s">
        <v>330</v>
      </c>
      <c r="K1031" s="190" t="s">
        <v>1004</v>
      </c>
      <c r="L1031" s="190" t="s">
        <v>1005</v>
      </c>
      <c r="M1031" s="190" t="s">
        <v>2635</v>
      </c>
      <c r="N1031" s="190" t="s">
        <v>2636</v>
      </c>
      <c r="O1031" s="190" t="s">
        <v>329</v>
      </c>
      <c r="P1031" s="190" t="s">
        <v>330</v>
      </c>
      <c r="Q1031" s="190" t="s">
        <v>2635</v>
      </c>
      <c r="R1031" s="190" t="s">
        <v>2636</v>
      </c>
      <c r="S1031" s="190" t="s">
        <v>144</v>
      </c>
    </row>
    <row r="1032" spans="9:19" ht="15" customHeight="1">
      <c r="I1032" s="190" t="s">
        <v>329</v>
      </c>
      <c r="J1032" s="190" t="s">
        <v>330</v>
      </c>
      <c r="K1032" s="190" t="s">
        <v>968</v>
      </c>
      <c r="L1032" s="190" t="s">
        <v>969</v>
      </c>
      <c r="M1032" s="190" t="s">
        <v>2635</v>
      </c>
      <c r="N1032" s="190" t="s">
        <v>2636</v>
      </c>
      <c r="O1032" s="190" t="s">
        <v>329</v>
      </c>
      <c r="P1032" s="190" t="s">
        <v>330</v>
      </c>
      <c r="Q1032" s="190" t="s">
        <v>2635</v>
      </c>
      <c r="R1032" s="190" t="s">
        <v>2636</v>
      </c>
      <c r="S1032" s="190" t="s">
        <v>144</v>
      </c>
    </row>
    <row r="1033" spans="9:19" ht="15" customHeight="1">
      <c r="I1033" s="190" t="s">
        <v>329</v>
      </c>
      <c r="J1033" s="190" t="s">
        <v>330</v>
      </c>
      <c r="K1033" s="190" t="s">
        <v>1009</v>
      </c>
      <c r="L1033" s="190" t="s">
        <v>1010</v>
      </c>
      <c r="M1033" s="190" t="s">
        <v>2637</v>
      </c>
      <c r="N1033" s="190" t="s">
        <v>528</v>
      </c>
      <c r="O1033" s="190" t="s">
        <v>329</v>
      </c>
      <c r="P1033" s="190" t="s">
        <v>330</v>
      </c>
      <c r="Q1033" s="190" t="s">
        <v>2637</v>
      </c>
      <c r="R1033" s="190" t="s">
        <v>528</v>
      </c>
      <c r="S1033" s="190" t="s">
        <v>144</v>
      </c>
    </row>
    <row r="1034" spans="9:19" ht="15" customHeight="1">
      <c r="I1034" s="190" t="s">
        <v>329</v>
      </c>
      <c r="J1034" s="190" t="s">
        <v>330</v>
      </c>
      <c r="K1034" s="190" t="s">
        <v>968</v>
      </c>
      <c r="L1034" s="190" t="s">
        <v>969</v>
      </c>
      <c r="M1034" s="190" t="s">
        <v>2637</v>
      </c>
      <c r="N1034" s="190" t="s">
        <v>528</v>
      </c>
      <c r="O1034" s="190" t="s">
        <v>329</v>
      </c>
      <c r="P1034" s="190" t="s">
        <v>330</v>
      </c>
      <c r="Q1034" s="190" t="s">
        <v>2637</v>
      </c>
      <c r="R1034" s="190" t="s">
        <v>528</v>
      </c>
      <c r="S1034" s="190" t="s">
        <v>144</v>
      </c>
    </row>
    <row r="1035" spans="9:19" ht="15" customHeight="1">
      <c r="I1035" s="190" t="s">
        <v>329</v>
      </c>
      <c r="J1035" s="190" t="s">
        <v>330</v>
      </c>
      <c r="K1035" s="190" t="s">
        <v>1009</v>
      </c>
      <c r="L1035" s="190" t="s">
        <v>1010</v>
      </c>
      <c r="M1035" s="190" t="s">
        <v>2638</v>
      </c>
      <c r="N1035" s="190" t="s">
        <v>2639</v>
      </c>
      <c r="O1035" s="190" t="s">
        <v>329</v>
      </c>
      <c r="P1035" s="190" t="s">
        <v>330</v>
      </c>
      <c r="Q1035" s="190" t="s">
        <v>2638</v>
      </c>
      <c r="R1035" s="190" t="s">
        <v>2639</v>
      </c>
      <c r="S1035" s="190" t="s">
        <v>144</v>
      </c>
    </row>
    <row r="1036" spans="9:19" ht="15" customHeight="1">
      <c r="I1036" s="190" t="s">
        <v>329</v>
      </c>
      <c r="J1036" s="190" t="s">
        <v>330</v>
      </c>
      <c r="K1036" s="190" t="s">
        <v>968</v>
      </c>
      <c r="L1036" s="190" t="s">
        <v>969</v>
      </c>
      <c r="M1036" s="190" t="s">
        <v>2638</v>
      </c>
      <c r="N1036" s="190" t="s">
        <v>2639</v>
      </c>
      <c r="O1036" s="190" t="s">
        <v>329</v>
      </c>
      <c r="P1036" s="190" t="s">
        <v>330</v>
      </c>
      <c r="Q1036" s="190" t="s">
        <v>2638</v>
      </c>
      <c r="R1036" s="190" t="s">
        <v>2639</v>
      </c>
      <c r="S1036" s="190" t="s">
        <v>144</v>
      </c>
    </row>
    <row r="1037" spans="9:19" ht="15" customHeight="1">
      <c r="I1037" s="190" t="s">
        <v>329</v>
      </c>
      <c r="J1037" s="190" t="s">
        <v>330</v>
      </c>
      <c r="K1037" s="190" t="s">
        <v>973</v>
      </c>
      <c r="L1037" s="190" t="s">
        <v>974</v>
      </c>
      <c r="M1037" s="190" t="s">
        <v>2640</v>
      </c>
      <c r="N1037" s="190" t="s">
        <v>2641</v>
      </c>
      <c r="O1037" s="190" t="s">
        <v>329</v>
      </c>
      <c r="P1037" s="190" t="s">
        <v>330</v>
      </c>
      <c r="Q1037" s="190" t="s">
        <v>2640</v>
      </c>
      <c r="R1037" s="190" t="s">
        <v>2641</v>
      </c>
      <c r="S1037" s="190" t="s">
        <v>144</v>
      </c>
    </row>
    <row r="1038" spans="9:19" ht="15" customHeight="1">
      <c r="I1038" s="190" t="s">
        <v>329</v>
      </c>
      <c r="J1038" s="190" t="s">
        <v>330</v>
      </c>
      <c r="K1038" s="190" t="s">
        <v>968</v>
      </c>
      <c r="L1038" s="190" t="s">
        <v>969</v>
      </c>
      <c r="M1038" s="190" t="s">
        <v>2640</v>
      </c>
      <c r="N1038" s="190" t="s">
        <v>2641</v>
      </c>
      <c r="O1038" s="190" t="s">
        <v>329</v>
      </c>
      <c r="P1038" s="190" t="s">
        <v>330</v>
      </c>
      <c r="Q1038" s="190" t="s">
        <v>2640</v>
      </c>
      <c r="R1038" s="190" t="s">
        <v>2641</v>
      </c>
      <c r="S1038" s="190" t="s">
        <v>144</v>
      </c>
    </row>
    <row r="1039" spans="9:19" ht="15" customHeight="1">
      <c r="I1039" s="190" t="s">
        <v>329</v>
      </c>
      <c r="J1039" s="190" t="s">
        <v>330</v>
      </c>
      <c r="K1039" s="190" t="s">
        <v>973</v>
      </c>
      <c r="L1039" s="190" t="s">
        <v>974</v>
      </c>
      <c r="M1039" s="190" t="s">
        <v>2642</v>
      </c>
      <c r="N1039" s="190" t="s">
        <v>2643</v>
      </c>
      <c r="O1039" s="190" t="s">
        <v>329</v>
      </c>
      <c r="P1039" s="190" t="s">
        <v>330</v>
      </c>
      <c r="Q1039" s="190" t="s">
        <v>2642</v>
      </c>
      <c r="R1039" s="190" t="s">
        <v>2644</v>
      </c>
      <c r="S1039" s="190" t="s">
        <v>144</v>
      </c>
    </row>
    <row r="1040" spans="9:19" ht="15" customHeight="1">
      <c r="I1040" s="190" t="s">
        <v>329</v>
      </c>
      <c r="J1040" s="190" t="s">
        <v>330</v>
      </c>
      <c r="K1040" s="190" t="s">
        <v>968</v>
      </c>
      <c r="L1040" s="190" t="s">
        <v>969</v>
      </c>
      <c r="M1040" s="190" t="s">
        <v>2642</v>
      </c>
      <c r="N1040" s="190" t="s">
        <v>2643</v>
      </c>
      <c r="O1040" s="190" t="s">
        <v>329</v>
      </c>
      <c r="P1040" s="190" t="s">
        <v>330</v>
      </c>
      <c r="Q1040" s="190" t="s">
        <v>2642</v>
      </c>
      <c r="R1040" s="190" t="s">
        <v>2644</v>
      </c>
      <c r="S1040" s="190" t="s">
        <v>144</v>
      </c>
    </row>
    <row r="1041" spans="9:19" ht="15" customHeight="1">
      <c r="I1041" s="190" t="s">
        <v>329</v>
      </c>
      <c r="J1041" s="190" t="s">
        <v>330</v>
      </c>
      <c r="K1041" s="190" t="s">
        <v>1009</v>
      </c>
      <c r="L1041" s="190" t="s">
        <v>1010</v>
      </c>
      <c r="M1041" s="190" t="s">
        <v>2645</v>
      </c>
      <c r="N1041" s="190" t="s">
        <v>2646</v>
      </c>
      <c r="O1041" s="190" t="s">
        <v>329</v>
      </c>
      <c r="P1041" s="190" t="s">
        <v>330</v>
      </c>
      <c r="Q1041" s="190" t="s">
        <v>2645</v>
      </c>
      <c r="R1041" s="190" t="s">
        <v>2646</v>
      </c>
      <c r="S1041" s="190" t="s">
        <v>144</v>
      </c>
    </row>
    <row r="1042" spans="9:19" ht="15" customHeight="1">
      <c r="I1042" s="190" t="s">
        <v>329</v>
      </c>
      <c r="J1042" s="190" t="s">
        <v>330</v>
      </c>
      <c r="K1042" s="190" t="s">
        <v>968</v>
      </c>
      <c r="L1042" s="190" t="s">
        <v>969</v>
      </c>
      <c r="M1042" s="190" t="s">
        <v>2645</v>
      </c>
      <c r="N1042" s="190" t="s">
        <v>2646</v>
      </c>
      <c r="O1042" s="190" t="s">
        <v>329</v>
      </c>
      <c r="P1042" s="190" t="s">
        <v>330</v>
      </c>
      <c r="Q1042" s="190" t="s">
        <v>2645</v>
      </c>
      <c r="R1042" s="190" t="s">
        <v>2646</v>
      </c>
      <c r="S1042" s="190" t="s">
        <v>144</v>
      </c>
    </row>
    <row r="1043" spans="9:19" ht="15" customHeight="1">
      <c r="I1043" s="190" t="s">
        <v>329</v>
      </c>
      <c r="J1043" s="190" t="s">
        <v>330</v>
      </c>
      <c r="K1043" s="190" t="s">
        <v>973</v>
      </c>
      <c r="L1043" s="190" t="s">
        <v>974</v>
      </c>
      <c r="M1043" s="190" t="s">
        <v>2647</v>
      </c>
      <c r="N1043" s="190" t="s">
        <v>2648</v>
      </c>
      <c r="O1043" s="190" t="s">
        <v>329</v>
      </c>
      <c r="P1043" s="190" t="s">
        <v>330</v>
      </c>
      <c r="Q1043" s="190" t="s">
        <v>2647</v>
      </c>
      <c r="R1043" s="190" t="s">
        <v>2648</v>
      </c>
      <c r="S1043" s="190" t="s">
        <v>144</v>
      </c>
    </row>
    <row r="1044" spans="9:19" ht="15" customHeight="1">
      <c r="I1044" s="190" t="s">
        <v>329</v>
      </c>
      <c r="J1044" s="190" t="s">
        <v>330</v>
      </c>
      <c r="K1044" s="190" t="s">
        <v>968</v>
      </c>
      <c r="L1044" s="190" t="s">
        <v>969</v>
      </c>
      <c r="M1044" s="190" t="s">
        <v>2647</v>
      </c>
      <c r="N1044" s="190" t="s">
        <v>2648</v>
      </c>
      <c r="O1044" s="190" t="s">
        <v>329</v>
      </c>
      <c r="P1044" s="190" t="s">
        <v>330</v>
      </c>
      <c r="Q1044" s="190" t="s">
        <v>2647</v>
      </c>
      <c r="R1044" s="190" t="s">
        <v>2648</v>
      </c>
      <c r="S1044" s="190" t="s">
        <v>144</v>
      </c>
    </row>
    <row r="1045" spans="9:19" ht="15" customHeight="1">
      <c r="I1045" s="190" t="s">
        <v>329</v>
      </c>
      <c r="J1045" s="190" t="s">
        <v>330</v>
      </c>
      <c r="K1045" s="190" t="s">
        <v>978</v>
      </c>
      <c r="L1045" s="190" t="s">
        <v>979</v>
      </c>
      <c r="M1045" s="190" t="s">
        <v>2649</v>
      </c>
      <c r="N1045" s="190" t="s">
        <v>2650</v>
      </c>
      <c r="O1045" s="190" t="s">
        <v>329</v>
      </c>
      <c r="P1045" s="190" t="s">
        <v>330</v>
      </c>
      <c r="Q1045" s="190" t="s">
        <v>2649</v>
      </c>
      <c r="R1045" s="190" t="s">
        <v>2650</v>
      </c>
      <c r="S1045" s="190" t="s">
        <v>144</v>
      </c>
    </row>
    <row r="1046" spans="9:19" ht="15" customHeight="1">
      <c r="I1046" s="190" t="s">
        <v>329</v>
      </c>
      <c r="J1046" s="190" t="s">
        <v>330</v>
      </c>
      <c r="K1046" s="190" t="s">
        <v>968</v>
      </c>
      <c r="L1046" s="190" t="s">
        <v>969</v>
      </c>
      <c r="M1046" s="190" t="s">
        <v>2649</v>
      </c>
      <c r="N1046" s="190" t="s">
        <v>2650</v>
      </c>
      <c r="O1046" s="190" t="s">
        <v>329</v>
      </c>
      <c r="P1046" s="190" t="s">
        <v>330</v>
      </c>
      <c r="Q1046" s="190" t="s">
        <v>2649</v>
      </c>
      <c r="R1046" s="190" t="s">
        <v>2650</v>
      </c>
      <c r="S1046" s="190" t="s">
        <v>144</v>
      </c>
    </row>
    <row r="1047" spans="9:19" ht="15" customHeight="1">
      <c r="I1047" s="190" t="s">
        <v>329</v>
      </c>
      <c r="J1047" s="190" t="s">
        <v>330</v>
      </c>
      <c r="K1047" s="190" t="s">
        <v>973</v>
      </c>
      <c r="L1047" s="190" t="s">
        <v>974</v>
      </c>
      <c r="M1047" s="190" t="s">
        <v>2651</v>
      </c>
      <c r="N1047" s="190" t="s">
        <v>2652</v>
      </c>
      <c r="O1047" s="190" t="s">
        <v>329</v>
      </c>
      <c r="P1047" s="190" t="s">
        <v>330</v>
      </c>
      <c r="Q1047" s="190" t="s">
        <v>2651</v>
      </c>
      <c r="R1047" s="190" t="s">
        <v>2652</v>
      </c>
      <c r="S1047" s="190" t="s">
        <v>144</v>
      </c>
    </row>
    <row r="1048" spans="9:19" ht="15" customHeight="1">
      <c r="I1048" s="190" t="s">
        <v>329</v>
      </c>
      <c r="J1048" s="190" t="s">
        <v>330</v>
      </c>
      <c r="K1048" s="190" t="s">
        <v>968</v>
      </c>
      <c r="L1048" s="190" t="s">
        <v>969</v>
      </c>
      <c r="M1048" s="190" t="s">
        <v>2651</v>
      </c>
      <c r="N1048" s="190" t="s">
        <v>2652</v>
      </c>
      <c r="O1048" s="190" t="s">
        <v>329</v>
      </c>
      <c r="P1048" s="190" t="s">
        <v>330</v>
      </c>
      <c r="Q1048" s="190" t="s">
        <v>2651</v>
      </c>
      <c r="R1048" s="190" t="s">
        <v>2652</v>
      </c>
      <c r="S1048" s="190" t="s">
        <v>144</v>
      </c>
    </row>
    <row r="1049" spans="9:19" ht="15" customHeight="1">
      <c r="I1049" s="190" t="s">
        <v>329</v>
      </c>
      <c r="J1049" s="190" t="s">
        <v>330</v>
      </c>
      <c r="K1049" s="190" t="s">
        <v>973</v>
      </c>
      <c r="L1049" s="190" t="s">
        <v>974</v>
      </c>
      <c r="M1049" s="190" t="s">
        <v>2653</v>
      </c>
      <c r="N1049" s="190" t="s">
        <v>2654</v>
      </c>
      <c r="O1049" s="190" t="s">
        <v>329</v>
      </c>
      <c r="P1049" s="190" t="s">
        <v>330</v>
      </c>
      <c r="Q1049" s="190" t="s">
        <v>2653</v>
      </c>
      <c r="R1049" s="190" t="s">
        <v>2654</v>
      </c>
      <c r="S1049" s="190" t="s">
        <v>144</v>
      </c>
    </row>
    <row r="1050" spans="9:19" ht="15" customHeight="1">
      <c r="I1050" s="190" t="s">
        <v>329</v>
      </c>
      <c r="J1050" s="190" t="s">
        <v>330</v>
      </c>
      <c r="K1050" s="190" t="s">
        <v>968</v>
      </c>
      <c r="L1050" s="190" t="s">
        <v>969</v>
      </c>
      <c r="M1050" s="190" t="s">
        <v>2653</v>
      </c>
      <c r="N1050" s="190" t="s">
        <v>2654</v>
      </c>
      <c r="O1050" s="190" t="s">
        <v>329</v>
      </c>
      <c r="P1050" s="190" t="s">
        <v>330</v>
      </c>
      <c r="Q1050" s="190" t="s">
        <v>2653</v>
      </c>
      <c r="R1050" s="190" t="s">
        <v>2654</v>
      </c>
      <c r="S1050" s="190" t="s">
        <v>144</v>
      </c>
    </row>
    <row r="1051" spans="9:19" ht="15" customHeight="1">
      <c r="I1051" s="190" t="s">
        <v>329</v>
      </c>
      <c r="J1051" s="190" t="s">
        <v>330</v>
      </c>
      <c r="K1051" s="190" t="s">
        <v>973</v>
      </c>
      <c r="L1051" s="190" t="s">
        <v>974</v>
      </c>
      <c r="M1051" s="190" t="s">
        <v>2655</v>
      </c>
      <c r="N1051" s="190" t="s">
        <v>1736</v>
      </c>
      <c r="O1051" s="190" t="s">
        <v>329</v>
      </c>
      <c r="P1051" s="190" t="s">
        <v>330</v>
      </c>
      <c r="Q1051" s="190" t="s">
        <v>2655</v>
      </c>
      <c r="R1051" s="190" t="s">
        <v>1736</v>
      </c>
      <c r="S1051" s="190" t="s">
        <v>144</v>
      </c>
    </row>
    <row r="1052" spans="9:19" ht="15" customHeight="1">
      <c r="I1052" s="190" t="s">
        <v>329</v>
      </c>
      <c r="J1052" s="190" t="s">
        <v>330</v>
      </c>
      <c r="K1052" s="190" t="s">
        <v>968</v>
      </c>
      <c r="L1052" s="190" t="s">
        <v>969</v>
      </c>
      <c r="M1052" s="190" t="s">
        <v>2655</v>
      </c>
      <c r="N1052" s="190" t="s">
        <v>1736</v>
      </c>
      <c r="O1052" s="190" t="s">
        <v>329</v>
      </c>
      <c r="P1052" s="190" t="s">
        <v>330</v>
      </c>
      <c r="Q1052" s="190" t="s">
        <v>2655</v>
      </c>
      <c r="R1052" s="190" t="s">
        <v>1736</v>
      </c>
      <c r="S1052" s="190" t="s">
        <v>144</v>
      </c>
    </row>
    <row r="1053" spans="9:19" ht="15" customHeight="1">
      <c r="I1053" s="190" t="s">
        <v>329</v>
      </c>
      <c r="J1053" s="190" t="s">
        <v>330</v>
      </c>
      <c r="K1053" s="190" t="s">
        <v>997</v>
      </c>
      <c r="L1053" s="190" t="s">
        <v>998</v>
      </c>
      <c r="M1053" s="190" t="s">
        <v>2656</v>
      </c>
      <c r="N1053" s="190" t="s">
        <v>2657</v>
      </c>
      <c r="O1053" s="190" t="s">
        <v>329</v>
      </c>
      <c r="P1053" s="190" t="s">
        <v>330</v>
      </c>
      <c r="Q1053" s="190" t="s">
        <v>2656</v>
      </c>
      <c r="R1053" s="190" t="s">
        <v>2658</v>
      </c>
      <c r="S1053" s="190" t="s">
        <v>144</v>
      </c>
    </row>
    <row r="1054" spans="9:19" ht="15" customHeight="1">
      <c r="I1054" s="190" t="s">
        <v>329</v>
      </c>
      <c r="J1054" s="190" t="s">
        <v>330</v>
      </c>
      <c r="K1054" s="190" t="s">
        <v>963</v>
      </c>
      <c r="L1054" s="190" t="s">
        <v>964</v>
      </c>
      <c r="M1054" s="190" t="s">
        <v>2656</v>
      </c>
      <c r="N1054" s="190" t="s">
        <v>2657</v>
      </c>
      <c r="O1054" s="190" t="s">
        <v>329</v>
      </c>
      <c r="P1054" s="190" t="s">
        <v>330</v>
      </c>
      <c r="Q1054" s="190" t="s">
        <v>2656</v>
      </c>
      <c r="R1054" s="190" t="s">
        <v>2658</v>
      </c>
      <c r="S1054" s="190" t="s">
        <v>144</v>
      </c>
    </row>
    <row r="1055" spans="9:19" ht="15" customHeight="1">
      <c r="I1055" s="190" t="s">
        <v>329</v>
      </c>
      <c r="J1055" s="190" t="s">
        <v>330</v>
      </c>
      <c r="K1055" s="190" t="s">
        <v>968</v>
      </c>
      <c r="L1055" s="190" t="s">
        <v>969</v>
      </c>
      <c r="M1055" s="190" t="s">
        <v>2656</v>
      </c>
      <c r="N1055" s="190" t="s">
        <v>2657</v>
      </c>
      <c r="O1055" s="190" t="s">
        <v>329</v>
      </c>
      <c r="P1055" s="190" t="s">
        <v>330</v>
      </c>
      <c r="Q1055" s="190" t="s">
        <v>2656</v>
      </c>
      <c r="R1055" s="190" t="s">
        <v>2658</v>
      </c>
      <c r="S1055" s="190" t="s">
        <v>144</v>
      </c>
    </row>
    <row r="1056" spans="9:19" ht="15" customHeight="1">
      <c r="I1056" s="190" t="s">
        <v>329</v>
      </c>
      <c r="J1056" s="190" t="s">
        <v>330</v>
      </c>
      <c r="K1056" s="190" t="s">
        <v>992</v>
      </c>
      <c r="L1056" s="190" t="s">
        <v>993</v>
      </c>
      <c r="M1056" s="190" t="s">
        <v>2659</v>
      </c>
      <c r="N1056" s="190" t="s">
        <v>2660</v>
      </c>
      <c r="O1056" s="190" t="s">
        <v>329</v>
      </c>
      <c r="P1056" s="190" t="s">
        <v>330</v>
      </c>
      <c r="Q1056" s="190" t="s">
        <v>2659</v>
      </c>
      <c r="R1056" s="190" t="s">
        <v>2660</v>
      </c>
      <c r="S1056" s="190" t="s">
        <v>144</v>
      </c>
    </row>
    <row r="1057" spans="9:19" ht="15" customHeight="1">
      <c r="I1057" s="190" t="s">
        <v>329</v>
      </c>
      <c r="J1057" s="190" t="s">
        <v>330</v>
      </c>
      <c r="K1057" s="190" t="s">
        <v>963</v>
      </c>
      <c r="L1057" s="190" t="s">
        <v>964</v>
      </c>
      <c r="M1057" s="190" t="s">
        <v>2659</v>
      </c>
      <c r="N1057" s="190" t="s">
        <v>2660</v>
      </c>
      <c r="O1057" s="190" t="s">
        <v>329</v>
      </c>
      <c r="P1057" s="190" t="s">
        <v>330</v>
      </c>
      <c r="Q1057" s="190" t="s">
        <v>2659</v>
      </c>
      <c r="R1057" s="190" t="s">
        <v>2660</v>
      </c>
      <c r="S1057" s="190" t="s">
        <v>144</v>
      </c>
    </row>
    <row r="1058" spans="9:19" ht="15" customHeight="1">
      <c r="I1058" s="190" t="s">
        <v>329</v>
      </c>
      <c r="J1058" s="190" t="s">
        <v>330</v>
      </c>
      <c r="K1058" s="190" t="s">
        <v>968</v>
      </c>
      <c r="L1058" s="190" t="s">
        <v>969</v>
      </c>
      <c r="M1058" s="190" t="s">
        <v>2659</v>
      </c>
      <c r="N1058" s="190" t="s">
        <v>2660</v>
      </c>
      <c r="O1058" s="190" t="s">
        <v>329</v>
      </c>
      <c r="P1058" s="190" t="s">
        <v>330</v>
      </c>
      <c r="Q1058" s="190" t="s">
        <v>2659</v>
      </c>
      <c r="R1058" s="190" t="s">
        <v>2660</v>
      </c>
      <c r="S1058" s="190" t="s">
        <v>144</v>
      </c>
    </row>
    <row r="1059" spans="9:19" ht="15" customHeight="1">
      <c r="I1059" s="190" t="s">
        <v>329</v>
      </c>
      <c r="J1059" s="190" t="s">
        <v>330</v>
      </c>
      <c r="K1059" s="190" t="s">
        <v>1004</v>
      </c>
      <c r="L1059" s="190" t="s">
        <v>1005</v>
      </c>
      <c r="M1059" s="190" t="s">
        <v>2661</v>
      </c>
      <c r="N1059" s="190" t="s">
        <v>2662</v>
      </c>
      <c r="O1059" s="190" t="s">
        <v>329</v>
      </c>
      <c r="P1059" s="190" t="s">
        <v>330</v>
      </c>
      <c r="Q1059" s="190" t="s">
        <v>2661</v>
      </c>
      <c r="R1059" s="190" t="s">
        <v>2662</v>
      </c>
      <c r="S1059" s="190" t="s">
        <v>144</v>
      </c>
    </row>
    <row r="1060" spans="9:19" ht="15" customHeight="1">
      <c r="I1060" s="190" t="s">
        <v>329</v>
      </c>
      <c r="J1060" s="190" t="s">
        <v>330</v>
      </c>
      <c r="K1060" s="190" t="s">
        <v>968</v>
      </c>
      <c r="L1060" s="190" t="s">
        <v>969</v>
      </c>
      <c r="M1060" s="190" t="s">
        <v>2661</v>
      </c>
      <c r="N1060" s="190" t="s">
        <v>2662</v>
      </c>
      <c r="O1060" s="190" t="s">
        <v>329</v>
      </c>
      <c r="P1060" s="190" t="s">
        <v>330</v>
      </c>
      <c r="Q1060" s="190" t="s">
        <v>2661</v>
      </c>
      <c r="R1060" s="190" t="s">
        <v>2662</v>
      </c>
      <c r="S1060" s="190" t="s">
        <v>144</v>
      </c>
    </row>
    <row r="1061" spans="9:19" ht="15" customHeight="1">
      <c r="I1061" s="190" t="s">
        <v>329</v>
      </c>
      <c r="J1061" s="190" t="s">
        <v>330</v>
      </c>
      <c r="K1061" s="190" t="s">
        <v>1004</v>
      </c>
      <c r="L1061" s="190" t="s">
        <v>1005</v>
      </c>
      <c r="M1061" s="190" t="s">
        <v>2663</v>
      </c>
      <c r="N1061" s="190" t="s">
        <v>2664</v>
      </c>
      <c r="O1061" s="190" t="s">
        <v>329</v>
      </c>
      <c r="P1061" s="190" t="s">
        <v>330</v>
      </c>
      <c r="Q1061" s="190" t="s">
        <v>2663</v>
      </c>
      <c r="R1061" s="190" t="s">
        <v>2664</v>
      </c>
      <c r="S1061" s="190" t="s">
        <v>144</v>
      </c>
    </row>
    <row r="1062" spans="9:19" ht="15" customHeight="1">
      <c r="I1062" s="190" t="s">
        <v>329</v>
      </c>
      <c r="J1062" s="190" t="s">
        <v>330</v>
      </c>
      <c r="K1062" s="190" t="s">
        <v>968</v>
      </c>
      <c r="L1062" s="190" t="s">
        <v>969</v>
      </c>
      <c r="M1062" s="190" t="s">
        <v>2663</v>
      </c>
      <c r="N1062" s="190" t="s">
        <v>2664</v>
      </c>
      <c r="O1062" s="190" t="s">
        <v>329</v>
      </c>
      <c r="P1062" s="190" t="s">
        <v>330</v>
      </c>
      <c r="Q1062" s="190" t="s">
        <v>2663</v>
      </c>
      <c r="R1062" s="190" t="s">
        <v>2664</v>
      </c>
      <c r="S1062" s="190" t="s">
        <v>144</v>
      </c>
    </row>
    <row r="1063" spans="9:19" ht="15" customHeight="1">
      <c r="I1063" s="190" t="s">
        <v>329</v>
      </c>
      <c r="J1063" s="190" t="s">
        <v>330</v>
      </c>
      <c r="K1063" s="190" t="s">
        <v>997</v>
      </c>
      <c r="L1063" s="190" t="s">
        <v>998</v>
      </c>
      <c r="M1063" s="190" t="s">
        <v>2665</v>
      </c>
      <c r="N1063" s="190" t="s">
        <v>2666</v>
      </c>
      <c r="O1063" s="190" t="s">
        <v>329</v>
      </c>
      <c r="P1063" s="190" t="s">
        <v>330</v>
      </c>
      <c r="Q1063" s="190" t="s">
        <v>2665</v>
      </c>
      <c r="R1063" s="190" t="s">
        <v>2666</v>
      </c>
      <c r="S1063" s="190" t="s">
        <v>144</v>
      </c>
    </row>
    <row r="1064" spans="9:19" ht="15" customHeight="1">
      <c r="I1064" s="190" t="s">
        <v>329</v>
      </c>
      <c r="J1064" s="190" t="s">
        <v>330</v>
      </c>
      <c r="K1064" s="190" t="s">
        <v>963</v>
      </c>
      <c r="L1064" s="190" t="s">
        <v>964</v>
      </c>
      <c r="M1064" s="190" t="s">
        <v>2665</v>
      </c>
      <c r="N1064" s="190" t="s">
        <v>2666</v>
      </c>
      <c r="O1064" s="190" t="s">
        <v>329</v>
      </c>
      <c r="P1064" s="190" t="s">
        <v>330</v>
      </c>
      <c r="Q1064" s="190" t="s">
        <v>2665</v>
      </c>
      <c r="R1064" s="190" t="s">
        <v>2666</v>
      </c>
      <c r="S1064" s="190" t="s">
        <v>144</v>
      </c>
    </row>
    <row r="1065" spans="9:19" ht="15" customHeight="1">
      <c r="I1065" s="190" t="s">
        <v>329</v>
      </c>
      <c r="J1065" s="190" t="s">
        <v>330</v>
      </c>
      <c r="K1065" s="190" t="s">
        <v>968</v>
      </c>
      <c r="L1065" s="190" t="s">
        <v>969</v>
      </c>
      <c r="M1065" s="190" t="s">
        <v>2665</v>
      </c>
      <c r="N1065" s="190" t="s">
        <v>2666</v>
      </c>
      <c r="O1065" s="190" t="s">
        <v>329</v>
      </c>
      <c r="P1065" s="190" t="s">
        <v>330</v>
      </c>
      <c r="Q1065" s="190" t="s">
        <v>2665</v>
      </c>
      <c r="R1065" s="190" t="s">
        <v>2666</v>
      </c>
      <c r="S1065" s="190" t="s">
        <v>144</v>
      </c>
    </row>
    <row r="1066" spans="9:19" ht="15" customHeight="1">
      <c r="I1066" s="190" t="s">
        <v>329</v>
      </c>
      <c r="J1066" s="190" t="s">
        <v>330</v>
      </c>
      <c r="K1066" s="190" t="s">
        <v>978</v>
      </c>
      <c r="L1066" s="190" t="s">
        <v>979</v>
      </c>
      <c r="M1066" s="190" t="s">
        <v>2667</v>
      </c>
      <c r="N1066" s="190" t="s">
        <v>2668</v>
      </c>
      <c r="O1066" s="190" t="s">
        <v>329</v>
      </c>
      <c r="P1066" s="190" t="s">
        <v>330</v>
      </c>
      <c r="Q1066" s="190" t="s">
        <v>2667</v>
      </c>
      <c r="R1066" s="190" t="s">
        <v>2668</v>
      </c>
      <c r="S1066" s="190" t="s">
        <v>144</v>
      </c>
    </row>
    <row r="1067" spans="9:19" ht="15" customHeight="1">
      <c r="I1067" s="190" t="s">
        <v>329</v>
      </c>
      <c r="J1067" s="190" t="s">
        <v>330</v>
      </c>
      <c r="K1067" s="190" t="s">
        <v>968</v>
      </c>
      <c r="L1067" s="190" t="s">
        <v>969</v>
      </c>
      <c r="M1067" s="190" t="s">
        <v>2667</v>
      </c>
      <c r="N1067" s="190" t="s">
        <v>2668</v>
      </c>
      <c r="O1067" s="190" t="s">
        <v>329</v>
      </c>
      <c r="P1067" s="190" t="s">
        <v>330</v>
      </c>
      <c r="Q1067" s="190" t="s">
        <v>2667</v>
      </c>
      <c r="R1067" s="190" t="s">
        <v>2668</v>
      </c>
      <c r="S1067" s="190" t="s">
        <v>144</v>
      </c>
    </row>
    <row r="1068" spans="9:19" ht="15" customHeight="1">
      <c r="I1068" s="190" t="s">
        <v>329</v>
      </c>
      <c r="J1068" s="190" t="s">
        <v>330</v>
      </c>
      <c r="K1068" s="190" t="s">
        <v>1004</v>
      </c>
      <c r="L1068" s="190" t="s">
        <v>1005</v>
      </c>
      <c r="M1068" s="190" t="s">
        <v>2669</v>
      </c>
      <c r="N1068" s="190" t="s">
        <v>2670</v>
      </c>
      <c r="O1068" s="190" t="s">
        <v>329</v>
      </c>
      <c r="P1068" s="190" t="s">
        <v>330</v>
      </c>
      <c r="Q1068" s="190" t="s">
        <v>2669</v>
      </c>
      <c r="R1068" s="190" t="s">
        <v>2670</v>
      </c>
      <c r="S1068" s="190" t="s">
        <v>144</v>
      </c>
    </row>
    <row r="1069" spans="9:19" ht="15" customHeight="1">
      <c r="I1069" s="190" t="s">
        <v>329</v>
      </c>
      <c r="J1069" s="190" t="s">
        <v>330</v>
      </c>
      <c r="K1069" s="190" t="s">
        <v>968</v>
      </c>
      <c r="L1069" s="190" t="s">
        <v>969</v>
      </c>
      <c r="M1069" s="190" t="s">
        <v>2669</v>
      </c>
      <c r="N1069" s="190" t="s">
        <v>2670</v>
      </c>
      <c r="O1069" s="190" t="s">
        <v>329</v>
      </c>
      <c r="P1069" s="190" t="s">
        <v>330</v>
      </c>
      <c r="Q1069" s="190" t="s">
        <v>2669</v>
      </c>
      <c r="R1069" s="190" t="s">
        <v>2670</v>
      </c>
      <c r="S1069" s="190" t="s">
        <v>144</v>
      </c>
    </row>
    <row r="1070" spans="9:19" ht="15" customHeight="1">
      <c r="I1070" s="190" t="s">
        <v>329</v>
      </c>
      <c r="J1070" s="190" t="s">
        <v>330</v>
      </c>
      <c r="K1070" s="190" t="s">
        <v>978</v>
      </c>
      <c r="L1070" s="190" t="s">
        <v>979</v>
      </c>
      <c r="M1070" s="190" t="s">
        <v>2671</v>
      </c>
      <c r="N1070" s="190" t="s">
        <v>2672</v>
      </c>
      <c r="O1070" s="190" t="s">
        <v>329</v>
      </c>
      <c r="P1070" s="190" t="s">
        <v>330</v>
      </c>
      <c r="Q1070" s="190" t="s">
        <v>2671</v>
      </c>
      <c r="R1070" s="190" t="s">
        <v>2672</v>
      </c>
      <c r="S1070" s="190" t="s">
        <v>144</v>
      </c>
    </row>
    <row r="1071" spans="9:19" ht="15" customHeight="1">
      <c r="I1071" s="190" t="s">
        <v>329</v>
      </c>
      <c r="J1071" s="190" t="s">
        <v>330</v>
      </c>
      <c r="K1071" s="190" t="s">
        <v>968</v>
      </c>
      <c r="L1071" s="190" t="s">
        <v>969</v>
      </c>
      <c r="M1071" s="190" t="s">
        <v>2671</v>
      </c>
      <c r="N1071" s="190" t="s">
        <v>2672</v>
      </c>
      <c r="O1071" s="190" t="s">
        <v>329</v>
      </c>
      <c r="P1071" s="190" t="s">
        <v>330</v>
      </c>
      <c r="Q1071" s="190" t="s">
        <v>2671</v>
      </c>
      <c r="R1071" s="190" t="s">
        <v>2672</v>
      </c>
      <c r="S1071" s="190" t="s">
        <v>144</v>
      </c>
    </row>
    <row r="1072" spans="9:19" ht="15" customHeight="1">
      <c r="I1072" s="190" t="s">
        <v>329</v>
      </c>
      <c r="J1072" s="190" t="s">
        <v>330</v>
      </c>
      <c r="K1072" s="190" t="s">
        <v>1009</v>
      </c>
      <c r="L1072" s="190" t="s">
        <v>1010</v>
      </c>
      <c r="M1072" s="190" t="s">
        <v>2673</v>
      </c>
      <c r="N1072" s="190" t="s">
        <v>2674</v>
      </c>
      <c r="O1072" s="190" t="s">
        <v>329</v>
      </c>
      <c r="P1072" s="190" t="s">
        <v>330</v>
      </c>
      <c r="Q1072" s="190" t="s">
        <v>2673</v>
      </c>
      <c r="R1072" s="190" t="s">
        <v>2674</v>
      </c>
      <c r="S1072" s="190" t="s">
        <v>144</v>
      </c>
    </row>
    <row r="1073" spans="9:19" ht="15" customHeight="1">
      <c r="I1073" s="190" t="s">
        <v>329</v>
      </c>
      <c r="J1073" s="190" t="s">
        <v>330</v>
      </c>
      <c r="K1073" s="190" t="s">
        <v>968</v>
      </c>
      <c r="L1073" s="190" t="s">
        <v>969</v>
      </c>
      <c r="M1073" s="190" t="s">
        <v>2673</v>
      </c>
      <c r="N1073" s="190" t="s">
        <v>2674</v>
      </c>
      <c r="O1073" s="190" t="s">
        <v>329</v>
      </c>
      <c r="P1073" s="190" t="s">
        <v>330</v>
      </c>
      <c r="Q1073" s="190" t="s">
        <v>2673</v>
      </c>
      <c r="R1073" s="190" t="s">
        <v>2674</v>
      </c>
      <c r="S1073" s="190" t="s">
        <v>144</v>
      </c>
    </row>
    <row r="1074" spans="9:19" ht="15" customHeight="1">
      <c r="I1074" s="190" t="s">
        <v>329</v>
      </c>
      <c r="J1074" s="190" t="s">
        <v>330</v>
      </c>
      <c r="K1074" s="190" t="s">
        <v>978</v>
      </c>
      <c r="L1074" s="190" t="s">
        <v>979</v>
      </c>
      <c r="M1074" s="190" t="s">
        <v>2675</v>
      </c>
      <c r="N1074" s="190" t="s">
        <v>2676</v>
      </c>
      <c r="O1074" s="190" t="s">
        <v>329</v>
      </c>
      <c r="P1074" s="190" t="s">
        <v>330</v>
      </c>
      <c r="Q1074" s="190" t="s">
        <v>2675</v>
      </c>
      <c r="R1074" s="190" t="s">
        <v>2676</v>
      </c>
      <c r="S1074" s="190" t="s">
        <v>144</v>
      </c>
    </row>
    <row r="1075" spans="9:19" ht="15" customHeight="1">
      <c r="I1075" s="190" t="s">
        <v>329</v>
      </c>
      <c r="J1075" s="190" t="s">
        <v>330</v>
      </c>
      <c r="K1075" s="190" t="s">
        <v>968</v>
      </c>
      <c r="L1075" s="190" t="s">
        <v>969</v>
      </c>
      <c r="M1075" s="190" t="s">
        <v>2675</v>
      </c>
      <c r="N1075" s="190" t="s">
        <v>2676</v>
      </c>
      <c r="O1075" s="190" t="s">
        <v>329</v>
      </c>
      <c r="P1075" s="190" t="s">
        <v>330</v>
      </c>
      <c r="Q1075" s="190" t="s">
        <v>2675</v>
      </c>
      <c r="R1075" s="190" t="s">
        <v>2676</v>
      </c>
      <c r="S1075" s="190" t="s">
        <v>144</v>
      </c>
    </row>
    <row r="1076" spans="9:19" ht="15" customHeight="1">
      <c r="I1076" s="190" t="s">
        <v>329</v>
      </c>
      <c r="J1076" s="190" t="s">
        <v>330</v>
      </c>
      <c r="K1076" s="190" t="s">
        <v>1009</v>
      </c>
      <c r="L1076" s="190" t="s">
        <v>1010</v>
      </c>
      <c r="M1076" s="190" t="s">
        <v>2677</v>
      </c>
      <c r="N1076" s="190" t="s">
        <v>2678</v>
      </c>
      <c r="O1076" s="190" t="s">
        <v>329</v>
      </c>
      <c r="P1076" s="190" t="s">
        <v>330</v>
      </c>
      <c r="Q1076" s="190" t="s">
        <v>2677</v>
      </c>
      <c r="R1076" s="190" t="s">
        <v>2678</v>
      </c>
      <c r="S1076" s="190" t="s">
        <v>144</v>
      </c>
    </row>
    <row r="1077" spans="9:19" ht="15" customHeight="1">
      <c r="I1077" s="190" t="s">
        <v>329</v>
      </c>
      <c r="J1077" s="190" t="s">
        <v>330</v>
      </c>
      <c r="K1077" s="190" t="s">
        <v>968</v>
      </c>
      <c r="L1077" s="190" t="s">
        <v>969</v>
      </c>
      <c r="M1077" s="190" t="s">
        <v>2677</v>
      </c>
      <c r="N1077" s="190" t="s">
        <v>2678</v>
      </c>
      <c r="O1077" s="190" t="s">
        <v>329</v>
      </c>
      <c r="P1077" s="190" t="s">
        <v>330</v>
      </c>
      <c r="Q1077" s="190" t="s">
        <v>2677</v>
      </c>
      <c r="R1077" s="190" t="s">
        <v>2678</v>
      </c>
      <c r="S1077" s="190" t="s">
        <v>144</v>
      </c>
    </row>
    <row r="1078" spans="9:19" ht="15" customHeight="1">
      <c r="I1078" s="190" t="s">
        <v>329</v>
      </c>
      <c r="J1078" s="190" t="s">
        <v>330</v>
      </c>
      <c r="K1078" s="190" t="s">
        <v>1009</v>
      </c>
      <c r="L1078" s="190" t="s">
        <v>1010</v>
      </c>
      <c r="M1078" s="190" t="s">
        <v>2679</v>
      </c>
      <c r="N1078" s="190" t="s">
        <v>2680</v>
      </c>
      <c r="O1078" s="190" t="s">
        <v>329</v>
      </c>
      <c r="P1078" s="190" t="s">
        <v>330</v>
      </c>
      <c r="Q1078" s="190" t="s">
        <v>2679</v>
      </c>
      <c r="R1078" s="190" t="s">
        <v>2680</v>
      </c>
      <c r="S1078" s="190" t="s">
        <v>144</v>
      </c>
    </row>
    <row r="1079" spans="9:19" ht="15" customHeight="1">
      <c r="I1079" s="190" t="s">
        <v>329</v>
      </c>
      <c r="J1079" s="190" t="s">
        <v>330</v>
      </c>
      <c r="K1079" s="190" t="s">
        <v>968</v>
      </c>
      <c r="L1079" s="190" t="s">
        <v>969</v>
      </c>
      <c r="M1079" s="190" t="s">
        <v>2679</v>
      </c>
      <c r="N1079" s="190" t="s">
        <v>2680</v>
      </c>
      <c r="O1079" s="190" t="s">
        <v>329</v>
      </c>
      <c r="P1079" s="190" t="s">
        <v>330</v>
      </c>
      <c r="Q1079" s="190" t="s">
        <v>2679</v>
      </c>
      <c r="R1079" s="190" t="s">
        <v>2680</v>
      </c>
      <c r="S1079" s="190" t="s">
        <v>144</v>
      </c>
    </row>
    <row r="1080" spans="9:19" ht="15" customHeight="1">
      <c r="I1080" s="190" t="s">
        <v>329</v>
      </c>
      <c r="J1080" s="190" t="s">
        <v>330</v>
      </c>
      <c r="K1080" s="190" t="s">
        <v>978</v>
      </c>
      <c r="L1080" s="190" t="s">
        <v>979</v>
      </c>
      <c r="M1080" s="190" t="s">
        <v>2681</v>
      </c>
      <c r="N1080" s="190" t="s">
        <v>2682</v>
      </c>
      <c r="O1080" s="190" t="s">
        <v>329</v>
      </c>
      <c r="P1080" s="190" t="s">
        <v>330</v>
      </c>
      <c r="Q1080" s="190" t="s">
        <v>2681</v>
      </c>
      <c r="R1080" s="190" t="s">
        <v>2682</v>
      </c>
      <c r="S1080" s="190" t="s">
        <v>144</v>
      </c>
    </row>
    <row r="1081" spans="9:19" ht="15" customHeight="1">
      <c r="I1081" s="190" t="s">
        <v>329</v>
      </c>
      <c r="J1081" s="190" t="s">
        <v>330</v>
      </c>
      <c r="K1081" s="190" t="s">
        <v>968</v>
      </c>
      <c r="L1081" s="190" t="s">
        <v>969</v>
      </c>
      <c r="M1081" s="190" t="s">
        <v>2681</v>
      </c>
      <c r="N1081" s="190" t="s">
        <v>2682</v>
      </c>
      <c r="O1081" s="190" t="s">
        <v>329</v>
      </c>
      <c r="P1081" s="190" t="s">
        <v>330</v>
      </c>
      <c r="Q1081" s="190" t="s">
        <v>2681</v>
      </c>
      <c r="R1081" s="190" t="s">
        <v>2682</v>
      </c>
      <c r="S1081" s="190" t="s">
        <v>144</v>
      </c>
    </row>
    <row r="1082" spans="9:19" ht="15" customHeight="1">
      <c r="I1082" s="190" t="s">
        <v>329</v>
      </c>
      <c r="J1082" s="190" t="s">
        <v>330</v>
      </c>
      <c r="K1082" s="190" t="s">
        <v>992</v>
      </c>
      <c r="L1082" s="190" t="s">
        <v>993</v>
      </c>
      <c r="M1082" s="190" t="s">
        <v>2683</v>
      </c>
      <c r="N1082" s="190" t="s">
        <v>2684</v>
      </c>
      <c r="O1082" s="190" t="s">
        <v>329</v>
      </c>
      <c r="P1082" s="190" t="s">
        <v>330</v>
      </c>
      <c r="Q1082" s="190" t="s">
        <v>2683</v>
      </c>
      <c r="R1082" s="190" t="s">
        <v>2684</v>
      </c>
      <c r="S1082" s="190" t="s">
        <v>144</v>
      </c>
    </row>
    <row r="1083" spans="9:19" ht="15" customHeight="1">
      <c r="I1083" s="190" t="s">
        <v>329</v>
      </c>
      <c r="J1083" s="190" t="s">
        <v>330</v>
      </c>
      <c r="K1083" s="190" t="s">
        <v>963</v>
      </c>
      <c r="L1083" s="190" t="s">
        <v>964</v>
      </c>
      <c r="M1083" s="190" t="s">
        <v>2683</v>
      </c>
      <c r="N1083" s="190" t="s">
        <v>2684</v>
      </c>
      <c r="O1083" s="190" t="s">
        <v>329</v>
      </c>
      <c r="P1083" s="190" t="s">
        <v>330</v>
      </c>
      <c r="Q1083" s="190" t="s">
        <v>2683</v>
      </c>
      <c r="R1083" s="190" t="s">
        <v>2684</v>
      </c>
      <c r="S1083" s="190" t="s">
        <v>144</v>
      </c>
    </row>
    <row r="1084" spans="9:19" ht="15" customHeight="1">
      <c r="I1084" s="190" t="s">
        <v>329</v>
      </c>
      <c r="J1084" s="190" t="s">
        <v>330</v>
      </c>
      <c r="K1084" s="190" t="s">
        <v>968</v>
      </c>
      <c r="L1084" s="190" t="s">
        <v>969</v>
      </c>
      <c r="M1084" s="190" t="s">
        <v>2683</v>
      </c>
      <c r="N1084" s="190" t="s">
        <v>2684</v>
      </c>
      <c r="O1084" s="190" t="s">
        <v>329</v>
      </c>
      <c r="P1084" s="190" t="s">
        <v>330</v>
      </c>
      <c r="Q1084" s="190" t="s">
        <v>2683</v>
      </c>
      <c r="R1084" s="190" t="s">
        <v>2684</v>
      </c>
      <c r="S1084" s="190" t="s">
        <v>144</v>
      </c>
    </row>
    <row r="1085" spans="9:19" ht="15" customHeight="1">
      <c r="I1085" s="190" t="s">
        <v>329</v>
      </c>
      <c r="J1085" s="190" t="s">
        <v>330</v>
      </c>
      <c r="K1085" s="190" t="s">
        <v>978</v>
      </c>
      <c r="L1085" s="190" t="s">
        <v>979</v>
      </c>
      <c r="M1085" s="190" t="s">
        <v>2685</v>
      </c>
      <c r="N1085" s="190" t="s">
        <v>2686</v>
      </c>
      <c r="O1085" s="190" t="s">
        <v>329</v>
      </c>
      <c r="P1085" s="190" t="s">
        <v>330</v>
      </c>
      <c r="Q1085" s="190" t="s">
        <v>2685</v>
      </c>
      <c r="R1085" s="190" t="s">
        <v>2686</v>
      </c>
      <c r="S1085" s="190" t="s">
        <v>144</v>
      </c>
    </row>
    <row r="1086" spans="9:19" ht="15" customHeight="1">
      <c r="I1086" s="190" t="s">
        <v>329</v>
      </c>
      <c r="J1086" s="190" t="s">
        <v>330</v>
      </c>
      <c r="K1086" s="190" t="s">
        <v>968</v>
      </c>
      <c r="L1086" s="190" t="s">
        <v>969</v>
      </c>
      <c r="M1086" s="190" t="s">
        <v>2685</v>
      </c>
      <c r="N1086" s="190" t="s">
        <v>2686</v>
      </c>
      <c r="O1086" s="190" t="s">
        <v>329</v>
      </c>
      <c r="P1086" s="190" t="s">
        <v>330</v>
      </c>
      <c r="Q1086" s="190" t="s">
        <v>2685</v>
      </c>
      <c r="R1086" s="190" t="s">
        <v>2686</v>
      </c>
      <c r="S1086" s="190" t="s">
        <v>144</v>
      </c>
    </row>
    <row r="1087" spans="9:19" ht="15" customHeight="1">
      <c r="I1087" s="190" t="s">
        <v>329</v>
      </c>
      <c r="J1087" s="190" t="s">
        <v>330</v>
      </c>
      <c r="K1087" s="190" t="s">
        <v>973</v>
      </c>
      <c r="L1087" s="190" t="s">
        <v>974</v>
      </c>
      <c r="M1087" s="190" t="s">
        <v>2687</v>
      </c>
      <c r="N1087" s="190" t="s">
        <v>2688</v>
      </c>
      <c r="O1087" s="190" t="s">
        <v>329</v>
      </c>
      <c r="P1087" s="190" t="s">
        <v>330</v>
      </c>
      <c r="Q1087" s="190" t="s">
        <v>2687</v>
      </c>
      <c r="R1087" s="190" t="s">
        <v>2688</v>
      </c>
      <c r="S1087" s="190" t="s">
        <v>144</v>
      </c>
    </row>
    <row r="1088" spans="9:19" ht="15" customHeight="1">
      <c r="I1088" s="190" t="s">
        <v>329</v>
      </c>
      <c r="J1088" s="190" t="s">
        <v>330</v>
      </c>
      <c r="K1088" s="190" t="s">
        <v>968</v>
      </c>
      <c r="L1088" s="190" t="s">
        <v>969</v>
      </c>
      <c r="M1088" s="190" t="s">
        <v>2687</v>
      </c>
      <c r="N1088" s="190" t="s">
        <v>2688</v>
      </c>
      <c r="O1088" s="190" t="s">
        <v>329</v>
      </c>
      <c r="P1088" s="190" t="s">
        <v>330</v>
      </c>
      <c r="Q1088" s="190" t="s">
        <v>2687</v>
      </c>
      <c r="R1088" s="190" t="s">
        <v>2688</v>
      </c>
      <c r="S1088" s="190" t="s">
        <v>144</v>
      </c>
    </row>
    <row r="1089" spans="9:19" ht="15" customHeight="1">
      <c r="I1089" s="190" t="s">
        <v>329</v>
      </c>
      <c r="J1089" s="190" t="s">
        <v>330</v>
      </c>
      <c r="K1089" s="190" t="s">
        <v>983</v>
      </c>
      <c r="L1089" s="190" t="s">
        <v>984</v>
      </c>
      <c r="M1089" s="190" t="s">
        <v>2689</v>
      </c>
      <c r="N1089" s="190" t="s">
        <v>2690</v>
      </c>
      <c r="O1089" s="190" t="s">
        <v>329</v>
      </c>
      <c r="P1089" s="190" t="s">
        <v>330</v>
      </c>
      <c r="Q1089" s="190" t="s">
        <v>2689</v>
      </c>
      <c r="R1089" s="190" t="s">
        <v>2690</v>
      </c>
      <c r="S1089" s="190" t="s">
        <v>144</v>
      </c>
    </row>
    <row r="1090" spans="9:19" ht="15" customHeight="1">
      <c r="I1090" s="190" t="s">
        <v>329</v>
      </c>
      <c r="J1090" s="190" t="s">
        <v>330</v>
      </c>
      <c r="K1090" s="190" t="s">
        <v>988</v>
      </c>
      <c r="L1090" s="190" t="s">
        <v>167</v>
      </c>
      <c r="M1090" s="190" t="s">
        <v>2689</v>
      </c>
      <c r="N1090" s="190" t="s">
        <v>2690</v>
      </c>
      <c r="O1090" s="190" t="s">
        <v>329</v>
      </c>
      <c r="P1090" s="190" t="s">
        <v>330</v>
      </c>
      <c r="Q1090" s="190" t="s">
        <v>2689</v>
      </c>
      <c r="R1090" s="190" t="s">
        <v>2690</v>
      </c>
      <c r="S1090" s="190" t="s">
        <v>144</v>
      </c>
    </row>
    <row r="1091" spans="9:19" ht="15" customHeight="1">
      <c r="I1091" s="190" t="s">
        <v>329</v>
      </c>
      <c r="J1091" s="190" t="s">
        <v>330</v>
      </c>
      <c r="K1091" s="190" t="s">
        <v>968</v>
      </c>
      <c r="L1091" s="190" t="s">
        <v>969</v>
      </c>
      <c r="M1091" s="190" t="s">
        <v>2689</v>
      </c>
      <c r="N1091" s="190" t="s">
        <v>2690</v>
      </c>
      <c r="O1091" s="190" t="s">
        <v>329</v>
      </c>
      <c r="P1091" s="190" t="s">
        <v>330</v>
      </c>
      <c r="Q1091" s="190" t="s">
        <v>2689</v>
      </c>
      <c r="R1091" s="190" t="s">
        <v>2690</v>
      </c>
      <c r="S1091" s="190" t="s">
        <v>144</v>
      </c>
    </row>
    <row r="1092" spans="9:19" ht="15" customHeight="1">
      <c r="I1092" s="190" t="s">
        <v>329</v>
      </c>
      <c r="J1092" s="190" t="s">
        <v>330</v>
      </c>
      <c r="K1092" s="190" t="s">
        <v>983</v>
      </c>
      <c r="L1092" s="190" t="s">
        <v>984</v>
      </c>
      <c r="M1092" s="190" t="s">
        <v>2691</v>
      </c>
      <c r="N1092" s="190" t="s">
        <v>2692</v>
      </c>
      <c r="O1092" s="190" t="s">
        <v>329</v>
      </c>
      <c r="P1092" s="190" t="s">
        <v>330</v>
      </c>
      <c r="Q1092" s="190" t="s">
        <v>2691</v>
      </c>
      <c r="R1092" s="190" t="s">
        <v>2692</v>
      </c>
      <c r="S1092" s="190" t="s">
        <v>144</v>
      </c>
    </row>
    <row r="1093" spans="9:19" ht="15" customHeight="1">
      <c r="I1093" s="190" t="s">
        <v>329</v>
      </c>
      <c r="J1093" s="190" t="s">
        <v>330</v>
      </c>
      <c r="K1093" s="190" t="s">
        <v>988</v>
      </c>
      <c r="L1093" s="190" t="s">
        <v>167</v>
      </c>
      <c r="M1093" s="190" t="s">
        <v>2691</v>
      </c>
      <c r="N1093" s="190" t="s">
        <v>2692</v>
      </c>
      <c r="O1093" s="190" t="s">
        <v>329</v>
      </c>
      <c r="P1093" s="190" t="s">
        <v>330</v>
      </c>
      <c r="Q1093" s="190" t="s">
        <v>2691</v>
      </c>
      <c r="R1093" s="190" t="s">
        <v>2692</v>
      </c>
      <c r="S1093" s="190" t="s">
        <v>144</v>
      </c>
    </row>
    <row r="1094" spans="9:19" ht="15" customHeight="1">
      <c r="I1094" s="190" t="s">
        <v>329</v>
      </c>
      <c r="J1094" s="190" t="s">
        <v>330</v>
      </c>
      <c r="K1094" s="190" t="s">
        <v>968</v>
      </c>
      <c r="L1094" s="190" t="s">
        <v>969</v>
      </c>
      <c r="M1094" s="190" t="s">
        <v>2691</v>
      </c>
      <c r="N1094" s="190" t="s">
        <v>2692</v>
      </c>
      <c r="O1094" s="190" t="s">
        <v>329</v>
      </c>
      <c r="P1094" s="190" t="s">
        <v>330</v>
      </c>
      <c r="Q1094" s="190" t="s">
        <v>2691</v>
      </c>
      <c r="R1094" s="190" t="s">
        <v>2692</v>
      </c>
      <c r="S1094" s="190" t="s">
        <v>144</v>
      </c>
    </row>
    <row r="1095" spans="9:19" ht="15" customHeight="1">
      <c r="I1095" s="190" t="s">
        <v>329</v>
      </c>
      <c r="J1095" s="190" t="s">
        <v>330</v>
      </c>
      <c r="K1095" s="190" t="s">
        <v>997</v>
      </c>
      <c r="L1095" s="190" t="s">
        <v>998</v>
      </c>
      <c r="M1095" s="190" t="s">
        <v>2693</v>
      </c>
      <c r="N1095" s="190" t="s">
        <v>684</v>
      </c>
      <c r="O1095" s="190" t="s">
        <v>329</v>
      </c>
      <c r="P1095" s="190" t="s">
        <v>330</v>
      </c>
      <c r="Q1095" s="190" t="s">
        <v>2693</v>
      </c>
      <c r="R1095" s="190" t="s">
        <v>684</v>
      </c>
      <c r="S1095" s="190" t="s">
        <v>144</v>
      </c>
    </row>
    <row r="1096" spans="9:19" ht="15" customHeight="1">
      <c r="I1096" s="190" t="s">
        <v>329</v>
      </c>
      <c r="J1096" s="190" t="s">
        <v>330</v>
      </c>
      <c r="K1096" s="190" t="s">
        <v>963</v>
      </c>
      <c r="L1096" s="190" t="s">
        <v>964</v>
      </c>
      <c r="M1096" s="190" t="s">
        <v>2693</v>
      </c>
      <c r="N1096" s="190" t="s">
        <v>684</v>
      </c>
      <c r="O1096" s="190" t="s">
        <v>329</v>
      </c>
      <c r="P1096" s="190" t="s">
        <v>330</v>
      </c>
      <c r="Q1096" s="190" t="s">
        <v>2693</v>
      </c>
      <c r="R1096" s="190" t="s">
        <v>684</v>
      </c>
      <c r="S1096" s="190" t="s">
        <v>144</v>
      </c>
    </row>
    <row r="1097" spans="9:19" ht="15" customHeight="1">
      <c r="I1097" s="190" t="s">
        <v>329</v>
      </c>
      <c r="J1097" s="190" t="s">
        <v>330</v>
      </c>
      <c r="K1097" s="190" t="s">
        <v>968</v>
      </c>
      <c r="L1097" s="190" t="s">
        <v>969</v>
      </c>
      <c r="M1097" s="190" t="s">
        <v>2693</v>
      </c>
      <c r="N1097" s="190" t="s">
        <v>684</v>
      </c>
      <c r="O1097" s="190" t="s">
        <v>329</v>
      </c>
      <c r="P1097" s="190" t="s">
        <v>330</v>
      </c>
      <c r="Q1097" s="190" t="s">
        <v>2693</v>
      </c>
      <c r="R1097" s="190" t="s">
        <v>684</v>
      </c>
      <c r="S1097" s="190" t="s">
        <v>144</v>
      </c>
    </row>
    <row r="1098" spans="9:19" ht="15" customHeight="1">
      <c r="I1098" s="190" t="s">
        <v>329</v>
      </c>
      <c r="J1098" s="190" t="s">
        <v>330</v>
      </c>
      <c r="K1098" s="190" t="s">
        <v>983</v>
      </c>
      <c r="L1098" s="190" t="s">
        <v>984</v>
      </c>
      <c r="M1098" s="190" t="s">
        <v>2694</v>
      </c>
      <c r="N1098" s="190" t="s">
        <v>2695</v>
      </c>
      <c r="O1098" s="190" t="s">
        <v>329</v>
      </c>
      <c r="P1098" s="190" t="s">
        <v>330</v>
      </c>
      <c r="Q1098" s="190" t="s">
        <v>2694</v>
      </c>
      <c r="R1098" s="190" t="s">
        <v>2695</v>
      </c>
      <c r="S1098" s="190" t="s">
        <v>144</v>
      </c>
    </row>
    <row r="1099" spans="9:19" ht="15" customHeight="1">
      <c r="I1099" s="190" t="s">
        <v>329</v>
      </c>
      <c r="J1099" s="190" t="s">
        <v>330</v>
      </c>
      <c r="K1099" s="190" t="s">
        <v>988</v>
      </c>
      <c r="L1099" s="190" t="s">
        <v>167</v>
      </c>
      <c r="M1099" s="190" t="s">
        <v>2694</v>
      </c>
      <c r="N1099" s="190" t="s">
        <v>2695</v>
      </c>
      <c r="O1099" s="190" t="s">
        <v>329</v>
      </c>
      <c r="P1099" s="190" t="s">
        <v>330</v>
      </c>
      <c r="Q1099" s="190" t="s">
        <v>2694</v>
      </c>
      <c r="R1099" s="190" t="s">
        <v>2695</v>
      </c>
      <c r="S1099" s="190" t="s">
        <v>144</v>
      </c>
    </row>
    <row r="1100" spans="9:19" ht="15" customHeight="1">
      <c r="I1100" s="190" t="s">
        <v>329</v>
      </c>
      <c r="J1100" s="190" t="s">
        <v>330</v>
      </c>
      <c r="K1100" s="190" t="s">
        <v>968</v>
      </c>
      <c r="L1100" s="190" t="s">
        <v>969</v>
      </c>
      <c r="M1100" s="190" t="s">
        <v>2694</v>
      </c>
      <c r="N1100" s="190" t="s">
        <v>2695</v>
      </c>
      <c r="O1100" s="190" t="s">
        <v>329</v>
      </c>
      <c r="P1100" s="190" t="s">
        <v>330</v>
      </c>
      <c r="Q1100" s="190" t="s">
        <v>2694</v>
      </c>
      <c r="R1100" s="190" t="s">
        <v>2695</v>
      </c>
      <c r="S1100" s="190" t="s">
        <v>144</v>
      </c>
    </row>
    <row r="1101" spans="9:19" ht="15" customHeight="1">
      <c r="I1101" s="190" t="s">
        <v>329</v>
      </c>
      <c r="J1101" s="190" t="s">
        <v>330</v>
      </c>
      <c r="K1101" s="190" t="s">
        <v>1004</v>
      </c>
      <c r="L1101" s="190" t="s">
        <v>1005</v>
      </c>
      <c r="M1101" s="190" t="s">
        <v>2696</v>
      </c>
      <c r="N1101" s="190" t="s">
        <v>325</v>
      </c>
      <c r="O1101" s="190" t="s">
        <v>329</v>
      </c>
      <c r="P1101" s="190" t="s">
        <v>330</v>
      </c>
      <c r="Q1101" s="190" t="s">
        <v>2696</v>
      </c>
      <c r="R1101" s="190" t="s">
        <v>325</v>
      </c>
      <c r="S1101" s="190" t="s">
        <v>144</v>
      </c>
    </row>
    <row r="1102" spans="9:19" ht="15" customHeight="1">
      <c r="I1102" s="190" t="s">
        <v>329</v>
      </c>
      <c r="J1102" s="190" t="s">
        <v>330</v>
      </c>
      <c r="K1102" s="190" t="s">
        <v>968</v>
      </c>
      <c r="L1102" s="190" t="s">
        <v>969</v>
      </c>
      <c r="M1102" s="190" t="s">
        <v>2696</v>
      </c>
      <c r="N1102" s="190" t="s">
        <v>325</v>
      </c>
      <c r="O1102" s="190" t="s">
        <v>329</v>
      </c>
      <c r="P1102" s="190" t="s">
        <v>330</v>
      </c>
      <c r="Q1102" s="190" t="s">
        <v>2696</v>
      </c>
      <c r="R1102" s="190" t="s">
        <v>325</v>
      </c>
      <c r="S1102" s="190" t="s">
        <v>144</v>
      </c>
    </row>
    <row r="1103" spans="9:19" ht="15" customHeight="1">
      <c r="I1103" s="190" t="s">
        <v>329</v>
      </c>
      <c r="J1103" s="190" t="s">
        <v>330</v>
      </c>
      <c r="K1103" s="190" t="s">
        <v>973</v>
      </c>
      <c r="L1103" s="190" t="s">
        <v>974</v>
      </c>
      <c r="M1103" s="190" t="s">
        <v>2697</v>
      </c>
      <c r="N1103" s="190" t="s">
        <v>2698</v>
      </c>
      <c r="O1103" s="190" t="s">
        <v>329</v>
      </c>
      <c r="P1103" s="190" t="s">
        <v>330</v>
      </c>
      <c r="Q1103" s="190" t="s">
        <v>2697</v>
      </c>
      <c r="R1103" s="190" t="s">
        <v>2698</v>
      </c>
      <c r="S1103" s="190" t="s">
        <v>144</v>
      </c>
    </row>
    <row r="1104" spans="9:19" ht="15" customHeight="1">
      <c r="I1104" s="190" t="s">
        <v>329</v>
      </c>
      <c r="J1104" s="190" t="s">
        <v>330</v>
      </c>
      <c r="K1104" s="190" t="s">
        <v>968</v>
      </c>
      <c r="L1104" s="190" t="s">
        <v>969</v>
      </c>
      <c r="M1104" s="190" t="s">
        <v>2697</v>
      </c>
      <c r="N1104" s="190" t="s">
        <v>2698</v>
      </c>
      <c r="O1104" s="190" t="s">
        <v>329</v>
      </c>
      <c r="P1104" s="190" t="s">
        <v>330</v>
      </c>
      <c r="Q1104" s="190" t="s">
        <v>2697</v>
      </c>
      <c r="R1104" s="190" t="s">
        <v>2698</v>
      </c>
      <c r="S1104" s="190" t="s">
        <v>144</v>
      </c>
    </row>
    <row r="1105" spans="9:19" ht="15" customHeight="1">
      <c r="I1105" s="190" t="s">
        <v>329</v>
      </c>
      <c r="J1105" s="190" t="s">
        <v>330</v>
      </c>
      <c r="K1105" s="190" t="s">
        <v>978</v>
      </c>
      <c r="L1105" s="190" t="s">
        <v>979</v>
      </c>
      <c r="M1105" s="190" t="s">
        <v>2699</v>
      </c>
      <c r="N1105" s="190" t="s">
        <v>2700</v>
      </c>
      <c r="O1105" s="190" t="s">
        <v>329</v>
      </c>
      <c r="P1105" s="190" t="s">
        <v>330</v>
      </c>
      <c r="Q1105" s="190" t="s">
        <v>2699</v>
      </c>
      <c r="R1105" s="190" t="s">
        <v>2700</v>
      </c>
      <c r="S1105" s="190" t="s">
        <v>144</v>
      </c>
    </row>
    <row r="1106" spans="9:19" ht="15" customHeight="1">
      <c r="I1106" s="190" t="s">
        <v>329</v>
      </c>
      <c r="J1106" s="190" t="s">
        <v>330</v>
      </c>
      <c r="K1106" s="190" t="s">
        <v>968</v>
      </c>
      <c r="L1106" s="190" t="s">
        <v>969</v>
      </c>
      <c r="M1106" s="190" t="s">
        <v>2699</v>
      </c>
      <c r="N1106" s="190" t="s">
        <v>2700</v>
      </c>
      <c r="O1106" s="190" t="s">
        <v>329</v>
      </c>
      <c r="P1106" s="190" t="s">
        <v>330</v>
      </c>
      <c r="Q1106" s="190" t="s">
        <v>2699</v>
      </c>
      <c r="R1106" s="190" t="s">
        <v>2700</v>
      </c>
      <c r="S1106" s="190" t="s">
        <v>144</v>
      </c>
    </row>
    <row r="1107" spans="9:19" ht="15" customHeight="1">
      <c r="I1107" s="190" t="s">
        <v>329</v>
      </c>
      <c r="J1107" s="190" t="s">
        <v>330</v>
      </c>
      <c r="K1107" s="190" t="s">
        <v>978</v>
      </c>
      <c r="L1107" s="190" t="s">
        <v>979</v>
      </c>
      <c r="M1107" s="190" t="s">
        <v>2701</v>
      </c>
      <c r="N1107" s="190" t="s">
        <v>2702</v>
      </c>
      <c r="O1107" s="190" t="s">
        <v>329</v>
      </c>
      <c r="P1107" s="190" t="s">
        <v>330</v>
      </c>
      <c r="Q1107" s="190" t="s">
        <v>2701</v>
      </c>
      <c r="R1107" s="190" t="s">
        <v>2702</v>
      </c>
      <c r="S1107" s="190" t="s">
        <v>144</v>
      </c>
    </row>
    <row r="1108" spans="9:19" ht="15" customHeight="1">
      <c r="I1108" s="190" t="s">
        <v>329</v>
      </c>
      <c r="J1108" s="190" t="s">
        <v>330</v>
      </c>
      <c r="K1108" s="190" t="s">
        <v>968</v>
      </c>
      <c r="L1108" s="190" t="s">
        <v>969</v>
      </c>
      <c r="M1108" s="190" t="s">
        <v>2701</v>
      </c>
      <c r="N1108" s="190" t="s">
        <v>2702</v>
      </c>
      <c r="O1108" s="190" t="s">
        <v>329</v>
      </c>
      <c r="P1108" s="190" t="s">
        <v>330</v>
      </c>
      <c r="Q1108" s="190" t="s">
        <v>2701</v>
      </c>
      <c r="R1108" s="190" t="s">
        <v>2702</v>
      </c>
      <c r="S1108" s="190" t="s">
        <v>144</v>
      </c>
    </row>
    <row r="1109" spans="9:19" ht="15" customHeight="1">
      <c r="I1109" s="190" t="s">
        <v>329</v>
      </c>
      <c r="J1109" s="190" t="s">
        <v>330</v>
      </c>
      <c r="K1109" s="190" t="s">
        <v>1004</v>
      </c>
      <c r="L1109" s="190" t="s">
        <v>1005</v>
      </c>
      <c r="M1109" s="190" t="s">
        <v>2703</v>
      </c>
      <c r="N1109" s="190" t="s">
        <v>2704</v>
      </c>
      <c r="O1109" s="190" t="s">
        <v>329</v>
      </c>
      <c r="P1109" s="190" t="s">
        <v>330</v>
      </c>
      <c r="Q1109" s="190" t="s">
        <v>2703</v>
      </c>
      <c r="R1109" s="190" t="s">
        <v>2704</v>
      </c>
      <c r="S1109" s="190" t="s">
        <v>144</v>
      </c>
    </row>
    <row r="1110" spans="9:19" ht="15" customHeight="1">
      <c r="I1110" s="190" t="s">
        <v>329</v>
      </c>
      <c r="J1110" s="190" t="s">
        <v>330</v>
      </c>
      <c r="K1110" s="190" t="s">
        <v>968</v>
      </c>
      <c r="L1110" s="190" t="s">
        <v>969</v>
      </c>
      <c r="M1110" s="190" t="s">
        <v>2703</v>
      </c>
      <c r="N1110" s="190" t="s">
        <v>2704</v>
      </c>
      <c r="O1110" s="190" t="s">
        <v>329</v>
      </c>
      <c r="P1110" s="190" t="s">
        <v>330</v>
      </c>
      <c r="Q1110" s="190" t="s">
        <v>2703</v>
      </c>
      <c r="R1110" s="190" t="s">
        <v>2704</v>
      </c>
      <c r="S1110" s="190" t="s">
        <v>144</v>
      </c>
    </row>
    <row r="1111" spans="9:19" ht="15" customHeight="1">
      <c r="I1111" s="190" t="s">
        <v>329</v>
      </c>
      <c r="J1111" s="190" t="s">
        <v>330</v>
      </c>
      <c r="K1111" s="190" t="s">
        <v>1004</v>
      </c>
      <c r="L1111" s="190" t="s">
        <v>1005</v>
      </c>
      <c r="M1111" s="190" t="s">
        <v>2705</v>
      </c>
      <c r="N1111" s="190" t="s">
        <v>2706</v>
      </c>
      <c r="O1111" s="190" t="s">
        <v>329</v>
      </c>
      <c r="P1111" s="190" t="s">
        <v>330</v>
      </c>
      <c r="Q1111" s="190" t="s">
        <v>2705</v>
      </c>
      <c r="R1111" s="190" t="s">
        <v>2706</v>
      </c>
      <c r="S1111" s="190" t="s">
        <v>144</v>
      </c>
    </row>
    <row r="1112" spans="9:19" ht="15" customHeight="1">
      <c r="I1112" s="190" t="s">
        <v>329</v>
      </c>
      <c r="J1112" s="190" t="s">
        <v>330</v>
      </c>
      <c r="K1112" s="190" t="s">
        <v>968</v>
      </c>
      <c r="L1112" s="190" t="s">
        <v>969</v>
      </c>
      <c r="M1112" s="190" t="s">
        <v>2705</v>
      </c>
      <c r="N1112" s="190" t="s">
        <v>2706</v>
      </c>
      <c r="O1112" s="190" t="s">
        <v>329</v>
      </c>
      <c r="P1112" s="190" t="s">
        <v>330</v>
      </c>
      <c r="Q1112" s="190" t="s">
        <v>2705</v>
      </c>
      <c r="R1112" s="190" t="s">
        <v>2706</v>
      </c>
      <c r="S1112" s="190" t="s">
        <v>144</v>
      </c>
    </row>
    <row r="1113" spans="9:19" ht="15" customHeight="1">
      <c r="I1113" s="190" t="s">
        <v>329</v>
      </c>
      <c r="J1113" s="190" t="s">
        <v>330</v>
      </c>
      <c r="K1113" s="190" t="s">
        <v>997</v>
      </c>
      <c r="L1113" s="190" t="s">
        <v>998</v>
      </c>
      <c r="M1113" s="190" t="s">
        <v>2707</v>
      </c>
      <c r="N1113" s="190" t="s">
        <v>2708</v>
      </c>
      <c r="O1113" s="190" t="s">
        <v>329</v>
      </c>
      <c r="P1113" s="190" t="s">
        <v>330</v>
      </c>
      <c r="Q1113" s="190" t="s">
        <v>2707</v>
      </c>
      <c r="R1113" s="190" t="s">
        <v>2708</v>
      </c>
      <c r="S1113" s="190" t="s">
        <v>144</v>
      </c>
    </row>
    <row r="1114" spans="9:19" ht="15" customHeight="1">
      <c r="I1114" s="190" t="s">
        <v>329</v>
      </c>
      <c r="J1114" s="190" t="s">
        <v>330</v>
      </c>
      <c r="K1114" s="190" t="s">
        <v>963</v>
      </c>
      <c r="L1114" s="190" t="s">
        <v>964</v>
      </c>
      <c r="M1114" s="190" t="s">
        <v>2707</v>
      </c>
      <c r="N1114" s="190" t="s">
        <v>2708</v>
      </c>
      <c r="O1114" s="190" t="s">
        <v>329</v>
      </c>
      <c r="P1114" s="190" t="s">
        <v>330</v>
      </c>
      <c r="Q1114" s="190" t="s">
        <v>2707</v>
      </c>
      <c r="R1114" s="190" t="s">
        <v>2708</v>
      </c>
      <c r="S1114" s="190" t="s">
        <v>144</v>
      </c>
    </row>
    <row r="1115" spans="9:19" ht="15" customHeight="1">
      <c r="I1115" s="190" t="s">
        <v>329</v>
      </c>
      <c r="J1115" s="190" t="s">
        <v>330</v>
      </c>
      <c r="K1115" s="190" t="s">
        <v>968</v>
      </c>
      <c r="L1115" s="190" t="s">
        <v>969</v>
      </c>
      <c r="M1115" s="190" t="s">
        <v>2707</v>
      </c>
      <c r="N1115" s="190" t="s">
        <v>2708</v>
      </c>
      <c r="O1115" s="190" t="s">
        <v>329</v>
      </c>
      <c r="P1115" s="190" t="s">
        <v>330</v>
      </c>
      <c r="Q1115" s="190" t="s">
        <v>2707</v>
      </c>
      <c r="R1115" s="190" t="s">
        <v>2708</v>
      </c>
      <c r="S1115" s="190" t="s">
        <v>144</v>
      </c>
    </row>
    <row r="1116" spans="9:19" ht="15" customHeight="1">
      <c r="I1116" s="190" t="s">
        <v>329</v>
      </c>
      <c r="J1116" s="190" t="s">
        <v>330</v>
      </c>
      <c r="K1116" s="190" t="s">
        <v>992</v>
      </c>
      <c r="L1116" s="190" t="s">
        <v>993</v>
      </c>
      <c r="M1116" s="190" t="s">
        <v>2709</v>
      </c>
      <c r="N1116" s="190" t="s">
        <v>756</v>
      </c>
      <c r="O1116" s="190" t="s">
        <v>329</v>
      </c>
      <c r="P1116" s="190" t="s">
        <v>330</v>
      </c>
      <c r="Q1116" s="190" t="s">
        <v>2709</v>
      </c>
      <c r="R1116" s="190" t="s">
        <v>756</v>
      </c>
      <c r="S1116" s="190" t="s">
        <v>144</v>
      </c>
    </row>
    <row r="1117" spans="9:19" ht="15" customHeight="1">
      <c r="I1117" s="190" t="s">
        <v>329</v>
      </c>
      <c r="J1117" s="190" t="s">
        <v>330</v>
      </c>
      <c r="K1117" s="190" t="s">
        <v>963</v>
      </c>
      <c r="L1117" s="190" t="s">
        <v>964</v>
      </c>
      <c r="M1117" s="190" t="s">
        <v>2709</v>
      </c>
      <c r="N1117" s="190" t="s">
        <v>756</v>
      </c>
      <c r="O1117" s="190" t="s">
        <v>329</v>
      </c>
      <c r="P1117" s="190" t="s">
        <v>330</v>
      </c>
      <c r="Q1117" s="190" t="s">
        <v>2709</v>
      </c>
      <c r="R1117" s="190" t="s">
        <v>756</v>
      </c>
      <c r="S1117" s="190" t="s">
        <v>144</v>
      </c>
    </row>
    <row r="1118" spans="9:19" ht="15" customHeight="1">
      <c r="I1118" s="190" t="s">
        <v>329</v>
      </c>
      <c r="J1118" s="190" t="s">
        <v>330</v>
      </c>
      <c r="K1118" s="190" t="s">
        <v>968</v>
      </c>
      <c r="L1118" s="190" t="s">
        <v>969</v>
      </c>
      <c r="M1118" s="190" t="s">
        <v>2709</v>
      </c>
      <c r="N1118" s="190" t="s">
        <v>756</v>
      </c>
      <c r="O1118" s="190" t="s">
        <v>329</v>
      </c>
      <c r="P1118" s="190" t="s">
        <v>330</v>
      </c>
      <c r="Q1118" s="190" t="s">
        <v>2709</v>
      </c>
      <c r="R1118" s="190" t="s">
        <v>756</v>
      </c>
      <c r="S1118" s="190" t="s">
        <v>144</v>
      </c>
    </row>
    <row r="1119" spans="9:19" ht="15" customHeight="1">
      <c r="I1119" s="190" t="s">
        <v>329</v>
      </c>
      <c r="J1119" s="190" t="s">
        <v>330</v>
      </c>
      <c r="K1119" s="190" t="s">
        <v>973</v>
      </c>
      <c r="L1119" s="190" t="s">
        <v>974</v>
      </c>
      <c r="M1119" s="190" t="s">
        <v>2710</v>
      </c>
      <c r="N1119" s="190" t="s">
        <v>2711</v>
      </c>
      <c r="O1119" s="190" t="s">
        <v>329</v>
      </c>
      <c r="P1119" s="190" t="s">
        <v>330</v>
      </c>
      <c r="Q1119" s="190" t="s">
        <v>2710</v>
      </c>
      <c r="R1119" s="190" t="s">
        <v>2711</v>
      </c>
      <c r="S1119" s="190" t="s">
        <v>144</v>
      </c>
    </row>
    <row r="1120" spans="9:19" ht="15" customHeight="1">
      <c r="I1120" s="190" t="s">
        <v>329</v>
      </c>
      <c r="J1120" s="190" t="s">
        <v>330</v>
      </c>
      <c r="K1120" s="190" t="s">
        <v>968</v>
      </c>
      <c r="L1120" s="190" t="s">
        <v>969</v>
      </c>
      <c r="M1120" s="190" t="s">
        <v>2710</v>
      </c>
      <c r="N1120" s="190" t="s">
        <v>2711</v>
      </c>
      <c r="O1120" s="190" t="s">
        <v>329</v>
      </c>
      <c r="P1120" s="190" t="s">
        <v>330</v>
      </c>
      <c r="Q1120" s="190" t="s">
        <v>2710</v>
      </c>
      <c r="R1120" s="190" t="s">
        <v>2711</v>
      </c>
      <c r="S1120" s="190" t="s">
        <v>144</v>
      </c>
    </row>
    <row r="1121" spans="9:19" ht="15" customHeight="1">
      <c r="I1121" s="190" t="s">
        <v>329</v>
      </c>
      <c r="J1121" s="190" t="s">
        <v>330</v>
      </c>
      <c r="K1121" s="190" t="s">
        <v>983</v>
      </c>
      <c r="L1121" s="190" t="s">
        <v>984</v>
      </c>
      <c r="M1121" s="190" t="s">
        <v>2712</v>
      </c>
      <c r="N1121" s="190" t="s">
        <v>2713</v>
      </c>
      <c r="O1121" s="190" t="s">
        <v>329</v>
      </c>
      <c r="P1121" s="190" t="s">
        <v>330</v>
      </c>
      <c r="Q1121" s="190" t="s">
        <v>2712</v>
      </c>
      <c r="R1121" s="190" t="s">
        <v>2713</v>
      </c>
      <c r="S1121" s="190" t="s">
        <v>144</v>
      </c>
    </row>
    <row r="1122" spans="9:19" ht="15" customHeight="1">
      <c r="I1122" s="190" t="s">
        <v>329</v>
      </c>
      <c r="J1122" s="190" t="s">
        <v>330</v>
      </c>
      <c r="K1122" s="190" t="s">
        <v>1009</v>
      </c>
      <c r="L1122" s="190" t="s">
        <v>1010</v>
      </c>
      <c r="M1122" s="190" t="s">
        <v>2712</v>
      </c>
      <c r="N1122" s="190" t="s">
        <v>2713</v>
      </c>
      <c r="O1122" s="190" t="s">
        <v>329</v>
      </c>
      <c r="P1122" s="190" t="s">
        <v>330</v>
      </c>
      <c r="Q1122" s="190" t="s">
        <v>2712</v>
      </c>
      <c r="R1122" s="190" t="s">
        <v>2713</v>
      </c>
      <c r="S1122" s="190" t="s">
        <v>144</v>
      </c>
    </row>
    <row r="1123" spans="9:19" ht="15" customHeight="1">
      <c r="I1123" s="190" t="s">
        <v>329</v>
      </c>
      <c r="J1123" s="190" t="s">
        <v>330</v>
      </c>
      <c r="K1123" s="190" t="s">
        <v>1009</v>
      </c>
      <c r="L1123" s="190" t="s">
        <v>1010</v>
      </c>
      <c r="M1123" s="190" t="s">
        <v>2714</v>
      </c>
      <c r="N1123" s="190" t="s">
        <v>2715</v>
      </c>
      <c r="O1123" s="190" t="s">
        <v>329</v>
      </c>
      <c r="P1123" s="190" t="s">
        <v>330</v>
      </c>
      <c r="Q1123" s="190" t="s">
        <v>2714</v>
      </c>
      <c r="R1123" s="190" t="s">
        <v>2715</v>
      </c>
      <c r="S1123" s="190" t="s">
        <v>144</v>
      </c>
    </row>
    <row r="1124" spans="9:19" ht="15" customHeight="1">
      <c r="I1124" s="190" t="s">
        <v>329</v>
      </c>
      <c r="J1124" s="190" t="s">
        <v>330</v>
      </c>
      <c r="K1124" s="190" t="s">
        <v>968</v>
      </c>
      <c r="L1124" s="190" t="s">
        <v>969</v>
      </c>
      <c r="M1124" s="190" t="s">
        <v>2714</v>
      </c>
      <c r="N1124" s="190" t="s">
        <v>2715</v>
      </c>
      <c r="O1124" s="190" t="s">
        <v>329</v>
      </c>
      <c r="P1124" s="190" t="s">
        <v>330</v>
      </c>
      <c r="Q1124" s="190" t="s">
        <v>2714</v>
      </c>
      <c r="R1124" s="190" t="s">
        <v>2715</v>
      </c>
      <c r="S1124" s="190" t="s">
        <v>144</v>
      </c>
    </row>
    <row r="1125" spans="9:19" ht="15" customHeight="1">
      <c r="I1125" s="190" t="s">
        <v>329</v>
      </c>
      <c r="J1125" s="190" t="s">
        <v>330</v>
      </c>
      <c r="K1125" s="190" t="s">
        <v>1009</v>
      </c>
      <c r="L1125" s="190" t="s">
        <v>1010</v>
      </c>
      <c r="M1125" s="190" t="s">
        <v>2716</v>
      </c>
      <c r="N1125" s="190" t="s">
        <v>2717</v>
      </c>
      <c r="O1125" s="190" t="s">
        <v>329</v>
      </c>
      <c r="P1125" s="190" t="s">
        <v>330</v>
      </c>
      <c r="Q1125" s="190" t="s">
        <v>2716</v>
      </c>
      <c r="R1125" s="190" t="s">
        <v>2717</v>
      </c>
      <c r="S1125" s="190" t="s">
        <v>144</v>
      </c>
    </row>
    <row r="1126" spans="9:19" ht="15" customHeight="1">
      <c r="I1126" s="190" t="s">
        <v>329</v>
      </c>
      <c r="J1126" s="190" t="s">
        <v>330</v>
      </c>
      <c r="K1126" s="190" t="s">
        <v>968</v>
      </c>
      <c r="L1126" s="190" t="s">
        <v>969</v>
      </c>
      <c r="M1126" s="190" t="s">
        <v>2716</v>
      </c>
      <c r="N1126" s="190" t="s">
        <v>2717</v>
      </c>
      <c r="O1126" s="190" t="s">
        <v>329</v>
      </c>
      <c r="P1126" s="190" t="s">
        <v>330</v>
      </c>
      <c r="Q1126" s="190" t="s">
        <v>2716</v>
      </c>
      <c r="R1126" s="190" t="s">
        <v>2717</v>
      </c>
      <c r="S1126" s="190" t="s">
        <v>144</v>
      </c>
    </row>
    <row r="1127" spans="9:19" ht="15" customHeight="1">
      <c r="I1127" s="190" t="s">
        <v>329</v>
      </c>
      <c r="J1127" s="190" t="s">
        <v>330</v>
      </c>
      <c r="K1127" s="190" t="s">
        <v>973</v>
      </c>
      <c r="L1127" s="190" t="s">
        <v>974</v>
      </c>
      <c r="M1127" s="190" t="s">
        <v>2718</v>
      </c>
      <c r="N1127" s="190" t="s">
        <v>337</v>
      </c>
      <c r="O1127" s="190" t="s">
        <v>329</v>
      </c>
      <c r="P1127" s="190" t="s">
        <v>330</v>
      </c>
      <c r="Q1127" s="190" t="s">
        <v>2718</v>
      </c>
      <c r="R1127" s="190" t="s">
        <v>337</v>
      </c>
      <c r="S1127" s="190" t="s">
        <v>144</v>
      </c>
    </row>
    <row r="1128" spans="9:19" ht="15" customHeight="1">
      <c r="I1128" s="190" t="s">
        <v>329</v>
      </c>
      <c r="J1128" s="190" t="s">
        <v>330</v>
      </c>
      <c r="K1128" s="190" t="s">
        <v>968</v>
      </c>
      <c r="L1128" s="190" t="s">
        <v>969</v>
      </c>
      <c r="M1128" s="190" t="s">
        <v>2718</v>
      </c>
      <c r="N1128" s="190" t="s">
        <v>337</v>
      </c>
      <c r="O1128" s="190" t="s">
        <v>329</v>
      </c>
      <c r="P1128" s="190" t="s">
        <v>330</v>
      </c>
      <c r="Q1128" s="190" t="s">
        <v>2718</v>
      </c>
      <c r="R1128" s="190" t="s">
        <v>337</v>
      </c>
      <c r="S1128" s="190" t="s">
        <v>144</v>
      </c>
    </row>
    <row r="1129" spans="9:19" ht="15" customHeight="1">
      <c r="I1129" s="190" t="s">
        <v>329</v>
      </c>
      <c r="J1129" s="190" t="s">
        <v>330</v>
      </c>
      <c r="K1129" s="190" t="s">
        <v>997</v>
      </c>
      <c r="L1129" s="190" t="s">
        <v>998</v>
      </c>
      <c r="M1129" s="190" t="s">
        <v>2719</v>
      </c>
      <c r="N1129" s="190" t="s">
        <v>2720</v>
      </c>
      <c r="O1129" s="190" t="s">
        <v>329</v>
      </c>
      <c r="P1129" s="190" t="s">
        <v>330</v>
      </c>
      <c r="Q1129" s="190" t="s">
        <v>2719</v>
      </c>
      <c r="R1129" s="190" t="s">
        <v>2720</v>
      </c>
      <c r="S1129" s="190" t="s">
        <v>144</v>
      </c>
    </row>
    <row r="1130" spans="9:19" ht="15" customHeight="1">
      <c r="I1130" s="190" t="s">
        <v>329</v>
      </c>
      <c r="J1130" s="190" t="s">
        <v>330</v>
      </c>
      <c r="K1130" s="190" t="s">
        <v>963</v>
      </c>
      <c r="L1130" s="190" t="s">
        <v>964</v>
      </c>
      <c r="M1130" s="190" t="s">
        <v>2719</v>
      </c>
      <c r="N1130" s="190" t="s">
        <v>2720</v>
      </c>
      <c r="O1130" s="190" t="s">
        <v>329</v>
      </c>
      <c r="P1130" s="190" t="s">
        <v>330</v>
      </c>
      <c r="Q1130" s="190" t="s">
        <v>2719</v>
      </c>
      <c r="R1130" s="190" t="s">
        <v>2720</v>
      </c>
      <c r="S1130" s="190" t="s">
        <v>144</v>
      </c>
    </row>
    <row r="1131" spans="9:19" ht="15" customHeight="1">
      <c r="I1131" s="190" t="s">
        <v>329</v>
      </c>
      <c r="J1131" s="190" t="s">
        <v>330</v>
      </c>
      <c r="K1131" s="190" t="s">
        <v>968</v>
      </c>
      <c r="L1131" s="190" t="s">
        <v>969</v>
      </c>
      <c r="M1131" s="190" t="s">
        <v>2719</v>
      </c>
      <c r="N1131" s="190" t="s">
        <v>2720</v>
      </c>
      <c r="O1131" s="190" t="s">
        <v>329</v>
      </c>
      <c r="P1131" s="190" t="s">
        <v>330</v>
      </c>
      <c r="Q1131" s="190" t="s">
        <v>2719</v>
      </c>
      <c r="R1131" s="190" t="s">
        <v>2720</v>
      </c>
      <c r="S1131" s="190" t="s">
        <v>144</v>
      </c>
    </row>
    <row r="1132" spans="9:19" ht="15" customHeight="1">
      <c r="I1132" s="190" t="s">
        <v>329</v>
      </c>
      <c r="J1132" s="190" t="s">
        <v>330</v>
      </c>
      <c r="K1132" s="190" t="s">
        <v>992</v>
      </c>
      <c r="L1132" s="190" t="s">
        <v>993</v>
      </c>
      <c r="M1132" s="190" t="s">
        <v>2721</v>
      </c>
      <c r="N1132" s="190" t="s">
        <v>2722</v>
      </c>
      <c r="O1132" s="190" t="s">
        <v>329</v>
      </c>
      <c r="P1132" s="190" t="s">
        <v>330</v>
      </c>
      <c r="Q1132" s="190" t="s">
        <v>2721</v>
      </c>
      <c r="R1132" s="190" t="s">
        <v>2722</v>
      </c>
      <c r="S1132" s="190" t="s">
        <v>144</v>
      </c>
    </row>
    <row r="1133" spans="9:19" ht="15" customHeight="1">
      <c r="I1133" s="190" t="s">
        <v>329</v>
      </c>
      <c r="J1133" s="190" t="s">
        <v>330</v>
      </c>
      <c r="K1133" s="190" t="s">
        <v>963</v>
      </c>
      <c r="L1133" s="190" t="s">
        <v>964</v>
      </c>
      <c r="M1133" s="190" t="s">
        <v>2721</v>
      </c>
      <c r="N1133" s="190" t="s">
        <v>2722</v>
      </c>
      <c r="O1133" s="190" t="s">
        <v>329</v>
      </c>
      <c r="P1133" s="190" t="s">
        <v>330</v>
      </c>
      <c r="Q1133" s="190" t="s">
        <v>2721</v>
      </c>
      <c r="R1133" s="190" t="s">
        <v>2722</v>
      </c>
      <c r="S1133" s="190" t="s">
        <v>144</v>
      </c>
    </row>
    <row r="1134" spans="9:19" ht="15" customHeight="1">
      <c r="I1134" s="190" t="s">
        <v>329</v>
      </c>
      <c r="J1134" s="190" t="s">
        <v>330</v>
      </c>
      <c r="K1134" s="190" t="s">
        <v>968</v>
      </c>
      <c r="L1134" s="190" t="s">
        <v>969</v>
      </c>
      <c r="M1134" s="190" t="s">
        <v>2721</v>
      </c>
      <c r="N1134" s="190" t="s">
        <v>2722</v>
      </c>
      <c r="O1134" s="190" t="s">
        <v>329</v>
      </c>
      <c r="P1134" s="190" t="s">
        <v>330</v>
      </c>
      <c r="Q1134" s="190" t="s">
        <v>2721</v>
      </c>
      <c r="R1134" s="190" t="s">
        <v>2722</v>
      </c>
      <c r="S1134" s="190" t="s">
        <v>144</v>
      </c>
    </row>
    <row r="1135" spans="9:19" ht="15" customHeight="1">
      <c r="I1135" s="190" t="s">
        <v>329</v>
      </c>
      <c r="J1135" s="190" t="s">
        <v>330</v>
      </c>
      <c r="K1135" s="190" t="s">
        <v>978</v>
      </c>
      <c r="L1135" s="190" t="s">
        <v>979</v>
      </c>
      <c r="M1135" s="190" t="s">
        <v>2723</v>
      </c>
      <c r="N1135" s="190" t="s">
        <v>2724</v>
      </c>
      <c r="O1135" s="190" t="s">
        <v>329</v>
      </c>
      <c r="P1135" s="190" t="s">
        <v>330</v>
      </c>
      <c r="Q1135" s="190" t="s">
        <v>2723</v>
      </c>
      <c r="R1135" s="190" t="s">
        <v>2724</v>
      </c>
      <c r="S1135" s="190" t="s">
        <v>144</v>
      </c>
    </row>
    <row r="1136" spans="9:19" ht="15" customHeight="1">
      <c r="I1136" s="190" t="s">
        <v>329</v>
      </c>
      <c r="J1136" s="190" t="s">
        <v>330</v>
      </c>
      <c r="K1136" s="190" t="s">
        <v>968</v>
      </c>
      <c r="L1136" s="190" t="s">
        <v>969</v>
      </c>
      <c r="M1136" s="190" t="s">
        <v>2723</v>
      </c>
      <c r="N1136" s="190" t="s">
        <v>2724</v>
      </c>
      <c r="O1136" s="190" t="s">
        <v>329</v>
      </c>
      <c r="P1136" s="190" t="s">
        <v>330</v>
      </c>
      <c r="Q1136" s="190" t="s">
        <v>2723</v>
      </c>
      <c r="R1136" s="190" t="s">
        <v>2724</v>
      </c>
      <c r="S1136" s="190" t="s">
        <v>144</v>
      </c>
    </row>
    <row r="1137" spans="9:19" ht="15" customHeight="1">
      <c r="I1137" s="190" t="s">
        <v>329</v>
      </c>
      <c r="J1137" s="190" t="s">
        <v>330</v>
      </c>
      <c r="K1137" s="190" t="s">
        <v>973</v>
      </c>
      <c r="L1137" s="190" t="s">
        <v>974</v>
      </c>
      <c r="M1137" s="190" t="s">
        <v>2725</v>
      </c>
      <c r="N1137" s="190" t="s">
        <v>2726</v>
      </c>
      <c r="O1137" s="190" t="s">
        <v>329</v>
      </c>
      <c r="P1137" s="190" t="s">
        <v>330</v>
      </c>
      <c r="Q1137" s="190" t="s">
        <v>2725</v>
      </c>
      <c r="R1137" s="190" t="s">
        <v>2726</v>
      </c>
      <c r="S1137" s="190" t="s">
        <v>144</v>
      </c>
    </row>
    <row r="1138" spans="9:19" ht="15" customHeight="1">
      <c r="I1138" s="190" t="s">
        <v>329</v>
      </c>
      <c r="J1138" s="190" t="s">
        <v>330</v>
      </c>
      <c r="K1138" s="190" t="s">
        <v>968</v>
      </c>
      <c r="L1138" s="190" t="s">
        <v>969</v>
      </c>
      <c r="M1138" s="190" t="s">
        <v>2725</v>
      </c>
      <c r="N1138" s="190" t="s">
        <v>2726</v>
      </c>
      <c r="O1138" s="190" t="s">
        <v>329</v>
      </c>
      <c r="P1138" s="190" t="s">
        <v>330</v>
      </c>
      <c r="Q1138" s="190" t="s">
        <v>2725</v>
      </c>
      <c r="R1138" s="190" t="s">
        <v>2726</v>
      </c>
      <c r="S1138" s="190" t="s">
        <v>144</v>
      </c>
    </row>
    <row r="1139" spans="9:19" ht="15" customHeight="1">
      <c r="I1139" s="190" t="s">
        <v>329</v>
      </c>
      <c r="J1139" s="190" t="s">
        <v>330</v>
      </c>
      <c r="K1139" s="190" t="s">
        <v>992</v>
      </c>
      <c r="L1139" s="190" t="s">
        <v>993</v>
      </c>
      <c r="M1139" s="190" t="s">
        <v>2727</v>
      </c>
      <c r="N1139" s="190" t="s">
        <v>2728</v>
      </c>
      <c r="O1139" s="190" t="s">
        <v>329</v>
      </c>
      <c r="P1139" s="190" t="s">
        <v>330</v>
      </c>
      <c r="Q1139" s="190" t="s">
        <v>2727</v>
      </c>
      <c r="R1139" s="190" t="s">
        <v>2728</v>
      </c>
      <c r="S1139" s="190" t="s">
        <v>144</v>
      </c>
    </row>
    <row r="1140" spans="9:19" ht="15" customHeight="1">
      <c r="I1140" s="190" t="s">
        <v>329</v>
      </c>
      <c r="J1140" s="190" t="s">
        <v>330</v>
      </c>
      <c r="K1140" s="190" t="s">
        <v>963</v>
      </c>
      <c r="L1140" s="190" t="s">
        <v>964</v>
      </c>
      <c r="M1140" s="190" t="s">
        <v>2727</v>
      </c>
      <c r="N1140" s="190" t="s">
        <v>2728</v>
      </c>
      <c r="O1140" s="190" t="s">
        <v>329</v>
      </c>
      <c r="P1140" s="190" t="s">
        <v>330</v>
      </c>
      <c r="Q1140" s="190" t="s">
        <v>2727</v>
      </c>
      <c r="R1140" s="190" t="s">
        <v>2728</v>
      </c>
      <c r="S1140" s="190" t="s">
        <v>144</v>
      </c>
    </row>
    <row r="1141" spans="9:19" ht="15" customHeight="1">
      <c r="I1141" s="190" t="s">
        <v>329</v>
      </c>
      <c r="J1141" s="190" t="s">
        <v>330</v>
      </c>
      <c r="K1141" s="190" t="s">
        <v>968</v>
      </c>
      <c r="L1141" s="190" t="s">
        <v>969</v>
      </c>
      <c r="M1141" s="190" t="s">
        <v>2727</v>
      </c>
      <c r="N1141" s="190" t="s">
        <v>2728</v>
      </c>
      <c r="O1141" s="190" t="s">
        <v>329</v>
      </c>
      <c r="P1141" s="190" t="s">
        <v>330</v>
      </c>
      <c r="Q1141" s="190" t="s">
        <v>2727</v>
      </c>
      <c r="R1141" s="190" t="s">
        <v>2728</v>
      </c>
      <c r="S1141" s="190" t="s">
        <v>144</v>
      </c>
    </row>
    <row r="1142" spans="9:19" ht="15" customHeight="1">
      <c r="I1142" s="190" t="s">
        <v>329</v>
      </c>
      <c r="J1142" s="190" t="s">
        <v>330</v>
      </c>
      <c r="K1142" s="190" t="s">
        <v>978</v>
      </c>
      <c r="L1142" s="190" t="s">
        <v>979</v>
      </c>
      <c r="M1142" s="190" t="s">
        <v>2729</v>
      </c>
      <c r="N1142" s="190" t="s">
        <v>1263</v>
      </c>
      <c r="O1142" s="190" t="s">
        <v>329</v>
      </c>
      <c r="P1142" s="190" t="s">
        <v>330</v>
      </c>
      <c r="Q1142" s="190" t="s">
        <v>2729</v>
      </c>
      <c r="R1142" s="190" t="s">
        <v>1263</v>
      </c>
      <c r="S1142" s="190" t="s">
        <v>144</v>
      </c>
    </row>
    <row r="1143" spans="9:19" ht="15" customHeight="1">
      <c r="I1143" s="190" t="s">
        <v>329</v>
      </c>
      <c r="J1143" s="190" t="s">
        <v>330</v>
      </c>
      <c r="K1143" s="190" t="s">
        <v>968</v>
      </c>
      <c r="L1143" s="190" t="s">
        <v>969</v>
      </c>
      <c r="M1143" s="190" t="s">
        <v>2729</v>
      </c>
      <c r="N1143" s="190" t="s">
        <v>1263</v>
      </c>
      <c r="O1143" s="190" t="s">
        <v>329</v>
      </c>
      <c r="P1143" s="190" t="s">
        <v>330</v>
      </c>
      <c r="Q1143" s="190" t="s">
        <v>2729</v>
      </c>
      <c r="R1143" s="190" t="s">
        <v>1263</v>
      </c>
      <c r="S1143" s="190" t="s">
        <v>144</v>
      </c>
    </row>
    <row r="1144" spans="9:19" ht="15" customHeight="1">
      <c r="I1144" s="190" t="s">
        <v>329</v>
      </c>
      <c r="J1144" s="190" t="s">
        <v>330</v>
      </c>
      <c r="K1144" s="190" t="s">
        <v>992</v>
      </c>
      <c r="L1144" s="190" t="s">
        <v>993</v>
      </c>
      <c r="M1144" s="190" t="s">
        <v>2730</v>
      </c>
      <c r="N1144" s="190" t="s">
        <v>2731</v>
      </c>
      <c r="O1144" s="190" t="s">
        <v>329</v>
      </c>
      <c r="P1144" s="190" t="s">
        <v>330</v>
      </c>
      <c r="Q1144" s="190" t="s">
        <v>2730</v>
      </c>
      <c r="R1144" s="190" t="s">
        <v>2731</v>
      </c>
      <c r="S1144" s="190" t="s">
        <v>144</v>
      </c>
    </row>
    <row r="1145" spans="9:19" ht="15" customHeight="1">
      <c r="I1145" s="190" t="s">
        <v>329</v>
      </c>
      <c r="J1145" s="190" t="s">
        <v>330</v>
      </c>
      <c r="K1145" s="190" t="s">
        <v>963</v>
      </c>
      <c r="L1145" s="190" t="s">
        <v>964</v>
      </c>
      <c r="M1145" s="190" t="s">
        <v>2730</v>
      </c>
      <c r="N1145" s="190" t="s">
        <v>2731</v>
      </c>
      <c r="O1145" s="190" t="s">
        <v>329</v>
      </c>
      <c r="P1145" s="190" t="s">
        <v>330</v>
      </c>
      <c r="Q1145" s="190" t="s">
        <v>2730</v>
      </c>
      <c r="R1145" s="190" t="s">
        <v>2731</v>
      </c>
      <c r="S1145" s="190" t="s">
        <v>144</v>
      </c>
    </row>
    <row r="1146" spans="9:19" ht="15" customHeight="1">
      <c r="I1146" s="190" t="s">
        <v>329</v>
      </c>
      <c r="J1146" s="190" t="s">
        <v>330</v>
      </c>
      <c r="K1146" s="190" t="s">
        <v>968</v>
      </c>
      <c r="L1146" s="190" t="s">
        <v>969</v>
      </c>
      <c r="M1146" s="190" t="s">
        <v>2730</v>
      </c>
      <c r="N1146" s="190" t="s">
        <v>2731</v>
      </c>
      <c r="O1146" s="190" t="s">
        <v>329</v>
      </c>
      <c r="P1146" s="190" t="s">
        <v>330</v>
      </c>
      <c r="Q1146" s="190" t="s">
        <v>2730</v>
      </c>
      <c r="R1146" s="190" t="s">
        <v>2731</v>
      </c>
      <c r="S1146" s="190" t="s">
        <v>144</v>
      </c>
    </row>
    <row r="1147" spans="9:19" ht="15" customHeight="1">
      <c r="I1147" s="190" t="s">
        <v>336</v>
      </c>
      <c r="J1147" s="190" t="s">
        <v>337</v>
      </c>
      <c r="K1147" s="190" t="s">
        <v>1013</v>
      </c>
      <c r="L1147" s="190" t="s">
        <v>1014</v>
      </c>
      <c r="M1147" s="190" t="s">
        <v>2732</v>
      </c>
      <c r="N1147" s="190" t="s">
        <v>2733</v>
      </c>
      <c r="O1147" s="190" t="s">
        <v>336</v>
      </c>
      <c r="P1147" s="190" t="s">
        <v>337</v>
      </c>
      <c r="Q1147" s="190" t="s">
        <v>2732</v>
      </c>
      <c r="R1147" s="190" t="s">
        <v>2733</v>
      </c>
      <c r="S1147" s="190" t="s">
        <v>144</v>
      </c>
    </row>
    <row r="1148" spans="9:19" ht="15" customHeight="1">
      <c r="I1148" s="190" t="s">
        <v>336</v>
      </c>
      <c r="J1148" s="190" t="s">
        <v>337</v>
      </c>
      <c r="K1148" s="190" t="s">
        <v>1017</v>
      </c>
      <c r="L1148" s="190" t="s">
        <v>1018</v>
      </c>
      <c r="M1148" s="190" t="s">
        <v>2734</v>
      </c>
      <c r="N1148" s="190" t="s">
        <v>1296</v>
      </c>
      <c r="O1148" s="190" t="s">
        <v>336</v>
      </c>
      <c r="P1148" s="190" t="s">
        <v>337</v>
      </c>
      <c r="Q1148" s="190" t="s">
        <v>2734</v>
      </c>
      <c r="R1148" s="190" t="s">
        <v>1296</v>
      </c>
      <c r="S1148" s="190" t="s">
        <v>144</v>
      </c>
    </row>
    <row r="1149" spans="9:19" ht="15" customHeight="1">
      <c r="I1149" s="190" t="s">
        <v>336</v>
      </c>
      <c r="J1149" s="190" t="s">
        <v>337</v>
      </c>
      <c r="K1149" s="190" t="s">
        <v>1021</v>
      </c>
      <c r="L1149" s="190" t="s">
        <v>526</v>
      </c>
      <c r="M1149" s="190" t="s">
        <v>2735</v>
      </c>
      <c r="N1149" s="190" t="s">
        <v>2736</v>
      </c>
      <c r="O1149" s="190" t="s">
        <v>336</v>
      </c>
      <c r="P1149" s="190" t="s">
        <v>337</v>
      </c>
      <c r="Q1149" s="190" t="s">
        <v>2735</v>
      </c>
      <c r="R1149" s="190" t="s">
        <v>2736</v>
      </c>
      <c r="S1149" s="190" t="s">
        <v>144</v>
      </c>
    </row>
    <row r="1150" spans="9:19" ht="15" customHeight="1">
      <c r="I1150" s="190" t="s">
        <v>336</v>
      </c>
      <c r="J1150" s="190" t="s">
        <v>337</v>
      </c>
      <c r="K1150" s="190" t="s">
        <v>1021</v>
      </c>
      <c r="L1150" s="190" t="s">
        <v>526</v>
      </c>
      <c r="M1150" s="190" t="s">
        <v>2737</v>
      </c>
      <c r="N1150" s="190" t="s">
        <v>2738</v>
      </c>
      <c r="O1150" s="190" t="s">
        <v>336</v>
      </c>
      <c r="P1150" s="190" t="s">
        <v>337</v>
      </c>
      <c r="Q1150" s="190" t="s">
        <v>2737</v>
      </c>
      <c r="R1150" s="190" t="s">
        <v>2739</v>
      </c>
      <c r="S1150" s="190" t="s">
        <v>144</v>
      </c>
    </row>
    <row r="1151" spans="9:19" ht="15" customHeight="1">
      <c r="I1151" s="190" t="s">
        <v>336</v>
      </c>
      <c r="J1151" s="190" t="s">
        <v>337</v>
      </c>
      <c r="K1151" s="190" t="s">
        <v>1017</v>
      </c>
      <c r="L1151" s="190" t="s">
        <v>1018</v>
      </c>
      <c r="M1151" s="190" t="s">
        <v>2740</v>
      </c>
      <c r="N1151" s="190" t="s">
        <v>2741</v>
      </c>
      <c r="O1151" s="190" t="s">
        <v>336</v>
      </c>
      <c r="P1151" s="190" t="s">
        <v>337</v>
      </c>
      <c r="Q1151" s="190" t="s">
        <v>2740</v>
      </c>
      <c r="R1151" s="190" t="s">
        <v>2741</v>
      </c>
      <c r="S1151" s="190" t="s">
        <v>144</v>
      </c>
    </row>
    <row r="1152" spans="9:19" ht="15" customHeight="1">
      <c r="I1152" s="190" t="s">
        <v>336</v>
      </c>
      <c r="J1152" s="190" t="s">
        <v>337</v>
      </c>
      <c r="K1152" s="190" t="s">
        <v>1021</v>
      </c>
      <c r="L1152" s="190" t="s">
        <v>526</v>
      </c>
      <c r="M1152" s="190" t="s">
        <v>2742</v>
      </c>
      <c r="N1152" s="190" t="s">
        <v>2743</v>
      </c>
      <c r="O1152" s="190" t="s">
        <v>336</v>
      </c>
      <c r="P1152" s="190" t="s">
        <v>337</v>
      </c>
      <c r="Q1152" s="190" t="s">
        <v>2742</v>
      </c>
      <c r="R1152" s="190" t="s">
        <v>2743</v>
      </c>
      <c r="S1152" s="190" t="s">
        <v>144</v>
      </c>
    </row>
    <row r="1153" spans="9:19" ht="15" customHeight="1">
      <c r="I1153" s="190" t="s">
        <v>336</v>
      </c>
      <c r="J1153" s="190" t="s">
        <v>337</v>
      </c>
      <c r="K1153" s="190" t="s">
        <v>1021</v>
      </c>
      <c r="L1153" s="190" t="s">
        <v>526</v>
      </c>
      <c r="M1153" s="190" t="s">
        <v>2744</v>
      </c>
      <c r="N1153" s="190" t="s">
        <v>2745</v>
      </c>
      <c r="O1153" s="190" t="s">
        <v>336</v>
      </c>
      <c r="P1153" s="190" t="s">
        <v>337</v>
      </c>
      <c r="Q1153" s="190" t="s">
        <v>2744</v>
      </c>
      <c r="R1153" s="190" t="s">
        <v>2745</v>
      </c>
      <c r="S1153" s="190" t="s">
        <v>144</v>
      </c>
    </row>
    <row r="1154" spans="9:19" ht="15" customHeight="1">
      <c r="I1154" s="190" t="s">
        <v>336</v>
      </c>
      <c r="J1154" s="190" t="s">
        <v>337</v>
      </c>
      <c r="K1154" s="190" t="s">
        <v>1017</v>
      </c>
      <c r="L1154" s="190" t="s">
        <v>1018</v>
      </c>
      <c r="M1154" s="190" t="s">
        <v>2746</v>
      </c>
      <c r="N1154" s="190" t="s">
        <v>2747</v>
      </c>
      <c r="O1154" s="190" t="s">
        <v>336</v>
      </c>
      <c r="P1154" s="190" t="s">
        <v>337</v>
      </c>
      <c r="Q1154" s="190" t="s">
        <v>2746</v>
      </c>
      <c r="R1154" s="190" t="s">
        <v>2747</v>
      </c>
      <c r="S1154" s="190" t="s">
        <v>144</v>
      </c>
    </row>
    <row r="1155" spans="9:19" ht="15" customHeight="1">
      <c r="I1155" s="190" t="s">
        <v>336</v>
      </c>
      <c r="J1155" s="190" t="s">
        <v>337</v>
      </c>
      <c r="K1155" s="190" t="s">
        <v>1017</v>
      </c>
      <c r="L1155" s="190" t="s">
        <v>1018</v>
      </c>
      <c r="M1155" s="190" t="s">
        <v>2748</v>
      </c>
      <c r="N1155" s="190" t="s">
        <v>2749</v>
      </c>
      <c r="O1155" s="190" t="s">
        <v>336</v>
      </c>
      <c r="P1155" s="190" t="s">
        <v>337</v>
      </c>
      <c r="Q1155" s="190" t="s">
        <v>2748</v>
      </c>
      <c r="R1155" s="190" t="s">
        <v>2749</v>
      </c>
      <c r="S1155" s="190" t="s">
        <v>144</v>
      </c>
    </row>
    <row r="1156" spans="9:19" ht="15" customHeight="1">
      <c r="I1156" s="190" t="s">
        <v>336</v>
      </c>
      <c r="J1156" s="190" t="s">
        <v>337</v>
      </c>
      <c r="K1156" s="190" t="s">
        <v>1024</v>
      </c>
      <c r="L1156" s="190" t="s">
        <v>1025</v>
      </c>
      <c r="M1156" s="190" t="s">
        <v>2750</v>
      </c>
      <c r="N1156" s="190" t="s">
        <v>2751</v>
      </c>
      <c r="O1156" s="190" t="s">
        <v>336</v>
      </c>
      <c r="P1156" s="190" t="s">
        <v>337</v>
      </c>
      <c r="Q1156" s="190" t="s">
        <v>2750</v>
      </c>
      <c r="R1156" s="190" t="s">
        <v>2751</v>
      </c>
      <c r="S1156" s="190" t="s">
        <v>144</v>
      </c>
    </row>
    <row r="1157" spans="9:19" ht="15" customHeight="1">
      <c r="I1157" s="190" t="s">
        <v>336</v>
      </c>
      <c r="J1157" s="190" t="s">
        <v>337</v>
      </c>
      <c r="K1157" s="190" t="s">
        <v>1021</v>
      </c>
      <c r="L1157" s="190" t="s">
        <v>526</v>
      </c>
      <c r="M1157" s="190" t="s">
        <v>2752</v>
      </c>
      <c r="N1157" s="190" t="s">
        <v>595</v>
      </c>
      <c r="O1157" s="190" t="s">
        <v>336</v>
      </c>
      <c r="P1157" s="190" t="s">
        <v>337</v>
      </c>
      <c r="Q1157" s="190" t="s">
        <v>2752</v>
      </c>
      <c r="R1157" s="190" t="s">
        <v>595</v>
      </c>
      <c r="S1157" s="190" t="s">
        <v>144</v>
      </c>
    </row>
    <row r="1158" spans="9:19" ht="15" customHeight="1">
      <c r="I1158" s="190" t="s">
        <v>336</v>
      </c>
      <c r="J1158" s="190" t="s">
        <v>337</v>
      </c>
      <c r="K1158" s="190" t="s">
        <v>1017</v>
      </c>
      <c r="L1158" s="190" t="s">
        <v>1018</v>
      </c>
      <c r="M1158" s="190" t="s">
        <v>2753</v>
      </c>
      <c r="N1158" s="190" t="s">
        <v>2754</v>
      </c>
      <c r="O1158" s="190" t="s">
        <v>336</v>
      </c>
      <c r="P1158" s="190" t="s">
        <v>337</v>
      </c>
      <c r="Q1158" s="190" t="s">
        <v>2753</v>
      </c>
      <c r="R1158" s="190" t="s">
        <v>2754</v>
      </c>
      <c r="S1158" s="190" t="s">
        <v>144</v>
      </c>
    </row>
    <row r="1159" spans="9:19" ht="15" customHeight="1">
      <c r="I1159" s="190" t="s">
        <v>336</v>
      </c>
      <c r="J1159" s="190" t="s">
        <v>337</v>
      </c>
      <c r="K1159" s="190" t="s">
        <v>1024</v>
      </c>
      <c r="L1159" s="190" t="s">
        <v>1025</v>
      </c>
      <c r="M1159" s="190" t="s">
        <v>2755</v>
      </c>
      <c r="N1159" s="190" t="s">
        <v>2756</v>
      </c>
      <c r="O1159" s="190" t="s">
        <v>336</v>
      </c>
      <c r="P1159" s="190" t="s">
        <v>337</v>
      </c>
      <c r="Q1159" s="190" t="s">
        <v>2755</v>
      </c>
      <c r="R1159" s="190" t="s">
        <v>2756</v>
      </c>
      <c r="S1159" s="190" t="s">
        <v>144</v>
      </c>
    </row>
    <row r="1160" spans="9:19" ht="15" customHeight="1">
      <c r="I1160" s="190" t="s">
        <v>336</v>
      </c>
      <c r="J1160" s="190" t="s">
        <v>337</v>
      </c>
      <c r="K1160" s="190" t="s">
        <v>1017</v>
      </c>
      <c r="L1160" s="190" t="s">
        <v>1018</v>
      </c>
      <c r="M1160" s="190" t="s">
        <v>2757</v>
      </c>
      <c r="N1160" s="190" t="s">
        <v>2758</v>
      </c>
      <c r="O1160" s="190" t="s">
        <v>336</v>
      </c>
      <c r="P1160" s="190" t="s">
        <v>337</v>
      </c>
      <c r="Q1160" s="190" t="s">
        <v>2757</v>
      </c>
      <c r="R1160" s="190" t="s">
        <v>2758</v>
      </c>
      <c r="S1160" s="190" t="s">
        <v>144</v>
      </c>
    </row>
    <row r="1161" spans="9:19" ht="15" customHeight="1">
      <c r="I1161" s="190" t="s">
        <v>336</v>
      </c>
      <c r="J1161" s="190" t="s">
        <v>337</v>
      </c>
      <c r="K1161" s="190" t="s">
        <v>1017</v>
      </c>
      <c r="L1161" s="190" t="s">
        <v>1018</v>
      </c>
      <c r="M1161" s="190" t="s">
        <v>2759</v>
      </c>
      <c r="N1161" s="190" t="s">
        <v>2760</v>
      </c>
      <c r="O1161" s="190" t="s">
        <v>336</v>
      </c>
      <c r="P1161" s="190" t="s">
        <v>337</v>
      </c>
      <c r="Q1161" s="190" t="s">
        <v>2759</v>
      </c>
      <c r="R1161" s="190" t="s">
        <v>2760</v>
      </c>
      <c r="S1161" s="190" t="s">
        <v>144</v>
      </c>
    </row>
    <row r="1162" spans="9:19" ht="15" customHeight="1">
      <c r="I1162" s="190" t="s">
        <v>336</v>
      </c>
      <c r="J1162" s="190" t="s">
        <v>337</v>
      </c>
      <c r="K1162" s="190" t="s">
        <v>1021</v>
      </c>
      <c r="L1162" s="190" t="s">
        <v>526</v>
      </c>
      <c r="M1162" s="190" t="s">
        <v>2761</v>
      </c>
      <c r="N1162" s="190" t="s">
        <v>2762</v>
      </c>
      <c r="O1162" s="190" t="s">
        <v>336</v>
      </c>
      <c r="P1162" s="190" t="s">
        <v>337</v>
      </c>
      <c r="Q1162" s="190" t="s">
        <v>2761</v>
      </c>
      <c r="R1162" s="190" t="s">
        <v>2762</v>
      </c>
      <c r="S1162" s="190" t="s">
        <v>144</v>
      </c>
    </row>
    <row r="1163" spans="9:19" ht="15" customHeight="1">
      <c r="I1163" s="190" t="s">
        <v>336</v>
      </c>
      <c r="J1163" s="190" t="s">
        <v>337</v>
      </c>
      <c r="K1163" s="190" t="s">
        <v>1017</v>
      </c>
      <c r="L1163" s="190" t="s">
        <v>1018</v>
      </c>
      <c r="M1163" s="190" t="s">
        <v>2763</v>
      </c>
      <c r="N1163" s="190" t="s">
        <v>2764</v>
      </c>
      <c r="O1163" s="190" t="s">
        <v>336</v>
      </c>
      <c r="P1163" s="190" t="s">
        <v>337</v>
      </c>
      <c r="Q1163" s="190" t="s">
        <v>2763</v>
      </c>
      <c r="R1163" s="190" t="s">
        <v>2764</v>
      </c>
      <c r="S1163" s="190" t="s">
        <v>144</v>
      </c>
    </row>
    <row r="1164" spans="9:19" ht="15" customHeight="1">
      <c r="I1164" s="190" t="s">
        <v>336</v>
      </c>
      <c r="J1164" s="190" t="s">
        <v>337</v>
      </c>
      <c r="K1164" s="190" t="s">
        <v>1021</v>
      </c>
      <c r="L1164" s="190" t="s">
        <v>526</v>
      </c>
      <c r="M1164" s="190" t="s">
        <v>2765</v>
      </c>
      <c r="N1164" s="190" t="s">
        <v>2766</v>
      </c>
      <c r="O1164" s="190" t="s">
        <v>336</v>
      </c>
      <c r="P1164" s="190" t="s">
        <v>337</v>
      </c>
      <c r="Q1164" s="190" t="s">
        <v>2765</v>
      </c>
      <c r="R1164" s="190" t="s">
        <v>2766</v>
      </c>
      <c r="S1164" s="190" t="s">
        <v>144</v>
      </c>
    </row>
    <row r="1165" spans="9:19" ht="15" customHeight="1">
      <c r="I1165" s="190" t="s">
        <v>336</v>
      </c>
      <c r="J1165" s="190" t="s">
        <v>337</v>
      </c>
      <c r="K1165" s="190" t="s">
        <v>1017</v>
      </c>
      <c r="L1165" s="190" t="s">
        <v>1018</v>
      </c>
      <c r="M1165" s="190" t="s">
        <v>2767</v>
      </c>
      <c r="N1165" s="190" t="s">
        <v>2768</v>
      </c>
      <c r="O1165" s="190" t="s">
        <v>336</v>
      </c>
      <c r="P1165" s="190" t="s">
        <v>337</v>
      </c>
      <c r="Q1165" s="190" t="s">
        <v>2767</v>
      </c>
      <c r="R1165" s="190" t="s">
        <v>2768</v>
      </c>
      <c r="S1165" s="190" t="s">
        <v>144</v>
      </c>
    </row>
    <row r="1166" spans="9:19" ht="15" customHeight="1">
      <c r="I1166" s="190" t="s">
        <v>336</v>
      </c>
      <c r="J1166" s="190" t="s">
        <v>337</v>
      </c>
      <c r="K1166" s="190" t="s">
        <v>1021</v>
      </c>
      <c r="L1166" s="190" t="s">
        <v>526</v>
      </c>
      <c r="M1166" s="190" t="s">
        <v>2769</v>
      </c>
      <c r="N1166" s="190" t="s">
        <v>2770</v>
      </c>
      <c r="O1166" s="190" t="s">
        <v>336</v>
      </c>
      <c r="P1166" s="190" t="s">
        <v>337</v>
      </c>
      <c r="Q1166" s="190" t="s">
        <v>2769</v>
      </c>
      <c r="R1166" s="190" t="s">
        <v>2770</v>
      </c>
      <c r="S1166" s="190" t="s">
        <v>144</v>
      </c>
    </row>
    <row r="1167" spans="9:19" ht="15" customHeight="1">
      <c r="I1167" s="190" t="s">
        <v>336</v>
      </c>
      <c r="J1167" s="190" t="s">
        <v>337</v>
      </c>
      <c r="K1167" s="190" t="s">
        <v>1021</v>
      </c>
      <c r="L1167" s="190" t="s">
        <v>526</v>
      </c>
      <c r="M1167" s="190" t="s">
        <v>2771</v>
      </c>
      <c r="N1167" s="190" t="s">
        <v>2772</v>
      </c>
      <c r="O1167" s="190" t="s">
        <v>336</v>
      </c>
      <c r="P1167" s="190" t="s">
        <v>337</v>
      </c>
      <c r="Q1167" s="190" t="s">
        <v>2771</v>
      </c>
      <c r="R1167" s="190" t="s">
        <v>2772</v>
      </c>
      <c r="S1167" s="190" t="s">
        <v>144</v>
      </c>
    </row>
    <row r="1168" spans="9:19" ht="15" customHeight="1">
      <c r="I1168" s="190" t="s">
        <v>336</v>
      </c>
      <c r="J1168" s="190" t="s">
        <v>337</v>
      </c>
      <c r="K1168" s="190" t="s">
        <v>1017</v>
      </c>
      <c r="L1168" s="190" t="s">
        <v>1018</v>
      </c>
      <c r="M1168" s="190" t="s">
        <v>2773</v>
      </c>
      <c r="N1168" s="190" t="s">
        <v>2774</v>
      </c>
      <c r="O1168" s="190" t="s">
        <v>336</v>
      </c>
      <c r="P1168" s="190" t="s">
        <v>337</v>
      </c>
      <c r="Q1168" s="190" t="s">
        <v>2773</v>
      </c>
      <c r="R1168" s="190" t="s">
        <v>2774</v>
      </c>
      <c r="S1168" s="190" t="s">
        <v>144</v>
      </c>
    </row>
    <row r="1169" spans="9:19" ht="15" customHeight="1">
      <c r="I1169" s="190" t="s">
        <v>336</v>
      </c>
      <c r="J1169" s="190" t="s">
        <v>337</v>
      </c>
      <c r="K1169" s="190" t="s">
        <v>1017</v>
      </c>
      <c r="L1169" s="190" t="s">
        <v>1018</v>
      </c>
      <c r="M1169" s="190" t="s">
        <v>2775</v>
      </c>
      <c r="N1169" s="190" t="s">
        <v>2776</v>
      </c>
      <c r="O1169" s="190" t="s">
        <v>336</v>
      </c>
      <c r="P1169" s="190" t="s">
        <v>337</v>
      </c>
      <c r="Q1169" s="190" t="s">
        <v>2775</v>
      </c>
      <c r="R1169" s="190" t="s">
        <v>2776</v>
      </c>
      <c r="S1169" s="190" t="s">
        <v>144</v>
      </c>
    </row>
    <row r="1170" spans="9:19" ht="15" customHeight="1">
      <c r="I1170" s="190" t="s">
        <v>336</v>
      </c>
      <c r="J1170" s="190" t="s">
        <v>337</v>
      </c>
      <c r="K1170" s="190" t="s">
        <v>1024</v>
      </c>
      <c r="L1170" s="190" t="s">
        <v>1025</v>
      </c>
      <c r="M1170" s="190" t="s">
        <v>2777</v>
      </c>
      <c r="N1170" s="190" t="s">
        <v>337</v>
      </c>
      <c r="O1170" s="190" t="s">
        <v>336</v>
      </c>
      <c r="P1170" s="190" t="s">
        <v>337</v>
      </c>
      <c r="Q1170" s="190" t="s">
        <v>2777</v>
      </c>
      <c r="R1170" s="190" t="s">
        <v>337</v>
      </c>
      <c r="S1170" s="190" t="s">
        <v>144</v>
      </c>
    </row>
    <row r="1171" spans="9:19" ht="15" customHeight="1">
      <c r="I1171" s="190" t="s">
        <v>336</v>
      </c>
      <c r="J1171" s="190" t="s">
        <v>337</v>
      </c>
      <c r="K1171" s="190" t="s">
        <v>1021</v>
      </c>
      <c r="L1171" s="190" t="s">
        <v>526</v>
      </c>
      <c r="M1171" s="190" t="s">
        <v>2778</v>
      </c>
      <c r="N1171" s="190" t="s">
        <v>2779</v>
      </c>
      <c r="O1171" s="190" t="s">
        <v>336</v>
      </c>
      <c r="P1171" s="190" t="s">
        <v>337</v>
      </c>
      <c r="Q1171" s="190" t="s">
        <v>2778</v>
      </c>
      <c r="R1171" s="190" t="s">
        <v>2779</v>
      </c>
      <c r="S1171" s="190" t="s">
        <v>144</v>
      </c>
    </row>
    <row r="1172" spans="9:19" ht="15" customHeight="1">
      <c r="I1172" s="190" t="s">
        <v>336</v>
      </c>
      <c r="J1172" s="190" t="s">
        <v>337</v>
      </c>
      <c r="K1172" s="190" t="s">
        <v>1021</v>
      </c>
      <c r="L1172" s="190" t="s">
        <v>526</v>
      </c>
      <c r="M1172" s="190" t="s">
        <v>2780</v>
      </c>
      <c r="N1172" s="190" t="s">
        <v>2781</v>
      </c>
      <c r="O1172" s="190" t="s">
        <v>336</v>
      </c>
      <c r="P1172" s="190" t="s">
        <v>337</v>
      </c>
      <c r="Q1172" s="190" t="s">
        <v>2780</v>
      </c>
      <c r="R1172" s="190" t="s">
        <v>2781</v>
      </c>
      <c r="S1172" s="190" t="s">
        <v>144</v>
      </c>
    </row>
    <row r="1173" spans="9:19" ht="15" customHeight="1">
      <c r="I1173" s="190" t="s">
        <v>342</v>
      </c>
      <c r="J1173" s="190" t="s">
        <v>343</v>
      </c>
      <c r="K1173" s="190" t="s">
        <v>1028</v>
      </c>
      <c r="L1173" s="190" t="s">
        <v>1029</v>
      </c>
      <c r="M1173" s="190" t="s">
        <v>2782</v>
      </c>
      <c r="N1173" s="190" t="s">
        <v>2783</v>
      </c>
      <c r="O1173" s="190" t="s">
        <v>342</v>
      </c>
      <c r="P1173" s="190" t="s">
        <v>343</v>
      </c>
      <c r="Q1173" s="190" t="s">
        <v>2782</v>
      </c>
      <c r="R1173" s="190" t="s">
        <v>2783</v>
      </c>
      <c r="S1173" s="190" t="s">
        <v>144</v>
      </c>
    </row>
    <row r="1174" spans="9:19" ht="15" customHeight="1">
      <c r="I1174" s="190" t="s">
        <v>342</v>
      </c>
      <c r="J1174" s="190" t="s">
        <v>343</v>
      </c>
      <c r="K1174" s="190" t="s">
        <v>1032</v>
      </c>
      <c r="L1174" s="190" t="s">
        <v>1033</v>
      </c>
      <c r="M1174" s="190" t="s">
        <v>2782</v>
      </c>
      <c r="N1174" s="190" t="s">
        <v>2783</v>
      </c>
      <c r="O1174" s="190" t="s">
        <v>342</v>
      </c>
      <c r="P1174" s="190" t="s">
        <v>343</v>
      </c>
      <c r="Q1174" s="190" t="s">
        <v>2782</v>
      </c>
      <c r="R1174" s="190" t="s">
        <v>2783</v>
      </c>
      <c r="S1174" s="190" t="s">
        <v>144</v>
      </c>
    </row>
    <row r="1175" spans="9:19" ht="15" customHeight="1">
      <c r="I1175" s="190" t="s">
        <v>342</v>
      </c>
      <c r="J1175" s="190" t="s">
        <v>343</v>
      </c>
      <c r="K1175" s="190" t="s">
        <v>1037</v>
      </c>
      <c r="L1175" s="190" t="s">
        <v>1038</v>
      </c>
      <c r="M1175" s="190" t="s">
        <v>2782</v>
      </c>
      <c r="N1175" s="190" t="s">
        <v>2783</v>
      </c>
      <c r="O1175" s="190" t="s">
        <v>342</v>
      </c>
      <c r="P1175" s="190" t="s">
        <v>343</v>
      </c>
      <c r="Q1175" s="190" t="s">
        <v>2782</v>
      </c>
      <c r="R1175" s="190" t="s">
        <v>2783</v>
      </c>
      <c r="S1175" s="190" t="s">
        <v>144</v>
      </c>
    </row>
    <row r="1176" spans="9:19" ht="15" customHeight="1">
      <c r="I1176" s="190" t="s">
        <v>342</v>
      </c>
      <c r="J1176" s="190" t="s">
        <v>343</v>
      </c>
      <c r="K1176" s="190" t="s">
        <v>1041</v>
      </c>
      <c r="L1176" s="190" t="s">
        <v>1042</v>
      </c>
      <c r="M1176" s="190" t="s">
        <v>2784</v>
      </c>
      <c r="N1176" s="190" t="s">
        <v>2785</v>
      </c>
      <c r="O1176" s="190" t="s">
        <v>342</v>
      </c>
      <c r="P1176" s="190" t="s">
        <v>343</v>
      </c>
      <c r="Q1176" s="190" t="s">
        <v>2784</v>
      </c>
      <c r="R1176" s="190" t="s">
        <v>2785</v>
      </c>
      <c r="S1176" s="190" t="s">
        <v>144</v>
      </c>
    </row>
    <row r="1177" spans="9:19" ht="15" customHeight="1">
      <c r="I1177" s="190" t="s">
        <v>342</v>
      </c>
      <c r="J1177" s="190" t="s">
        <v>343</v>
      </c>
      <c r="K1177" s="190" t="s">
        <v>1028</v>
      </c>
      <c r="L1177" s="190" t="s">
        <v>1029</v>
      </c>
      <c r="M1177" s="190" t="s">
        <v>2786</v>
      </c>
      <c r="N1177" s="190" t="s">
        <v>2787</v>
      </c>
      <c r="O1177" s="190" t="s">
        <v>342</v>
      </c>
      <c r="P1177" s="190" t="s">
        <v>343</v>
      </c>
      <c r="Q1177" s="190" t="s">
        <v>2786</v>
      </c>
      <c r="R1177" s="190" t="s">
        <v>2787</v>
      </c>
      <c r="S1177" s="190" t="s">
        <v>144</v>
      </c>
    </row>
    <row r="1178" spans="9:19" ht="15" customHeight="1">
      <c r="I1178" s="190" t="s">
        <v>342</v>
      </c>
      <c r="J1178" s="190" t="s">
        <v>343</v>
      </c>
      <c r="K1178" s="190" t="s">
        <v>1037</v>
      </c>
      <c r="L1178" s="190" t="s">
        <v>1038</v>
      </c>
      <c r="M1178" s="190" t="s">
        <v>2786</v>
      </c>
      <c r="N1178" s="190" t="s">
        <v>2787</v>
      </c>
      <c r="O1178" s="190" t="s">
        <v>342</v>
      </c>
      <c r="P1178" s="190" t="s">
        <v>343</v>
      </c>
      <c r="Q1178" s="190" t="s">
        <v>2786</v>
      </c>
      <c r="R1178" s="190" t="s">
        <v>2787</v>
      </c>
      <c r="S1178" s="190" t="s">
        <v>144</v>
      </c>
    </row>
    <row r="1179" spans="9:19" ht="15" customHeight="1">
      <c r="I1179" s="190" t="s">
        <v>342</v>
      </c>
      <c r="J1179" s="190" t="s">
        <v>343</v>
      </c>
      <c r="K1179" s="190" t="s">
        <v>1045</v>
      </c>
      <c r="L1179" s="190" t="s">
        <v>1046</v>
      </c>
      <c r="M1179" s="190" t="s">
        <v>2788</v>
      </c>
      <c r="N1179" s="190" t="s">
        <v>2789</v>
      </c>
      <c r="O1179" s="190" t="s">
        <v>342</v>
      </c>
      <c r="P1179" s="190" t="s">
        <v>343</v>
      </c>
      <c r="Q1179" s="190" t="s">
        <v>2788</v>
      </c>
      <c r="R1179" s="190" t="s">
        <v>2789</v>
      </c>
      <c r="S1179" s="190" t="s">
        <v>144</v>
      </c>
    </row>
    <row r="1180" spans="9:19" ht="15" customHeight="1">
      <c r="I1180" s="190" t="s">
        <v>342</v>
      </c>
      <c r="J1180" s="190" t="s">
        <v>343</v>
      </c>
      <c r="K1180" s="190" t="s">
        <v>1045</v>
      </c>
      <c r="L1180" s="190" t="s">
        <v>1046</v>
      </c>
      <c r="M1180" s="190" t="s">
        <v>2790</v>
      </c>
      <c r="N1180" s="190" t="s">
        <v>2791</v>
      </c>
      <c r="O1180" s="190" t="s">
        <v>342</v>
      </c>
      <c r="P1180" s="190" t="s">
        <v>343</v>
      </c>
      <c r="Q1180" s="190" t="s">
        <v>2790</v>
      </c>
      <c r="R1180" s="190" t="s">
        <v>2791</v>
      </c>
      <c r="S1180" s="190" t="s">
        <v>144</v>
      </c>
    </row>
    <row r="1181" spans="9:19" ht="15" customHeight="1">
      <c r="I1181" s="190" t="s">
        <v>342</v>
      </c>
      <c r="J1181" s="190" t="s">
        <v>343</v>
      </c>
      <c r="K1181" s="190" t="s">
        <v>1045</v>
      </c>
      <c r="L1181" s="190" t="s">
        <v>1046</v>
      </c>
      <c r="M1181" s="190" t="s">
        <v>2792</v>
      </c>
      <c r="N1181" s="190" t="s">
        <v>2793</v>
      </c>
      <c r="O1181" s="190" t="s">
        <v>342</v>
      </c>
      <c r="P1181" s="190" t="s">
        <v>343</v>
      </c>
      <c r="Q1181" s="190" t="s">
        <v>2792</v>
      </c>
      <c r="R1181" s="190" t="s">
        <v>2793</v>
      </c>
      <c r="S1181" s="190" t="s">
        <v>144</v>
      </c>
    </row>
    <row r="1182" spans="9:19" ht="15" customHeight="1">
      <c r="I1182" s="190" t="s">
        <v>342</v>
      </c>
      <c r="J1182" s="190" t="s">
        <v>343</v>
      </c>
      <c r="K1182" s="190" t="s">
        <v>1049</v>
      </c>
      <c r="L1182" s="190" t="s">
        <v>1050</v>
      </c>
      <c r="M1182" s="190" t="s">
        <v>2794</v>
      </c>
      <c r="N1182" s="190" t="s">
        <v>2795</v>
      </c>
      <c r="O1182" s="190" t="s">
        <v>342</v>
      </c>
      <c r="P1182" s="190" t="s">
        <v>343</v>
      </c>
      <c r="Q1182" s="190" t="s">
        <v>2794</v>
      </c>
      <c r="R1182" s="190" t="s">
        <v>2795</v>
      </c>
      <c r="S1182" s="190" t="s">
        <v>144</v>
      </c>
    </row>
    <row r="1183" spans="9:19" ht="15" customHeight="1">
      <c r="I1183" s="190" t="s">
        <v>342</v>
      </c>
      <c r="J1183" s="190" t="s">
        <v>343</v>
      </c>
      <c r="K1183" s="190" t="s">
        <v>1032</v>
      </c>
      <c r="L1183" s="190" t="s">
        <v>1033</v>
      </c>
      <c r="M1183" s="190" t="s">
        <v>2796</v>
      </c>
      <c r="N1183" s="190" t="s">
        <v>2797</v>
      </c>
      <c r="O1183" s="190" t="s">
        <v>342</v>
      </c>
      <c r="P1183" s="190" t="s">
        <v>343</v>
      </c>
      <c r="Q1183" s="190" t="s">
        <v>2796</v>
      </c>
      <c r="R1183" s="190" t="s">
        <v>2797</v>
      </c>
      <c r="S1183" s="190" t="s">
        <v>144</v>
      </c>
    </row>
    <row r="1184" spans="9:19" ht="15" customHeight="1">
      <c r="I1184" s="190" t="s">
        <v>342</v>
      </c>
      <c r="J1184" s="190" t="s">
        <v>343</v>
      </c>
      <c r="K1184" s="190" t="s">
        <v>1037</v>
      </c>
      <c r="L1184" s="190" t="s">
        <v>1038</v>
      </c>
      <c r="M1184" s="190" t="s">
        <v>2796</v>
      </c>
      <c r="N1184" s="190" t="s">
        <v>2797</v>
      </c>
      <c r="O1184" s="190" t="s">
        <v>342</v>
      </c>
      <c r="P1184" s="190" t="s">
        <v>343</v>
      </c>
      <c r="Q1184" s="190" t="s">
        <v>2796</v>
      </c>
      <c r="R1184" s="190" t="s">
        <v>2797</v>
      </c>
      <c r="S1184" s="190" t="s">
        <v>144</v>
      </c>
    </row>
    <row r="1185" spans="9:19" ht="15" customHeight="1">
      <c r="I1185" s="190" t="s">
        <v>342</v>
      </c>
      <c r="J1185" s="190" t="s">
        <v>343</v>
      </c>
      <c r="K1185" s="190" t="s">
        <v>1054</v>
      </c>
      <c r="L1185" s="190" t="s">
        <v>1055</v>
      </c>
      <c r="M1185" s="190" t="s">
        <v>2798</v>
      </c>
      <c r="N1185" s="190" t="s">
        <v>2799</v>
      </c>
      <c r="O1185" s="190" t="s">
        <v>342</v>
      </c>
      <c r="P1185" s="190" t="s">
        <v>343</v>
      </c>
      <c r="Q1185" s="190" t="s">
        <v>2798</v>
      </c>
      <c r="R1185" s="190" t="s">
        <v>2799</v>
      </c>
      <c r="S1185" s="190" t="s">
        <v>144</v>
      </c>
    </row>
    <row r="1186" spans="9:19" ht="15" customHeight="1">
      <c r="I1186" s="190" t="s">
        <v>342</v>
      </c>
      <c r="J1186" s="190" t="s">
        <v>343</v>
      </c>
      <c r="K1186" s="190" t="s">
        <v>1058</v>
      </c>
      <c r="L1186" s="190" t="s">
        <v>1059</v>
      </c>
      <c r="M1186" s="190" t="s">
        <v>2800</v>
      </c>
      <c r="N1186" s="190" t="s">
        <v>2801</v>
      </c>
      <c r="O1186" s="190" t="s">
        <v>342</v>
      </c>
      <c r="P1186" s="190" t="s">
        <v>343</v>
      </c>
      <c r="Q1186" s="190" t="s">
        <v>2800</v>
      </c>
      <c r="R1186" s="190" t="s">
        <v>2801</v>
      </c>
      <c r="S1186" s="190" t="s">
        <v>144</v>
      </c>
    </row>
    <row r="1187" spans="9:19" ht="15" customHeight="1">
      <c r="I1187" s="190" t="s">
        <v>342</v>
      </c>
      <c r="J1187" s="190" t="s">
        <v>343</v>
      </c>
      <c r="K1187" s="190" t="s">
        <v>1049</v>
      </c>
      <c r="L1187" s="190" t="s">
        <v>1050</v>
      </c>
      <c r="M1187" s="190" t="s">
        <v>2802</v>
      </c>
      <c r="N1187" s="190" t="s">
        <v>2803</v>
      </c>
      <c r="O1187" s="190" t="s">
        <v>342</v>
      </c>
      <c r="P1187" s="190" t="s">
        <v>343</v>
      </c>
      <c r="Q1187" s="190" t="s">
        <v>2802</v>
      </c>
      <c r="R1187" s="190" t="s">
        <v>2803</v>
      </c>
      <c r="S1187" s="190" t="s">
        <v>144</v>
      </c>
    </row>
    <row r="1188" spans="9:19" ht="15" customHeight="1">
      <c r="I1188" s="190" t="s">
        <v>342</v>
      </c>
      <c r="J1188" s="190" t="s">
        <v>343</v>
      </c>
      <c r="K1188" s="190" t="s">
        <v>1062</v>
      </c>
      <c r="L1188" s="190" t="s">
        <v>1063</v>
      </c>
      <c r="M1188" s="190" t="s">
        <v>2804</v>
      </c>
      <c r="N1188" s="190" t="s">
        <v>2805</v>
      </c>
      <c r="O1188" s="190" t="s">
        <v>342</v>
      </c>
      <c r="P1188" s="190" t="s">
        <v>343</v>
      </c>
      <c r="Q1188" s="190" t="s">
        <v>2804</v>
      </c>
      <c r="R1188" s="190" t="s">
        <v>2805</v>
      </c>
      <c r="S1188" s="190" t="s">
        <v>144</v>
      </c>
    </row>
    <row r="1189" spans="9:19" ht="15" customHeight="1">
      <c r="I1189" s="190" t="s">
        <v>342</v>
      </c>
      <c r="J1189" s="190" t="s">
        <v>343</v>
      </c>
      <c r="K1189" s="190" t="s">
        <v>1041</v>
      </c>
      <c r="L1189" s="190" t="s">
        <v>1042</v>
      </c>
      <c r="M1189" s="190" t="s">
        <v>2806</v>
      </c>
      <c r="N1189" s="190" t="s">
        <v>2807</v>
      </c>
      <c r="O1189" s="190" t="s">
        <v>342</v>
      </c>
      <c r="P1189" s="190" t="s">
        <v>343</v>
      </c>
      <c r="Q1189" s="190" t="s">
        <v>2806</v>
      </c>
      <c r="R1189" s="190" t="s">
        <v>2807</v>
      </c>
      <c r="S1189" s="190" t="s">
        <v>144</v>
      </c>
    </row>
    <row r="1190" spans="9:19" ht="15" customHeight="1">
      <c r="I1190" s="190" t="s">
        <v>342</v>
      </c>
      <c r="J1190" s="190" t="s">
        <v>343</v>
      </c>
      <c r="K1190" s="190" t="s">
        <v>1054</v>
      </c>
      <c r="L1190" s="190" t="s">
        <v>1055</v>
      </c>
      <c r="M1190" s="190" t="s">
        <v>2808</v>
      </c>
      <c r="N1190" s="190" t="s">
        <v>2809</v>
      </c>
      <c r="O1190" s="190" t="s">
        <v>342</v>
      </c>
      <c r="P1190" s="190" t="s">
        <v>343</v>
      </c>
      <c r="Q1190" s="190" t="s">
        <v>2808</v>
      </c>
      <c r="R1190" s="190" t="s">
        <v>2809</v>
      </c>
      <c r="S1190" s="190" t="s">
        <v>144</v>
      </c>
    </row>
    <row r="1191" spans="9:19" ht="15" customHeight="1">
      <c r="I1191" s="190" t="s">
        <v>342</v>
      </c>
      <c r="J1191" s="190" t="s">
        <v>343</v>
      </c>
      <c r="K1191" s="190" t="s">
        <v>1041</v>
      </c>
      <c r="L1191" s="190" t="s">
        <v>1042</v>
      </c>
      <c r="M1191" s="190" t="s">
        <v>2810</v>
      </c>
      <c r="N1191" s="190" t="s">
        <v>2811</v>
      </c>
      <c r="O1191" s="190" t="s">
        <v>342</v>
      </c>
      <c r="P1191" s="190" t="s">
        <v>343</v>
      </c>
      <c r="Q1191" s="190" t="s">
        <v>2810</v>
      </c>
      <c r="R1191" s="190" t="s">
        <v>2811</v>
      </c>
      <c r="S1191" s="190" t="s">
        <v>144</v>
      </c>
    </row>
    <row r="1192" spans="9:19" ht="15" customHeight="1">
      <c r="I1192" s="190" t="s">
        <v>342</v>
      </c>
      <c r="J1192" s="190" t="s">
        <v>343</v>
      </c>
      <c r="K1192" s="190" t="s">
        <v>1062</v>
      </c>
      <c r="L1192" s="190" t="s">
        <v>1063</v>
      </c>
      <c r="M1192" s="190" t="s">
        <v>2812</v>
      </c>
      <c r="N1192" s="190" t="s">
        <v>2813</v>
      </c>
      <c r="O1192" s="190" t="s">
        <v>342</v>
      </c>
      <c r="P1192" s="190" t="s">
        <v>343</v>
      </c>
      <c r="Q1192" s="190" t="s">
        <v>2812</v>
      </c>
      <c r="R1192" s="190" t="s">
        <v>2813</v>
      </c>
      <c r="S1192" s="190" t="s">
        <v>144</v>
      </c>
    </row>
    <row r="1193" spans="9:19" ht="15" customHeight="1">
      <c r="I1193" s="190" t="s">
        <v>342</v>
      </c>
      <c r="J1193" s="190" t="s">
        <v>343</v>
      </c>
      <c r="K1193" s="190" t="s">
        <v>1066</v>
      </c>
      <c r="L1193" s="190" t="s">
        <v>1067</v>
      </c>
      <c r="M1193" s="190" t="s">
        <v>2814</v>
      </c>
      <c r="N1193" s="190" t="s">
        <v>2815</v>
      </c>
      <c r="O1193" s="190" t="s">
        <v>342</v>
      </c>
      <c r="P1193" s="190" t="s">
        <v>343</v>
      </c>
      <c r="Q1193" s="190" t="s">
        <v>2814</v>
      </c>
      <c r="R1193" s="190" t="s">
        <v>2815</v>
      </c>
      <c r="S1193" s="190" t="s">
        <v>144</v>
      </c>
    </row>
    <row r="1194" spans="9:19" ht="15" customHeight="1">
      <c r="I1194" s="190" t="s">
        <v>342</v>
      </c>
      <c r="J1194" s="190" t="s">
        <v>343</v>
      </c>
      <c r="K1194" s="190" t="s">
        <v>1062</v>
      </c>
      <c r="L1194" s="190" t="s">
        <v>1063</v>
      </c>
      <c r="M1194" s="190" t="s">
        <v>2816</v>
      </c>
      <c r="N1194" s="190" t="s">
        <v>2817</v>
      </c>
      <c r="O1194" s="190" t="s">
        <v>342</v>
      </c>
      <c r="P1194" s="190" t="s">
        <v>343</v>
      </c>
      <c r="Q1194" s="190" t="s">
        <v>2816</v>
      </c>
      <c r="R1194" s="190" t="s">
        <v>2817</v>
      </c>
      <c r="S1194" s="190" t="s">
        <v>144</v>
      </c>
    </row>
    <row r="1195" spans="9:19" ht="15" customHeight="1">
      <c r="I1195" s="190" t="s">
        <v>342</v>
      </c>
      <c r="J1195" s="190" t="s">
        <v>343</v>
      </c>
      <c r="K1195" s="190" t="s">
        <v>1066</v>
      </c>
      <c r="L1195" s="190" t="s">
        <v>1067</v>
      </c>
      <c r="M1195" s="190" t="s">
        <v>2818</v>
      </c>
      <c r="N1195" s="190" t="s">
        <v>2819</v>
      </c>
      <c r="O1195" s="190" t="s">
        <v>342</v>
      </c>
      <c r="P1195" s="190" t="s">
        <v>343</v>
      </c>
      <c r="Q1195" s="190" t="s">
        <v>2818</v>
      </c>
      <c r="R1195" s="190" t="s">
        <v>2819</v>
      </c>
      <c r="S1195" s="190" t="s">
        <v>144</v>
      </c>
    </row>
    <row r="1196" spans="9:19" ht="15" customHeight="1">
      <c r="I1196" s="190" t="s">
        <v>342</v>
      </c>
      <c r="J1196" s="190" t="s">
        <v>343</v>
      </c>
      <c r="K1196" s="190" t="s">
        <v>1062</v>
      </c>
      <c r="L1196" s="190" t="s">
        <v>1063</v>
      </c>
      <c r="M1196" s="190" t="s">
        <v>2820</v>
      </c>
      <c r="N1196" s="190" t="s">
        <v>2821</v>
      </c>
      <c r="O1196" s="190" t="s">
        <v>342</v>
      </c>
      <c r="P1196" s="190" t="s">
        <v>343</v>
      </c>
      <c r="Q1196" s="190" t="s">
        <v>2820</v>
      </c>
      <c r="R1196" s="190" t="s">
        <v>2821</v>
      </c>
      <c r="S1196" s="190" t="s">
        <v>144</v>
      </c>
    </row>
    <row r="1197" spans="9:19" ht="15" customHeight="1">
      <c r="I1197" s="190" t="s">
        <v>342</v>
      </c>
      <c r="J1197" s="190" t="s">
        <v>343</v>
      </c>
      <c r="K1197" s="190" t="s">
        <v>1066</v>
      </c>
      <c r="L1197" s="190" t="s">
        <v>1067</v>
      </c>
      <c r="M1197" s="190" t="s">
        <v>2822</v>
      </c>
      <c r="N1197" s="190" t="s">
        <v>2823</v>
      </c>
      <c r="O1197" s="190" t="s">
        <v>342</v>
      </c>
      <c r="P1197" s="190" t="s">
        <v>343</v>
      </c>
      <c r="Q1197" s="190" t="s">
        <v>2822</v>
      </c>
      <c r="R1197" s="190" t="s">
        <v>2823</v>
      </c>
      <c r="S1197" s="190" t="s">
        <v>144</v>
      </c>
    </row>
    <row r="1198" spans="9:19" ht="15" customHeight="1">
      <c r="I1198" s="190" t="s">
        <v>342</v>
      </c>
      <c r="J1198" s="190" t="s">
        <v>343</v>
      </c>
      <c r="K1198" s="190" t="s">
        <v>1066</v>
      </c>
      <c r="L1198" s="190" t="s">
        <v>1067</v>
      </c>
      <c r="M1198" s="190" t="s">
        <v>2824</v>
      </c>
      <c r="N1198" s="190" t="s">
        <v>2825</v>
      </c>
      <c r="O1198" s="190" t="s">
        <v>342</v>
      </c>
      <c r="P1198" s="190" t="s">
        <v>343</v>
      </c>
      <c r="Q1198" s="190" t="s">
        <v>2824</v>
      </c>
      <c r="R1198" s="190" t="s">
        <v>2825</v>
      </c>
      <c r="S1198" s="190" t="s">
        <v>144</v>
      </c>
    </row>
    <row r="1199" spans="9:19" ht="15" customHeight="1">
      <c r="I1199" s="190" t="s">
        <v>342</v>
      </c>
      <c r="J1199" s="190" t="s">
        <v>343</v>
      </c>
      <c r="K1199" s="190" t="s">
        <v>1054</v>
      </c>
      <c r="L1199" s="190" t="s">
        <v>1055</v>
      </c>
      <c r="M1199" s="190" t="s">
        <v>2826</v>
      </c>
      <c r="N1199" s="190" t="s">
        <v>2827</v>
      </c>
      <c r="O1199" s="190" t="s">
        <v>342</v>
      </c>
      <c r="P1199" s="190" t="s">
        <v>343</v>
      </c>
      <c r="Q1199" s="190" t="s">
        <v>2826</v>
      </c>
      <c r="R1199" s="190" t="s">
        <v>2827</v>
      </c>
      <c r="S1199" s="190" t="s">
        <v>144</v>
      </c>
    </row>
    <row r="1200" spans="9:19" ht="15" customHeight="1">
      <c r="I1200" s="190" t="s">
        <v>342</v>
      </c>
      <c r="J1200" s="190" t="s">
        <v>343</v>
      </c>
      <c r="K1200" s="190" t="s">
        <v>1045</v>
      </c>
      <c r="L1200" s="190" t="s">
        <v>1046</v>
      </c>
      <c r="M1200" s="190" t="s">
        <v>2828</v>
      </c>
      <c r="N1200" s="190" t="s">
        <v>2829</v>
      </c>
      <c r="O1200" s="190" t="s">
        <v>342</v>
      </c>
      <c r="P1200" s="190" t="s">
        <v>343</v>
      </c>
      <c r="Q1200" s="190" t="s">
        <v>2828</v>
      </c>
      <c r="R1200" s="190" t="s">
        <v>2829</v>
      </c>
      <c r="S1200" s="190" t="s">
        <v>144</v>
      </c>
    </row>
    <row r="1201" spans="9:19" ht="15" customHeight="1">
      <c r="I1201" s="190" t="s">
        <v>342</v>
      </c>
      <c r="J1201" s="190" t="s">
        <v>343</v>
      </c>
      <c r="K1201" s="190" t="s">
        <v>1058</v>
      </c>
      <c r="L1201" s="190" t="s">
        <v>1059</v>
      </c>
      <c r="M1201" s="190" t="s">
        <v>2830</v>
      </c>
      <c r="N1201" s="190" t="s">
        <v>2831</v>
      </c>
      <c r="O1201" s="190" t="s">
        <v>342</v>
      </c>
      <c r="P1201" s="190" t="s">
        <v>343</v>
      </c>
      <c r="Q1201" s="190" t="s">
        <v>2830</v>
      </c>
      <c r="R1201" s="190" t="s">
        <v>2831</v>
      </c>
      <c r="S1201" s="190" t="s">
        <v>144</v>
      </c>
    </row>
    <row r="1202" spans="9:19" ht="15" customHeight="1">
      <c r="I1202" s="190" t="s">
        <v>342</v>
      </c>
      <c r="J1202" s="190" t="s">
        <v>343</v>
      </c>
      <c r="K1202" s="190" t="s">
        <v>1066</v>
      </c>
      <c r="L1202" s="190" t="s">
        <v>1067</v>
      </c>
      <c r="M1202" s="190" t="s">
        <v>2832</v>
      </c>
      <c r="N1202" s="190" t="s">
        <v>2833</v>
      </c>
      <c r="O1202" s="190" t="s">
        <v>342</v>
      </c>
      <c r="P1202" s="190" t="s">
        <v>343</v>
      </c>
      <c r="Q1202" s="190" t="s">
        <v>2832</v>
      </c>
      <c r="R1202" s="190" t="s">
        <v>2833</v>
      </c>
      <c r="S1202" s="190" t="s">
        <v>144</v>
      </c>
    </row>
    <row r="1203" spans="9:19" ht="15" customHeight="1">
      <c r="I1203" s="190" t="s">
        <v>342</v>
      </c>
      <c r="J1203" s="190" t="s">
        <v>343</v>
      </c>
      <c r="K1203" s="190" t="s">
        <v>1054</v>
      </c>
      <c r="L1203" s="190" t="s">
        <v>1055</v>
      </c>
      <c r="M1203" s="190" t="s">
        <v>2834</v>
      </c>
      <c r="N1203" s="190" t="s">
        <v>2835</v>
      </c>
      <c r="O1203" s="190" t="s">
        <v>342</v>
      </c>
      <c r="P1203" s="190" t="s">
        <v>343</v>
      </c>
      <c r="Q1203" s="190" t="s">
        <v>2834</v>
      </c>
      <c r="R1203" s="190" t="s">
        <v>2835</v>
      </c>
      <c r="S1203" s="190" t="s">
        <v>144</v>
      </c>
    </row>
    <row r="1204" spans="9:19" ht="15" customHeight="1">
      <c r="I1204" s="190" t="s">
        <v>342</v>
      </c>
      <c r="J1204" s="190" t="s">
        <v>343</v>
      </c>
      <c r="K1204" s="190" t="s">
        <v>1058</v>
      </c>
      <c r="L1204" s="190" t="s">
        <v>1059</v>
      </c>
      <c r="M1204" s="190" t="s">
        <v>2836</v>
      </c>
      <c r="N1204" s="190" t="s">
        <v>2837</v>
      </c>
      <c r="O1204" s="190" t="s">
        <v>342</v>
      </c>
      <c r="P1204" s="190" t="s">
        <v>343</v>
      </c>
      <c r="Q1204" s="190" t="s">
        <v>2836</v>
      </c>
      <c r="R1204" s="190" t="s">
        <v>2837</v>
      </c>
      <c r="S1204" s="190" t="s">
        <v>144</v>
      </c>
    </row>
    <row r="1205" spans="9:19" ht="15" customHeight="1">
      <c r="I1205" s="190" t="s">
        <v>342</v>
      </c>
      <c r="J1205" s="190" t="s">
        <v>343</v>
      </c>
      <c r="K1205" s="190" t="s">
        <v>1041</v>
      </c>
      <c r="L1205" s="190" t="s">
        <v>1042</v>
      </c>
      <c r="M1205" s="190" t="s">
        <v>2838</v>
      </c>
      <c r="N1205" s="190" t="s">
        <v>2839</v>
      </c>
      <c r="O1205" s="190" t="s">
        <v>342</v>
      </c>
      <c r="P1205" s="190" t="s">
        <v>343</v>
      </c>
      <c r="Q1205" s="190" t="s">
        <v>2838</v>
      </c>
      <c r="R1205" s="190" t="s">
        <v>2839</v>
      </c>
      <c r="S1205" s="190" t="s">
        <v>144</v>
      </c>
    </row>
    <row r="1206" spans="9:19" ht="15" customHeight="1">
      <c r="I1206" s="190" t="s">
        <v>342</v>
      </c>
      <c r="J1206" s="190" t="s">
        <v>343</v>
      </c>
      <c r="K1206" s="190" t="s">
        <v>1062</v>
      </c>
      <c r="L1206" s="190" t="s">
        <v>1063</v>
      </c>
      <c r="M1206" s="190" t="s">
        <v>2840</v>
      </c>
      <c r="N1206" s="190" t="s">
        <v>2841</v>
      </c>
      <c r="O1206" s="190" t="s">
        <v>342</v>
      </c>
      <c r="P1206" s="190" t="s">
        <v>343</v>
      </c>
      <c r="Q1206" s="190" t="s">
        <v>2840</v>
      </c>
      <c r="R1206" s="190" t="s">
        <v>2841</v>
      </c>
      <c r="S1206" s="190" t="s">
        <v>144</v>
      </c>
    </row>
    <row r="1207" spans="9:19" ht="15" customHeight="1">
      <c r="I1207" s="190" t="s">
        <v>342</v>
      </c>
      <c r="J1207" s="190" t="s">
        <v>343</v>
      </c>
      <c r="K1207" s="190" t="s">
        <v>1066</v>
      </c>
      <c r="L1207" s="190" t="s">
        <v>1067</v>
      </c>
      <c r="M1207" s="190" t="s">
        <v>2842</v>
      </c>
      <c r="N1207" s="190" t="s">
        <v>2843</v>
      </c>
      <c r="O1207" s="190" t="s">
        <v>342</v>
      </c>
      <c r="P1207" s="190" t="s">
        <v>343</v>
      </c>
      <c r="Q1207" s="190" t="s">
        <v>2842</v>
      </c>
      <c r="R1207" s="190" t="s">
        <v>2843</v>
      </c>
      <c r="S1207" s="190" t="s">
        <v>144</v>
      </c>
    </row>
    <row r="1208" spans="9:19" ht="15" customHeight="1">
      <c r="I1208" s="190" t="s">
        <v>342</v>
      </c>
      <c r="J1208" s="190" t="s">
        <v>343</v>
      </c>
      <c r="K1208" s="190" t="s">
        <v>1028</v>
      </c>
      <c r="L1208" s="190" t="s">
        <v>1029</v>
      </c>
      <c r="M1208" s="190" t="s">
        <v>2844</v>
      </c>
      <c r="N1208" s="190" t="s">
        <v>2845</v>
      </c>
      <c r="O1208" s="190" t="s">
        <v>342</v>
      </c>
      <c r="P1208" s="190" t="s">
        <v>343</v>
      </c>
      <c r="Q1208" s="190" t="s">
        <v>2844</v>
      </c>
      <c r="R1208" s="190" t="s">
        <v>2845</v>
      </c>
      <c r="S1208" s="190" t="s">
        <v>144</v>
      </c>
    </row>
    <row r="1209" spans="9:19" ht="15" customHeight="1">
      <c r="I1209" s="190" t="s">
        <v>342</v>
      </c>
      <c r="J1209" s="190" t="s">
        <v>343</v>
      </c>
      <c r="K1209" s="190" t="s">
        <v>1037</v>
      </c>
      <c r="L1209" s="190" t="s">
        <v>1038</v>
      </c>
      <c r="M1209" s="190" t="s">
        <v>2844</v>
      </c>
      <c r="N1209" s="190" t="s">
        <v>2845</v>
      </c>
      <c r="O1209" s="190" t="s">
        <v>342</v>
      </c>
      <c r="P1209" s="190" t="s">
        <v>343</v>
      </c>
      <c r="Q1209" s="190" t="s">
        <v>2844</v>
      </c>
      <c r="R1209" s="190" t="s">
        <v>2845</v>
      </c>
      <c r="S1209" s="190" t="s">
        <v>144</v>
      </c>
    </row>
    <row r="1210" spans="9:19" ht="15" customHeight="1">
      <c r="I1210" s="190" t="s">
        <v>342</v>
      </c>
      <c r="J1210" s="190" t="s">
        <v>343</v>
      </c>
      <c r="K1210" s="190" t="s">
        <v>1049</v>
      </c>
      <c r="L1210" s="190" t="s">
        <v>1050</v>
      </c>
      <c r="M1210" s="190" t="s">
        <v>2846</v>
      </c>
      <c r="N1210" s="190" t="s">
        <v>2847</v>
      </c>
      <c r="O1210" s="190" t="s">
        <v>342</v>
      </c>
      <c r="P1210" s="190" t="s">
        <v>343</v>
      </c>
      <c r="Q1210" s="190" t="s">
        <v>2846</v>
      </c>
      <c r="R1210" s="190" t="s">
        <v>2847</v>
      </c>
      <c r="S1210" s="190" t="s">
        <v>144</v>
      </c>
    </row>
    <row r="1211" spans="9:19" ht="15" customHeight="1">
      <c r="I1211" s="190" t="s">
        <v>342</v>
      </c>
      <c r="J1211" s="190" t="s">
        <v>343</v>
      </c>
      <c r="K1211" s="190" t="s">
        <v>1041</v>
      </c>
      <c r="L1211" s="190" t="s">
        <v>1042</v>
      </c>
      <c r="M1211" s="190" t="s">
        <v>2848</v>
      </c>
      <c r="N1211" s="190" t="s">
        <v>2849</v>
      </c>
      <c r="O1211" s="190" t="s">
        <v>342</v>
      </c>
      <c r="P1211" s="190" t="s">
        <v>343</v>
      </c>
      <c r="Q1211" s="190" t="s">
        <v>2848</v>
      </c>
      <c r="R1211" s="190" t="s">
        <v>2849</v>
      </c>
      <c r="S1211" s="190" t="s">
        <v>144</v>
      </c>
    </row>
    <row r="1212" spans="9:19" ht="15" customHeight="1">
      <c r="I1212" s="190" t="s">
        <v>342</v>
      </c>
      <c r="J1212" s="190" t="s">
        <v>343</v>
      </c>
      <c r="K1212" s="190" t="s">
        <v>1041</v>
      </c>
      <c r="L1212" s="190" t="s">
        <v>1042</v>
      </c>
      <c r="M1212" s="190" t="s">
        <v>2850</v>
      </c>
      <c r="N1212" s="190" t="s">
        <v>2851</v>
      </c>
      <c r="O1212" s="190" t="s">
        <v>342</v>
      </c>
      <c r="P1212" s="190" t="s">
        <v>343</v>
      </c>
      <c r="Q1212" s="190" t="s">
        <v>2850</v>
      </c>
      <c r="R1212" s="190" t="s">
        <v>2851</v>
      </c>
      <c r="S1212" s="190" t="s">
        <v>144</v>
      </c>
    </row>
    <row r="1213" spans="9:19" ht="15" customHeight="1">
      <c r="I1213" s="190" t="s">
        <v>342</v>
      </c>
      <c r="J1213" s="190" t="s">
        <v>343</v>
      </c>
      <c r="K1213" s="190" t="s">
        <v>1049</v>
      </c>
      <c r="L1213" s="190" t="s">
        <v>1050</v>
      </c>
      <c r="M1213" s="190" t="s">
        <v>2852</v>
      </c>
      <c r="N1213" s="190" t="s">
        <v>2853</v>
      </c>
      <c r="O1213" s="190" t="s">
        <v>342</v>
      </c>
      <c r="P1213" s="190" t="s">
        <v>343</v>
      </c>
      <c r="Q1213" s="190" t="s">
        <v>2852</v>
      </c>
      <c r="R1213" s="190" t="s">
        <v>2853</v>
      </c>
      <c r="S1213" s="190" t="s">
        <v>144</v>
      </c>
    </row>
    <row r="1214" spans="9:19" ht="15" customHeight="1">
      <c r="I1214" s="190" t="s">
        <v>342</v>
      </c>
      <c r="J1214" s="190" t="s">
        <v>343</v>
      </c>
      <c r="K1214" s="190" t="s">
        <v>1032</v>
      </c>
      <c r="L1214" s="190" t="s">
        <v>1033</v>
      </c>
      <c r="M1214" s="190" t="s">
        <v>2854</v>
      </c>
      <c r="N1214" s="190" t="s">
        <v>2855</v>
      </c>
      <c r="O1214" s="190" t="s">
        <v>342</v>
      </c>
      <c r="P1214" s="190" t="s">
        <v>343</v>
      </c>
      <c r="Q1214" s="190" t="s">
        <v>2854</v>
      </c>
      <c r="R1214" s="190" t="s">
        <v>2855</v>
      </c>
      <c r="S1214" s="190" t="s">
        <v>144</v>
      </c>
    </row>
    <row r="1215" spans="9:19" ht="15" customHeight="1">
      <c r="I1215" s="190" t="s">
        <v>342</v>
      </c>
      <c r="J1215" s="190" t="s">
        <v>343</v>
      </c>
      <c r="K1215" s="190" t="s">
        <v>1037</v>
      </c>
      <c r="L1215" s="190" t="s">
        <v>1038</v>
      </c>
      <c r="M1215" s="190" t="s">
        <v>2854</v>
      </c>
      <c r="N1215" s="190" t="s">
        <v>2855</v>
      </c>
      <c r="O1215" s="190" t="s">
        <v>342</v>
      </c>
      <c r="P1215" s="190" t="s">
        <v>343</v>
      </c>
      <c r="Q1215" s="190" t="s">
        <v>2854</v>
      </c>
      <c r="R1215" s="190" t="s">
        <v>2855</v>
      </c>
      <c r="S1215" s="190" t="s">
        <v>144</v>
      </c>
    </row>
    <row r="1216" spans="9:19" ht="15" customHeight="1">
      <c r="I1216" s="190" t="s">
        <v>342</v>
      </c>
      <c r="J1216" s="190" t="s">
        <v>343</v>
      </c>
      <c r="K1216" s="190" t="s">
        <v>1032</v>
      </c>
      <c r="L1216" s="190" t="s">
        <v>1033</v>
      </c>
      <c r="M1216" s="190" t="s">
        <v>2856</v>
      </c>
      <c r="N1216" s="190" t="s">
        <v>2857</v>
      </c>
      <c r="O1216" s="190" t="s">
        <v>342</v>
      </c>
      <c r="P1216" s="190" t="s">
        <v>343</v>
      </c>
      <c r="Q1216" s="190" t="s">
        <v>2856</v>
      </c>
      <c r="R1216" s="190" t="s">
        <v>2857</v>
      </c>
      <c r="S1216" s="190" t="s">
        <v>144</v>
      </c>
    </row>
    <row r="1217" spans="9:19" ht="15" customHeight="1">
      <c r="I1217" s="190" t="s">
        <v>342</v>
      </c>
      <c r="J1217" s="190" t="s">
        <v>343</v>
      </c>
      <c r="K1217" s="190" t="s">
        <v>1037</v>
      </c>
      <c r="L1217" s="190" t="s">
        <v>1038</v>
      </c>
      <c r="M1217" s="190" t="s">
        <v>2856</v>
      </c>
      <c r="N1217" s="190" t="s">
        <v>2857</v>
      </c>
      <c r="O1217" s="190" t="s">
        <v>342</v>
      </c>
      <c r="P1217" s="190" t="s">
        <v>343</v>
      </c>
      <c r="Q1217" s="190" t="s">
        <v>2856</v>
      </c>
      <c r="R1217" s="190" t="s">
        <v>2857</v>
      </c>
      <c r="S1217" s="190" t="s">
        <v>144</v>
      </c>
    </row>
    <row r="1218" spans="9:19" ht="15" customHeight="1">
      <c r="I1218" s="190" t="s">
        <v>342</v>
      </c>
      <c r="J1218" s="190" t="s">
        <v>343</v>
      </c>
      <c r="K1218" s="190" t="s">
        <v>1041</v>
      </c>
      <c r="L1218" s="190" t="s">
        <v>1042</v>
      </c>
      <c r="M1218" s="190" t="s">
        <v>2858</v>
      </c>
      <c r="N1218" s="190" t="s">
        <v>2859</v>
      </c>
      <c r="O1218" s="190" t="s">
        <v>342</v>
      </c>
      <c r="P1218" s="190" t="s">
        <v>343</v>
      </c>
      <c r="Q1218" s="190" t="s">
        <v>2858</v>
      </c>
      <c r="R1218" s="190" t="s">
        <v>2859</v>
      </c>
      <c r="S1218" s="190" t="s">
        <v>144</v>
      </c>
    </row>
    <row r="1219" spans="9:19" ht="15" customHeight="1">
      <c r="I1219" s="190" t="s">
        <v>342</v>
      </c>
      <c r="J1219" s="190" t="s">
        <v>343</v>
      </c>
      <c r="K1219" s="190" t="s">
        <v>1049</v>
      </c>
      <c r="L1219" s="190" t="s">
        <v>1050</v>
      </c>
      <c r="M1219" s="190" t="s">
        <v>2860</v>
      </c>
      <c r="N1219" s="190" t="s">
        <v>2861</v>
      </c>
      <c r="O1219" s="190" t="s">
        <v>342</v>
      </c>
      <c r="P1219" s="190" t="s">
        <v>343</v>
      </c>
      <c r="Q1219" s="190" t="s">
        <v>2860</v>
      </c>
      <c r="R1219" s="190" t="s">
        <v>2861</v>
      </c>
      <c r="S1219" s="190" t="s">
        <v>144</v>
      </c>
    </row>
    <row r="1220" spans="9:19" ht="15" customHeight="1">
      <c r="I1220" s="190" t="s">
        <v>342</v>
      </c>
      <c r="J1220" s="190" t="s">
        <v>343</v>
      </c>
      <c r="K1220" s="190" t="s">
        <v>1028</v>
      </c>
      <c r="L1220" s="190" t="s">
        <v>1029</v>
      </c>
      <c r="M1220" s="190" t="s">
        <v>2862</v>
      </c>
      <c r="N1220" s="190" t="s">
        <v>730</v>
      </c>
      <c r="O1220" s="190" t="s">
        <v>342</v>
      </c>
      <c r="P1220" s="190" t="s">
        <v>343</v>
      </c>
      <c r="Q1220" s="190" t="s">
        <v>2862</v>
      </c>
      <c r="R1220" s="190" t="s">
        <v>730</v>
      </c>
      <c r="S1220" s="190" t="s">
        <v>144</v>
      </c>
    </row>
    <row r="1221" spans="9:19" ht="15" customHeight="1">
      <c r="I1221" s="190" t="s">
        <v>342</v>
      </c>
      <c r="J1221" s="190" t="s">
        <v>343</v>
      </c>
      <c r="K1221" s="190" t="s">
        <v>1037</v>
      </c>
      <c r="L1221" s="190" t="s">
        <v>1038</v>
      </c>
      <c r="M1221" s="190" t="s">
        <v>2862</v>
      </c>
      <c r="N1221" s="190" t="s">
        <v>730</v>
      </c>
      <c r="O1221" s="190" t="s">
        <v>342</v>
      </c>
      <c r="P1221" s="190" t="s">
        <v>343</v>
      </c>
      <c r="Q1221" s="190" t="s">
        <v>2862</v>
      </c>
      <c r="R1221" s="190" t="s">
        <v>730</v>
      </c>
      <c r="S1221" s="190" t="s">
        <v>144</v>
      </c>
    </row>
    <row r="1222" spans="9:19" ht="15" customHeight="1">
      <c r="I1222" s="190" t="s">
        <v>342</v>
      </c>
      <c r="J1222" s="190" t="s">
        <v>343</v>
      </c>
      <c r="K1222" s="190" t="s">
        <v>1045</v>
      </c>
      <c r="L1222" s="190" t="s">
        <v>1046</v>
      </c>
      <c r="M1222" s="190" t="s">
        <v>2863</v>
      </c>
      <c r="N1222" s="190" t="s">
        <v>2864</v>
      </c>
      <c r="O1222" s="190" t="s">
        <v>342</v>
      </c>
      <c r="P1222" s="190" t="s">
        <v>343</v>
      </c>
      <c r="Q1222" s="190" t="s">
        <v>2863</v>
      </c>
      <c r="R1222" s="190" t="s">
        <v>2864</v>
      </c>
      <c r="S1222" s="190" t="s">
        <v>144</v>
      </c>
    </row>
    <row r="1223" spans="9:19" ht="15" customHeight="1">
      <c r="I1223" s="190" t="s">
        <v>342</v>
      </c>
      <c r="J1223" s="190" t="s">
        <v>343</v>
      </c>
      <c r="K1223" s="190" t="s">
        <v>1062</v>
      </c>
      <c r="L1223" s="190" t="s">
        <v>1063</v>
      </c>
      <c r="M1223" s="190" t="s">
        <v>2865</v>
      </c>
      <c r="N1223" s="190" t="s">
        <v>1680</v>
      </c>
      <c r="O1223" s="190" t="s">
        <v>342</v>
      </c>
      <c r="P1223" s="190" t="s">
        <v>343</v>
      </c>
      <c r="Q1223" s="190" t="s">
        <v>2865</v>
      </c>
      <c r="R1223" s="190" t="s">
        <v>1680</v>
      </c>
      <c r="S1223" s="190" t="s">
        <v>144</v>
      </c>
    </row>
    <row r="1224" spans="9:19" ht="15" customHeight="1">
      <c r="I1224" s="190" t="s">
        <v>342</v>
      </c>
      <c r="J1224" s="190" t="s">
        <v>343</v>
      </c>
      <c r="K1224" s="190" t="s">
        <v>1028</v>
      </c>
      <c r="L1224" s="190" t="s">
        <v>1029</v>
      </c>
      <c r="M1224" s="190" t="s">
        <v>2866</v>
      </c>
      <c r="N1224" s="190" t="s">
        <v>2867</v>
      </c>
      <c r="O1224" s="190" t="s">
        <v>342</v>
      </c>
      <c r="P1224" s="190" t="s">
        <v>343</v>
      </c>
      <c r="Q1224" s="190" t="s">
        <v>2866</v>
      </c>
      <c r="R1224" s="190" t="s">
        <v>2867</v>
      </c>
      <c r="S1224" s="190" t="s">
        <v>144</v>
      </c>
    </row>
    <row r="1225" spans="9:19" ht="15" customHeight="1">
      <c r="I1225" s="190" t="s">
        <v>342</v>
      </c>
      <c r="J1225" s="190" t="s">
        <v>343</v>
      </c>
      <c r="K1225" s="190" t="s">
        <v>1037</v>
      </c>
      <c r="L1225" s="190" t="s">
        <v>1038</v>
      </c>
      <c r="M1225" s="190" t="s">
        <v>2866</v>
      </c>
      <c r="N1225" s="190" t="s">
        <v>2867</v>
      </c>
      <c r="O1225" s="190" t="s">
        <v>342</v>
      </c>
      <c r="P1225" s="190" t="s">
        <v>343</v>
      </c>
      <c r="Q1225" s="190" t="s">
        <v>2866</v>
      </c>
      <c r="R1225" s="190" t="s">
        <v>2867</v>
      </c>
      <c r="S1225" s="190" t="s">
        <v>144</v>
      </c>
    </row>
    <row r="1226" spans="9:19" ht="15" customHeight="1">
      <c r="I1226" s="190" t="s">
        <v>342</v>
      </c>
      <c r="J1226" s="190" t="s">
        <v>343</v>
      </c>
      <c r="K1226" s="190" t="s">
        <v>1045</v>
      </c>
      <c r="L1226" s="190" t="s">
        <v>1046</v>
      </c>
      <c r="M1226" s="190" t="s">
        <v>2868</v>
      </c>
      <c r="N1226" s="190" t="s">
        <v>2869</v>
      </c>
      <c r="O1226" s="190" t="s">
        <v>342</v>
      </c>
      <c r="P1226" s="190" t="s">
        <v>343</v>
      </c>
      <c r="Q1226" s="190" t="s">
        <v>2868</v>
      </c>
      <c r="R1226" s="190" t="s">
        <v>2869</v>
      </c>
      <c r="S1226" s="190" t="s">
        <v>144</v>
      </c>
    </row>
    <row r="1227" spans="9:19" ht="15" customHeight="1">
      <c r="I1227" s="190" t="s">
        <v>342</v>
      </c>
      <c r="J1227" s="190" t="s">
        <v>343</v>
      </c>
      <c r="K1227" s="190" t="s">
        <v>1058</v>
      </c>
      <c r="L1227" s="190" t="s">
        <v>1059</v>
      </c>
      <c r="M1227" s="190" t="s">
        <v>2870</v>
      </c>
      <c r="N1227" s="190" t="s">
        <v>2871</v>
      </c>
      <c r="O1227" s="190" t="s">
        <v>342</v>
      </c>
      <c r="P1227" s="190" t="s">
        <v>343</v>
      </c>
      <c r="Q1227" s="190" t="s">
        <v>2870</v>
      </c>
      <c r="R1227" s="190" t="s">
        <v>2871</v>
      </c>
      <c r="S1227" s="190" t="s">
        <v>144</v>
      </c>
    </row>
    <row r="1228" spans="9:19" ht="15" customHeight="1">
      <c r="I1228" s="190" t="s">
        <v>342</v>
      </c>
      <c r="J1228" s="190" t="s">
        <v>343</v>
      </c>
      <c r="K1228" s="190" t="s">
        <v>1054</v>
      </c>
      <c r="L1228" s="190" t="s">
        <v>1055</v>
      </c>
      <c r="M1228" s="190" t="s">
        <v>2872</v>
      </c>
      <c r="N1228" s="190" t="s">
        <v>2873</v>
      </c>
      <c r="O1228" s="190" t="s">
        <v>342</v>
      </c>
      <c r="P1228" s="190" t="s">
        <v>343</v>
      </c>
      <c r="Q1228" s="190" t="s">
        <v>2872</v>
      </c>
      <c r="R1228" s="190" t="s">
        <v>2873</v>
      </c>
      <c r="S1228" s="190" t="s">
        <v>144</v>
      </c>
    </row>
    <row r="1229" spans="9:19" ht="15" customHeight="1">
      <c r="I1229" s="190" t="s">
        <v>350</v>
      </c>
      <c r="J1229" s="190" t="s">
        <v>351</v>
      </c>
      <c r="K1229" s="190" t="s">
        <v>1069</v>
      </c>
      <c r="L1229" s="190" t="s">
        <v>1070</v>
      </c>
      <c r="M1229" s="190" t="s">
        <v>2874</v>
      </c>
      <c r="N1229" s="190" t="s">
        <v>2875</v>
      </c>
      <c r="O1229" s="190" t="s">
        <v>350</v>
      </c>
      <c r="P1229" s="190" t="s">
        <v>351</v>
      </c>
      <c r="Q1229" s="190" t="s">
        <v>2874</v>
      </c>
      <c r="R1229" s="190" t="s">
        <v>2875</v>
      </c>
      <c r="S1229" s="190" t="s">
        <v>144</v>
      </c>
    </row>
    <row r="1230" spans="9:19" ht="15" customHeight="1">
      <c r="I1230" s="190" t="s">
        <v>350</v>
      </c>
      <c r="J1230" s="190" t="s">
        <v>351</v>
      </c>
      <c r="K1230" s="190" t="s">
        <v>1073</v>
      </c>
      <c r="L1230" s="190" t="s">
        <v>1074</v>
      </c>
      <c r="M1230" s="190" t="s">
        <v>2874</v>
      </c>
      <c r="N1230" s="190" t="s">
        <v>2875</v>
      </c>
      <c r="O1230" s="190" t="s">
        <v>350</v>
      </c>
      <c r="P1230" s="190" t="s">
        <v>351</v>
      </c>
      <c r="Q1230" s="190" t="s">
        <v>2874</v>
      </c>
      <c r="R1230" s="190" t="s">
        <v>2875</v>
      </c>
      <c r="S1230" s="190" t="s">
        <v>144</v>
      </c>
    </row>
    <row r="1231" spans="9:19" ht="15" customHeight="1">
      <c r="I1231" s="190" t="s">
        <v>350</v>
      </c>
      <c r="J1231" s="190" t="s">
        <v>351</v>
      </c>
      <c r="K1231" s="190" t="s">
        <v>1077</v>
      </c>
      <c r="L1231" s="190" t="s">
        <v>1078</v>
      </c>
      <c r="M1231" s="190" t="s">
        <v>2874</v>
      </c>
      <c r="N1231" s="190" t="s">
        <v>2875</v>
      </c>
      <c r="O1231" s="190" t="s">
        <v>350</v>
      </c>
      <c r="P1231" s="190" t="s">
        <v>351</v>
      </c>
      <c r="Q1231" s="190" t="s">
        <v>2874</v>
      </c>
      <c r="R1231" s="190" t="s">
        <v>2875</v>
      </c>
      <c r="S1231" s="190" t="s">
        <v>144</v>
      </c>
    </row>
    <row r="1232" spans="9:19" ht="15" customHeight="1">
      <c r="I1232" s="190" t="s">
        <v>350</v>
      </c>
      <c r="J1232" s="190" t="s">
        <v>351</v>
      </c>
      <c r="K1232" s="190" t="s">
        <v>1081</v>
      </c>
      <c r="L1232" s="190" t="s">
        <v>585</v>
      </c>
      <c r="M1232" s="190" t="s">
        <v>2874</v>
      </c>
      <c r="N1232" s="190" t="s">
        <v>2875</v>
      </c>
      <c r="O1232" s="190" t="s">
        <v>350</v>
      </c>
      <c r="P1232" s="190" t="s">
        <v>351</v>
      </c>
      <c r="Q1232" s="190" t="s">
        <v>2874</v>
      </c>
      <c r="R1232" s="190" t="s">
        <v>2875</v>
      </c>
      <c r="S1232" s="190" t="s">
        <v>144</v>
      </c>
    </row>
    <row r="1233" spans="9:19" ht="15" customHeight="1">
      <c r="I1233" s="190" t="s">
        <v>350</v>
      </c>
      <c r="J1233" s="190" t="s">
        <v>351</v>
      </c>
      <c r="K1233" s="190" t="s">
        <v>1084</v>
      </c>
      <c r="L1233" s="190" t="s">
        <v>576</v>
      </c>
      <c r="M1233" s="190" t="s">
        <v>2874</v>
      </c>
      <c r="N1233" s="190" t="s">
        <v>2875</v>
      </c>
      <c r="O1233" s="190" t="s">
        <v>350</v>
      </c>
      <c r="P1233" s="190" t="s">
        <v>351</v>
      </c>
      <c r="Q1233" s="190" t="s">
        <v>2874</v>
      </c>
      <c r="R1233" s="190" t="s">
        <v>2875</v>
      </c>
      <c r="S1233" s="190" t="s">
        <v>144</v>
      </c>
    </row>
    <row r="1234" spans="9:19" ht="15" customHeight="1">
      <c r="I1234" s="190" t="s">
        <v>350</v>
      </c>
      <c r="J1234" s="190" t="s">
        <v>351</v>
      </c>
      <c r="K1234" s="190" t="s">
        <v>1087</v>
      </c>
      <c r="L1234" s="190" t="s">
        <v>1088</v>
      </c>
      <c r="M1234" s="190" t="s">
        <v>2874</v>
      </c>
      <c r="N1234" s="190" t="s">
        <v>2875</v>
      </c>
      <c r="O1234" s="190" t="s">
        <v>350</v>
      </c>
      <c r="P1234" s="190" t="s">
        <v>351</v>
      </c>
      <c r="Q1234" s="190" t="s">
        <v>2874</v>
      </c>
      <c r="R1234" s="190" t="s">
        <v>2875</v>
      </c>
      <c r="S1234" s="190" t="s">
        <v>144</v>
      </c>
    </row>
    <row r="1235" spans="9:19" ht="15" customHeight="1">
      <c r="I1235" s="190" t="s">
        <v>350</v>
      </c>
      <c r="J1235" s="190" t="s">
        <v>351</v>
      </c>
      <c r="K1235" s="190" t="s">
        <v>1090</v>
      </c>
      <c r="L1235" s="190" t="s">
        <v>1091</v>
      </c>
      <c r="M1235" s="190" t="s">
        <v>2876</v>
      </c>
      <c r="N1235" s="190" t="s">
        <v>2877</v>
      </c>
      <c r="O1235" s="190" t="s">
        <v>350</v>
      </c>
      <c r="P1235" s="190" t="s">
        <v>351</v>
      </c>
      <c r="Q1235" s="190" t="s">
        <v>2876</v>
      </c>
      <c r="R1235" s="190" t="s">
        <v>2877</v>
      </c>
      <c r="S1235" s="190" t="s">
        <v>144</v>
      </c>
    </row>
    <row r="1236" spans="9:19" ht="15" customHeight="1">
      <c r="I1236" s="190" t="s">
        <v>350</v>
      </c>
      <c r="J1236" s="190" t="s">
        <v>351</v>
      </c>
      <c r="K1236" s="190" t="s">
        <v>1094</v>
      </c>
      <c r="L1236" s="190" t="s">
        <v>1095</v>
      </c>
      <c r="M1236" s="190" t="s">
        <v>2878</v>
      </c>
      <c r="N1236" s="190" t="s">
        <v>2879</v>
      </c>
      <c r="O1236" s="190" t="s">
        <v>350</v>
      </c>
      <c r="P1236" s="190" t="s">
        <v>351</v>
      </c>
      <c r="Q1236" s="190" t="s">
        <v>2878</v>
      </c>
      <c r="R1236" s="190" t="s">
        <v>2879</v>
      </c>
      <c r="S1236" s="190" t="s">
        <v>144</v>
      </c>
    </row>
    <row r="1237" spans="9:19" ht="15" customHeight="1">
      <c r="I1237" s="190" t="s">
        <v>350</v>
      </c>
      <c r="J1237" s="190" t="s">
        <v>351</v>
      </c>
      <c r="K1237" s="190" t="s">
        <v>1090</v>
      </c>
      <c r="L1237" s="190" t="s">
        <v>1091</v>
      </c>
      <c r="M1237" s="190" t="s">
        <v>2880</v>
      </c>
      <c r="N1237" s="190" t="s">
        <v>2881</v>
      </c>
      <c r="O1237" s="190" t="s">
        <v>350</v>
      </c>
      <c r="P1237" s="190" t="s">
        <v>351</v>
      </c>
      <c r="Q1237" s="190" t="s">
        <v>2880</v>
      </c>
      <c r="R1237" s="190" t="s">
        <v>2881</v>
      </c>
      <c r="S1237" s="190" t="s">
        <v>144</v>
      </c>
    </row>
    <row r="1238" spans="9:19" ht="15" customHeight="1">
      <c r="I1238" s="190" t="s">
        <v>350</v>
      </c>
      <c r="J1238" s="190" t="s">
        <v>351</v>
      </c>
      <c r="K1238" s="190" t="s">
        <v>1090</v>
      </c>
      <c r="L1238" s="190" t="s">
        <v>1091</v>
      </c>
      <c r="M1238" s="190" t="s">
        <v>2882</v>
      </c>
      <c r="N1238" s="190" t="s">
        <v>286</v>
      </c>
      <c r="O1238" s="190" t="s">
        <v>350</v>
      </c>
      <c r="P1238" s="190" t="s">
        <v>351</v>
      </c>
      <c r="Q1238" s="190" t="s">
        <v>2882</v>
      </c>
      <c r="R1238" s="190" t="s">
        <v>286</v>
      </c>
      <c r="S1238" s="190" t="s">
        <v>144</v>
      </c>
    </row>
    <row r="1239" spans="9:19" ht="15" customHeight="1">
      <c r="I1239" s="190" t="s">
        <v>350</v>
      </c>
      <c r="J1239" s="190" t="s">
        <v>351</v>
      </c>
      <c r="K1239" s="190" t="s">
        <v>1096</v>
      </c>
      <c r="L1239" s="190" t="s">
        <v>1097</v>
      </c>
      <c r="M1239" s="190" t="s">
        <v>2883</v>
      </c>
      <c r="N1239" s="190" t="s">
        <v>177</v>
      </c>
      <c r="O1239" s="190" t="s">
        <v>350</v>
      </c>
      <c r="P1239" s="190" t="s">
        <v>351</v>
      </c>
      <c r="Q1239" s="190" t="s">
        <v>2883</v>
      </c>
      <c r="R1239" s="190" t="s">
        <v>177</v>
      </c>
      <c r="S1239" s="190" t="s">
        <v>144</v>
      </c>
    </row>
    <row r="1240" spans="9:19" ht="15" customHeight="1">
      <c r="I1240" s="190" t="s">
        <v>350</v>
      </c>
      <c r="J1240" s="190" t="s">
        <v>351</v>
      </c>
      <c r="K1240" s="190" t="s">
        <v>1098</v>
      </c>
      <c r="L1240" s="190" t="s">
        <v>1099</v>
      </c>
      <c r="M1240" s="190" t="s">
        <v>2884</v>
      </c>
      <c r="N1240" s="190" t="s">
        <v>2885</v>
      </c>
      <c r="O1240" s="190" t="s">
        <v>350</v>
      </c>
      <c r="P1240" s="190" t="s">
        <v>351</v>
      </c>
      <c r="Q1240" s="190" t="s">
        <v>2884</v>
      </c>
      <c r="R1240" s="190" t="s">
        <v>2885</v>
      </c>
      <c r="S1240" s="190" t="s">
        <v>144</v>
      </c>
    </row>
    <row r="1241" spans="9:19" ht="15" customHeight="1">
      <c r="I1241" s="190" t="s">
        <v>350</v>
      </c>
      <c r="J1241" s="190" t="s">
        <v>351</v>
      </c>
      <c r="K1241" s="190" t="s">
        <v>1102</v>
      </c>
      <c r="L1241" s="190" t="s">
        <v>1103</v>
      </c>
      <c r="M1241" s="190" t="s">
        <v>2886</v>
      </c>
      <c r="N1241" s="190" t="s">
        <v>2887</v>
      </c>
      <c r="O1241" s="190" t="s">
        <v>350</v>
      </c>
      <c r="P1241" s="190" t="s">
        <v>351</v>
      </c>
      <c r="Q1241" s="190" t="s">
        <v>2886</v>
      </c>
      <c r="R1241" s="190" t="s">
        <v>2887</v>
      </c>
      <c r="S1241" s="190" t="s">
        <v>144</v>
      </c>
    </row>
    <row r="1242" spans="9:19" ht="15" customHeight="1">
      <c r="I1242" s="190" t="s">
        <v>350</v>
      </c>
      <c r="J1242" s="190" t="s">
        <v>351</v>
      </c>
      <c r="K1242" s="190" t="s">
        <v>1094</v>
      </c>
      <c r="L1242" s="190" t="s">
        <v>1095</v>
      </c>
      <c r="M1242" s="190" t="s">
        <v>2888</v>
      </c>
      <c r="N1242" s="190" t="s">
        <v>2889</v>
      </c>
      <c r="O1242" s="190" t="s">
        <v>350</v>
      </c>
      <c r="P1242" s="190" t="s">
        <v>351</v>
      </c>
      <c r="Q1242" s="190" t="s">
        <v>2888</v>
      </c>
      <c r="R1242" s="190" t="s">
        <v>2889</v>
      </c>
      <c r="S1242" s="190" t="s">
        <v>144</v>
      </c>
    </row>
    <row r="1243" spans="9:19" ht="15" customHeight="1">
      <c r="I1243" s="190" t="s">
        <v>350</v>
      </c>
      <c r="J1243" s="190" t="s">
        <v>351</v>
      </c>
      <c r="K1243" s="190" t="s">
        <v>1107</v>
      </c>
      <c r="L1243" s="190" t="s">
        <v>1108</v>
      </c>
      <c r="M1243" s="190" t="s">
        <v>2890</v>
      </c>
      <c r="N1243" s="190" t="s">
        <v>2891</v>
      </c>
      <c r="O1243" s="190" t="s">
        <v>350</v>
      </c>
      <c r="P1243" s="190" t="s">
        <v>351</v>
      </c>
      <c r="Q1243" s="190" t="s">
        <v>2890</v>
      </c>
      <c r="R1243" s="190" t="s">
        <v>2891</v>
      </c>
      <c r="S1243" s="190" t="s">
        <v>144</v>
      </c>
    </row>
    <row r="1244" spans="9:19" ht="15" customHeight="1">
      <c r="I1244" s="190" t="s">
        <v>350</v>
      </c>
      <c r="J1244" s="190" t="s">
        <v>351</v>
      </c>
      <c r="K1244" s="190" t="s">
        <v>1102</v>
      </c>
      <c r="L1244" s="190" t="s">
        <v>1103</v>
      </c>
      <c r="M1244" s="190" t="s">
        <v>2892</v>
      </c>
      <c r="N1244" s="190" t="s">
        <v>2893</v>
      </c>
      <c r="O1244" s="190" t="s">
        <v>350</v>
      </c>
      <c r="P1244" s="190" t="s">
        <v>351</v>
      </c>
      <c r="Q1244" s="190" t="s">
        <v>2892</v>
      </c>
      <c r="R1244" s="190" t="s">
        <v>2893</v>
      </c>
      <c r="S1244" s="190" t="s">
        <v>144</v>
      </c>
    </row>
    <row r="1245" spans="9:19" ht="15" customHeight="1">
      <c r="I1245" s="190" t="s">
        <v>350</v>
      </c>
      <c r="J1245" s="190" t="s">
        <v>351</v>
      </c>
      <c r="K1245" s="190" t="s">
        <v>1112</v>
      </c>
      <c r="L1245" s="190" t="s">
        <v>1113</v>
      </c>
      <c r="M1245" s="190" t="s">
        <v>2894</v>
      </c>
      <c r="N1245" s="190" t="s">
        <v>897</v>
      </c>
      <c r="O1245" s="190" t="s">
        <v>350</v>
      </c>
      <c r="P1245" s="190" t="s">
        <v>351</v>
      </c>
      <c r="Q1245" s="190" t="s">
        <v>2894</v>
      </c>
      <c r="R1245" s="190" t="s">
        <v>897</v>
      </c>
      <c r="S1245" s="190" t="s">
        <v>144</v>
      </c>
    </row>
    <row r="1246" spans="9:19" ht="15" customHeight="1">
      <c r="I1246" s="190" t="s">
        <v>350</v>
      </c>
      <c r="J1246" s="190" t="s">
        <v>351</v>
      </c>
      <c r="K1246" s="190" t="s">
        <v>1090</v>
      </c>
      <c r="L1246" s="190" t="s">
        <v>1091</v>
      </c>
      <c r="M1246" s="190" t="s">
        <v>2895</v>
      </c>
      <c r="N1246" s="190" t="s">
        <v>2896</v>
      </c>
      <c r="O1246" s="190" t="s">
        <v>350</v>
      </c>
      <c r="P1246" s="190" t="s">
        <v>351</v>
      </c>
      <c r="Q1246" s="190" t="s">
        <v>2895</v>
      </c>
      <c r="R1246" s="190" t="s">
        <v>2896</v>
      </c>
      <c r="S1246" s="190" t="s">
        <v>144</v>
      </c>
    </row>
    <row r="1247" spans="9:19" ht="15" customHeight="1">
      <c r="I1247" s="190" t="s">
        <v>350</v>
      </c>
      <c r="J1247" s="190" t="s">
        <v>351</v>
      </c>
      <c r="K1247" s="190" t="s">
        <v>1077</v>
      </c>
      <c r="L1247" s="190" t="s">
        <v>1078</v>
      </c>
      <c r="M1247" s="190" t="s">
        <v>2897</v>
      </c>
      <c r="N1247" s="190" t="s">
        <v>2898</v>
      </c>
      <c r="O1247" s="190" t="s">
        <v>350</v>
      </c>
      <c r="P1247" s="190" t="s">
        <v>351</v>
      </c>
      <c r="Q1247" s="190" t="s">
        <v>2897</v>
      </c>
      <c r="R1247" s="190" t="s">
        <v>2898</v>
      </c>
      <c r="S1247" s="190" t="s">
        <v>144</v>
      </c>
    </row>
    <row r="1248" spans="9:19" ht="15" customHeight="1">
      <c r="I1248" s="190" t="s">
        <v>350</v>
      </c>
      <c r="J1248" s="190" t="s">
        <v>351</v>
      </c>
      <c r="K1248" s="190" t="s">
        <v>1081</v>
      </c>
      <c r="L1248" s="190" t="s">
        <v>585</v>
      </c>
      <c r="M1248" s="190" t="s">
        <v>2897</v>
      </c>
      <c r="N1248" s="190" t="s">
        <v>2898</v>
      </c>
      <c r="O1248" s="190" t="s">
        <v>350</v>
      </c>
      <c r="P1248" s="190" t="s">
        <v>351</v>
      </c>
      <c r="Q1248" s="190" t="s">
        <v>2897</v>
      </c>
      <c r="R1248" s="190" t="s">
        <v>2898</v>
      </c>
      <c r="S1248" s="190" t="s">
        <v>144</v>
      </c>
    </row>
    <row r="1249" spans="9:19" ht="15" customHeight="1">
      <c r="I1249" s="190" t="s">
        <v>350</v>
      </c>
      <c r="J1249" s="190" t="s">
        <v>351</v>
      </c>
      <c r="K1249" s="190" t="s">
        <v>1090</v>
      </c>
      <c r="L1249" s="190" t="s">
        <v>1091</v>
      </c>
      <c r="M1249" s="190" t="s">
        <v>2899</v>
      </c>
      <c r="N1249" s="190" t="s">
        <v>2900</v>
      </c>
      <c r="O1249" s="190" t="s">
        <v>350</v>
      </c>
      <c r="P1249" s="190" t="s">
        <v>351</v>
      </c>
      <c r="Q1249" s="190" t="s">
        <v>2899</v>
      </c>
      <c r="R1249" s="190" t="s">
        <v>2900</v>
      </c>
      <c r="S1249" s="190" t="s">
        <v>144</v>
      </c>
    </row>
    <row r="1250" spans="9:19" ht="15" customHeight="1">
      <c r="I1250" s="190" t="s">
        <v>350</v>
      </c>
      <c r="J1250" s="190" t="s">
        <v>351</v>
      </c>
      <c r="K1250" s="190" t="s">
        <v>1090</v>
      </c>
      <c r="L1250" s="190" t="s">
        <v>1091</v>
      </c>
      <c r="M1250" s="190" t="s">
        <v>2901</v>
      </c>
      <c r="N1250" s="190" t="s">
        <v>2902</v>
      </c>
      <c r="O1250" s="190" t="s">
        <v>350</v>
      </c>
      <c r="P1250" s="190" t="s">
        <v>351</v>
      </c>
      <c r="Q1250" s="190" t="s">
        <v>2901</v>
      </c>
      <c r="R1250" s="190" t="s">
        <v>2902</v>
      </c>
      <c r="S1250" s="190" t="s">
        <v>144</v>
      </c>
    </row>
    <row r="1251" spans="9:19" ht="15" customHeight="1">
      <c r="I1251" s="190" t="s">
        <v>350</v>
      </c>
      <c r="J1251" s="190" t="s">
        <v>351</v>
      </c>
      <c r="K1251" s="190" t="s">
        <v>1112</v>
      </c>
      <c r="L1251" s="190" t="s">
        <v>1113</v>
      </c>
      <c r="M1251" s="190" t="s">
        <v>2903</v>
      </c>
      <c r="N1251" s="190" t="s">
        <v>2904</v>
      </c>
      <c r="O1251" s="190" t="s">
        <v>350</v>
      </c>
      <c r="P1251" s="190" t="s">
        <v>351</v>
      </c>
      <c r="Q1251" s="190" t="s">
        <v>2903</v>
      </c>
      <c r="R1251" s="190" t="s">
        <v>2904</v>
      </c>
      <c r="S1251" s="190" t="s">
        <v>144</v>
      </c>
    </row>
    <row r="1252" spans="9:19" ht="15" customHeight="1">
      <c r="I1252" s="190" t="s">
        <v>350</v>
      </c>
      <c r="J1252" s="190" t="s">
        <v>351</v>
      </c>
      <c r="K1252" s="190" t="s">
        <v>1096</v>
      </c>
      <c r="L1252" s="190" t="s">
        <v>1097</v>
      </c>
      <c r="M1252" s="190" t="s">
        <v>2905</v>
      </c>
      <c r="N1252" s="190" t="s">
        <v>2906</v>
      </c>
      <c r="O1252" s="190" t="s">
        <v>350</v>
      </c>
      <c r="P1252" s="190" t="s">
        <v>351</v>
      </c>
      <c r="Q1252" s="190" t="s">
        <v>2905</v>
      </c>
      <c r="R1252" s="190" t="s">
        <v>2906</v>
      </c>
      <c r="S1252" s="190" t="s">
        <v>144</v>
      </c>
    </row>
    <row r="1253" spans="9:19" ht="15" customHeight="1">
      <c r="I1253" s="190" t="s">
        <v>350</v>
      </c>
      <c r="J1253" s="190" t="s">
        <v>351</v>
      </c>
      <c r="K1253" s="190" t="s">
        <v>1112</v>
      </c>
      <c r="L1253" s="190" t="s">
        <v>1113</v>
      </c>
      <c r="M1253" s="190" t="s">
        <v>2907</v>
      </c>
      <c r="N1253" s="190" t="s">
        <v>2908</v>
      </c>
      <c r="O1253" s="190" t="s">
        <v>350</v>
      </c>
      <c r="P1253" s="190" t="s">
        <v>351</v>
      </c>
      <c r="Q1253" s="190" t="s">
        <v>2907</v>
      </c>
      <c r="R1253" s="190" t="s">
        <v>2908</v>
      </c>
      <c r="S1253" s="190" t="s">
        <v>144</v>
      </c>
    </row>
    <row r="1254" spans="9:19" ht="15" customHeight="1">
      <c r="I1254" s="190" t="s">
        <v>350</v>
      </c>
      <c r="J1254" s="190" t="s">
        <v>351</v>
      </c>
      <c r="K1254" s="190" t="s">
        <v>1112</v>
      </c>
      <c r="L1254" s="190" t="s">
        <v>1113</v>
      </c>
      <c r="M1254" s="190" t="s">
        <v>2909</v>
      </c>
      <c r="N1254" s="190" t="s">
        <v>2910</v>
      </c>
      <c r="O1254" s="190" t="s">
        <v>350</v>
      </c>
      <c r="P1254" s="190" t="s">
        <v>351</v>
      </c>
      <c r="Q1254" s="190" t="s">
        <v>2909</v>
      </c>
      <c r="R1254" s="190" t="s">
        <v>2910</v>
      </c>
      <c r="S1254" s="190" t="s">
        <v>144</v>
      </c>
    </row>
    <row r="1255" spans="9:19" ht="15" customHeight="1">
      <c r="I1255" s="190" t="s">
        <v>350</v>
      </c>
      <c r="J1255" s="190" t="s">
        <v>351</v>
      </c>
      <c r="K1255" s="190" t="s">
        <v>1102</v>
      </c>
      <c r="L1255" s="190" t="s">
        <v>1103</v>
      </c>
      <c r="M1255" s="190" t="s">
        <v>2911</v>
      </c>
      <c r="N1255" s="190" t="s">
        <v>2912</v>
      </c>
      <c r="O1255" s="190" t="s">
        <v>350</v>
      </c>
      <c r="P1255" s="190" t="s">
        <v>351</v>
      </c>
      <c r="Q1255" s="190" t="s">
        <v>2911</v>
      </c>
      <c r="R1255" s="190" t="s">
        <v>2912</v>
      </c>
      <c r="S1255" s="190" t="s">
        <v>144</v>
      </c>
    </row>
    <row r="1256" spans="9:19" ht="15" customHeight="1">
      <c r="I1256" s="190" t="s">
        <v>350</v>
      </c>
      <c r="J1256" s="190" t="s">
        <v>351</v>
      </c>
      <c r="K1256" s="190" t="s">
        <v>1116</v>
      </c>
      <c r="L1256" s="190" t="s">
        <v>1117</v>
      </c>
      <c r="M1256" s="190" t="s">
        <v>2913</v>
      </c>
      <c r="N1256" s="190" t="s">
        <v>2914</v>
      </c>
      <c r="O1256" s="190" t="s">
        <v>350</v>
      </c>
      <c r="P1256" s="190" t="s">
        <v>351</v>
      </c>
      <c r="Q1256" s="190" t="s">
        <v>2913</v>
      </c>
      <c r="R1256" s="190" t="s">
        <v>2914</v>
      </c>
      <c r="S1256" s="190" t="s">
        <v>144</v>
      </c>
    </row>
    <row r="1257" spans="9:19" ht="15" customHeight="1">
      <c r="I1257" s="190" t="s">
        <v>350</v>
      </c>
      <c r="J1257" s="190" t="s">
        <v>351</v>
      </c>
      <c r="K1257" s="190" t="s">
        <v>1120</v>
      </c>
      <c r="L1257" s="190" t="s">
        <v>1121</v>
      </c>
      <c r="M1257" s="190" t="s">
        <v>2915</v>
      </c>
      <c r="N1257" s="190" t="s">
        <v>2916</v>
      </c>
      <c r="O1257" s="190" t="s">
        <v>350</v>
      </c>
      <c r="P1257" s="190" t="s">
        <v>351</v>
      </c>
      <c r="Q1257" s="190" t="s">
        <v>2915</v>
      </c>
      <c r="R1257" s="190" t="s">
        <v>2916</v>
      </c>
      <c r="S1257" s="190" t="s">
        <v>144</v>
      </c>
    </row>
    <row r="1258" spans="9:19" ht="15" customHeight="1">
      <c r="I1258" s="190" t="s">
        <v>350</v>
      </c>
      <c r="J1258" s="190" t="s">
        <v>351</v>
      </c>
      <c r="K1258" s="190" t="s">
        <v>1096</v>
      </c>
      <c r="L1258" s="190" t="s">
        <v>1097</v>
      </c>
      <c r="M1258" s="190" t="s">
        <v>2917</v>
      </c>
      <c r="N1258" s="190" t="s">
        <v>595</v>
      </c>
      <c r="O1258" s="190" t="s">
        <v>350</v>
      </c>
      <c r="P1258" s="190" t="s">
        <v>351</v>
      </c>
      <c r="Q1258" s="190" t="s">
        <v>2917</v>
      </c>
      <c r="R1258" s="190" t="s">
        <v>595</v>
      </c>
      <c r="S1258" s="190" t="s">
        <v>144</v>
      </c>
    </row>
    <row r="1259" spans="9:19" ht="15" customHeight="1">
      <c r="I1259" s="190" t="s">
        <v>350</v>
      </c>
      <c r="J1259" s="190" t="s">
        <v>351</v>
      </c>
      <c r="K1259" s="190" t="s">
        <v>1090</v>
      </c>
      <c r="L1259" s="190" t="s">
        <v>1091</v>
      </c>
      <c r="M1259" s="190" t="s">
        <v>2918</v>
      </c>
      <c r="N1259" s="190" t="s">
        <v>1377</v>
      </c>
      <c r="O1259" s="190" t="s">
        <v>350</v>
      </c>
      <c r="P1259" s="190" t="s">
        <v>351</v>
      </c>
      <c r="Q1259" s="190" t="s">
        <v>2918</v>
      </c>
      <c r="R1259" s="190" t="s">
        <v>1377</v>
      </c>
      <c r="S1259" s="190" t="s">
        <v>144</v>
      </c>
    </row>
    <row r="1260" spans="9:19" ht="15" customHeight="1">
      <c r="I1260" s="190" t="s">
        <v>350</v>
      </c>
      <c r="J1260" s="190" t="s">
        <v>351</v>
      </c>
      <c r="K1260" s="190" t="s">
        <v>1090</v>
      </c>
      <c r="L1260" s="190" t="s">
        <v>1091</v>
      </c>
      <c r="M1260" s="190" t="s">
        <v>2919</v>
      </c>
      <c r="N1260" s="190" t="s">
        <v>2920</v>
      </c>
      <c r="O1260" s="190" t="s">
        <v>350</v>
      </c>
      <c r="P1260" s="190" t="s">
        <v>351</v>
      </c>
      <c r="Q1260" s="190" t="s">
        <v>2919</v>
      </c>
      <c r="R1260" s="190" t="s">
        <v>2920</v>
      </c>
      <c r="S1260" s="190" t="s">
        <v>144</v>
      </c>
    </row>
    <row r="1261" spans="9:19" ht="15" customHeight="1">
      <c r="I1261" s="190" t="s">
        <v>350</v>
      </c>
      <c r="J1261" s="190" t="s">
        <v>351</v>
      </c>
      <c r="K1261" s="190" t="s">
        <v>1112</v>
      </c>
      <c r="L1261" s="190" t="s">
        <v>1113</v>
      </c>
      <c r="M1261" s="190" t="s">
        <v>2921</v>
      </c>
      <c r="N1261" s="190" t="s">
        <v>2922</v>
      </c>
      <c r="O1261" s="190" t="s">
        <v>350</v>
      </c>
      <c r="P1261" s="190" t="s">
        <v>351</v>
      </c>
      <c r="Q1261" s="190" t="s">
        <v>2921</v>
      </c>
      <c r="R1261" s="190" t="s">
        <v>2922</v>
      </c>
      <c r="S1261" s="190" t="s">
        <v>144</v>
      </c>
    </row>
    <row r="1262" spans="9:19" ht="15" customHeight="1">
      <c r="I1262" s="190" t="s">
        <v>350</v>
      </c>
      <c r="J1262" s="190" t="s">
        <v>351</v>
      </c>
      <c r="K1262" s="190" t="s">
        <v>1112</v>
      </c>
      <c r="L1262" s="190" t="s">
        <v>1113</v>
      </c>
      <c r="M1262" s="190" t="s">
        <v>2923</v>
      </c>
      <c r="N1262" s="190" t="s">
        <v>2924</v>
      </c>
      <c r="O1262" s="190" t="s">
        <v>350</v>
      </c>
      <c r="P1262" s="190" t="s">
        <v>351</v>
      </c>
      <c r="Q1262" s="190" t="s">
        <v>2923</v>
      </c>
      <c r="R1262" s="190" t="s">
        <v>2924</v>
      </c>
      <c r="S1262" s="190" t="s">
        <v>144</v>
      </c>
    </row>
    <row r="1263" spans="9:19" ht="15" customHeight="1">
      <c r="I1263" s="190" t="s">
        <v>350</v>
      </c>
      <c r="J1263" s="190" t="s">
        <v>351</v>
      </c>
      <c r="K1263" s="190" t="s">
        <v>1102</v>
      </c>
      <c r="L1263" s="190" t="s">
        <v>1103</v>
      </c>
      <c r="M1263" s="190" t="s">
        <v>2925</v>
      </c>
      <c r="N1263" s="190" t="s">
        <v>2308</v>
      </c>
      <c r="O1263" s="190" t="s">
        <v>350</v>
      </c>
      <c r="P1263" s="190" t="s">
        <v>351</v>
      </c>
      <c r="Q1263" s="190" t="s">
        <v>2925</v>
      </c>
      <c r="R1263" s="190" t="s">
        <v>2308</v>
      </c>
      <c r="S1263" s="190" t="s">
        <v>144</v>
      </c>
    </row>
    <row r="1264" spans="9:19" ht="15" customHeight="1">
      <c r="I1264" s="190" t="s">
        <v>350</v>
      </c>
      <c r="J1264" s="190" t="s">
        <v>351</v>
      </c>
      <c r="K1264" s="190" t="s">
        <v>1094</v>
      </c>
      <c r="L1264" s="190" t="s">
        <v>1095</v>
      </c>
      <c r="M1264" s="190" t="s">
        <v>2926</v>
      </c>
      <c r="N1264" s="190" t="s">
        <v>2927</v>
      </c>
      <c r="O1264" s="190" t="s">
        <v>350</v>
      </c>
      <c r="P1264" s="190" t="s">
        <v>351</v>
      </c>
      <c r="Q1264" s="190" t="s">
        <v>2926</v>
      </c>
      <c r="R1264" s="190" t="s">
        <v>2927</v>
      </c>
      <c r="S1264" s="190" t="s">
        <v>144</v>
      </c>
    </row>
    <row r="1265" spans="9:19" ht="15" customHeight="1">
      <c r="I1265" s="190" t="s">
        <v>350</v>
      </c>
      <c r="J1265" s="190" t="s">
        <v>351</v>
      </c>
      <c r="K1265" s="190" t="s">
        <v>1096</v>
      </c>
      <c r="L1265" s="190" t="s">
        <v>1097</v>
      </c>
      <c r="M1265" s="190" t="s">
        <v>2928</v>
      </c>
      <c r="N1265" s="190" t="s">
        <v>2929</v>
      </c>
      <c r="O1265" s="190" t="s">
        <v>350</v>
      </c>
      <c r="P1265" s="190" t="s">
        <v>351</v>
      </c>
      <c r="Q1265" s="190" t="s">
        <v>2928</v>
      </c>
      <c r="R1265" s="190" t="s">
        <v>2929</v>
      </c>
      <c r="S1265" s="190" t="s">
        <v>144</v>
      </c>
    </row>
    <row r="1266" spans="9:19" ht="15" customHeight="1">
      <c r="I1266" s="190" t="s">
        <v>350</v>
      </c>
      <c r="J1266" s="190" t="s">
        <v>351</v>
      </c>
      <c r="K1266" s="190" t="s">
        <v>1102</v>
      </c>
      <c r="L1266" s="190" t="s">
        <v>1103</v>
      </c>
      <c r="M1266" s="190" t="s">
        <v>2930</v>
      </c>
      <c r="N1266" s="190" t="s">
        <v>2774</v>
      </c>
      <c r="O1266" s="190" t="s">
        <v>350</v>
      </c>
      <c r="P1266" s="190" t="s">
        <v>351</v>
      </c>
      <c r="Q1266" s="190" t="s">
        <v>2930</v>
      </c>
      <c r="R1266" s="190" t="s">
        <v>2774</v>
      </c>
      <c r="S1266" s="190" t="s">
        <v>144</v>
      </c>
    </row>
    <row r="1267" spans="9:19" ht="15" customHeight="1">
      <c r="I1267" s="190" t="s">
        <v>350</v>
      </c>
      <c r="J1267" s="190" t="s">
        <v>351</v>
      </c>
      <c r="K1267" s="190" t="s">
        <v>1107</v>
      </c>
      <c r="L1267" s="190" t="s">
        <v>1108</v>
      </c>
      <c r="M1267" s="190" t="s">
        <v>2931</v>
      </c>
      <c r="N1267" s="190" t="s">
        <v>2932</v>
      </c>
      <c r="O1267" s="190" t="s">
        <v>350</v>
      </c>
      <c r="P1267" s="190" t="s">
        <v>351</v>
      </c>
      <c r="Q1267" s="190" t="s">
        <v>2931</v>
      </c>
      <c r="R1267" s="190" t="s">
        <v>2932</v>
      </c>
      <c r="S1267" s="190" t="s">
        <v>144</v>
      </c>
    </row>
    <row r="1268" spans="9:19" ht="15" customHeight="1">
      <c r="I1268" s="190" t="s">
        <v>350</v>
      </c>
      <c r="J1268" s="190" t="s">
        <v>351</v>
      </c>
      <c r="K1268" s="190" t="s">
        <v>1096</v>
      </c>
      <c r="L1268" s="190" t="s">
        <v>1097</v>
      </c>
      <c r="M1268" s="190" t="s">
        <v>2933</v>
      </c>
      <c r="N1268" s="190" t="s">
        <v>2934</v>
      </c>
      <c r="O1268" s="190" t="s">
        <v>350</v>
      </c>
      <c r="P1268" s="190" t="s">
        <v>351</v>
      </c>
      <c r="Q1268" s="190" t="s">
        <v>2933</v>
      </c>
      <c r="R1268" s="190" t="s">
        <v>2934</v>
      </c>
      <c r="S1268" s="190" t="s">
        <v>144</v>
      </c>
    </row>
    <row r="1269" spans="9:19" ht="15" customHeight="1">
      <c r="I1269" s="190" t="s">
        <v>350</v>
      </c>
      <c r="J1269" s="190" t="s">
        <v>351</v>
      </c>
      <c r="K1269" s="190" t="s">
        <v>1094</v>
      </c>
      <c r="L1269" s="190" t="s">
        <v>1095</v>
      </c>
      <c r="M1269" s="190" t="s">
        <v>2935</v>
      </c>
      <c r="N1269" s="190" t="s">
        <v>2936</v>
      </c>
      <c r="O1269" s="190" t="s">
        <v>350</v>
      </c>
      <c r="P1269" s="190" t="s">
        <v>351</v>
      </c>
      <c r="Q1269" s="190" t="s">
        <v>2935</v>
      </c>
      <c r="R1269" s="190" t="s">
        <v>2936</v>
      </c>
      <c r="S1269" s="190" t="s">
        <v>144</v>
      </c>
    </row>
    <row r="1270" spans="9:19" ht="15" customHeight="1">
      <c r="I1270" s="190" t="s">
        <v>350</v>
      </c>
      <c r="J1270" s="190" t="s">
        <v>351</v>
      </c>
      <c r="K1270" s="190" t="s">
        <v>1094</v>
      </c>
      <c r="L1270" s="190" t="s">
        <v>1095</v>
      </c>
      <c r="M1270" s="190" t="s">
        <v>2937</v>
      </c>
      <c r="N1270" s="190" t="s">
        <v>2938</v>
      </c>
      <c r="O1270" s="190" t="s">
        <v>350</v>
      </c>
      <c r="P1270" s="190" t="s">
        <v>351</v>
      </c>
      <c r="Q1270" s="190" t="s">
        <v>2937</v>
      </c>
      <c r="R1270" s="190" t="e">
        <v>#N/A</v>
      </c>
      <c r="S1270" s="190" t="s">
        <v>144</v>
      </c>
    </row>
    <row r="1271" spans="9:19" ht="15" customHeight="1">
      <c r="I1271" s="190" t="s">
        <v>350</v>
      </c>
      <c r="J1271" s="190" t="s">
        <v>351</v>
      </c>
      <c r="K1271" s="190" t="s">
        <v>1090</v>
      </c>
      <c r="L1271" s="190" t="s">
        <v>1091</v>
      </c>
      <c r="M1271" s="190" t="s">
        <v>2939</v>
      </c>
      <c r="N1271" s="190" t="s">
        <v>2940</v>
      </c>
      <c r="O1271" s="190" t="s">
        <v>350</v>
      </c>
      <c r="P1271" s="190" t="s">
        <v>351</v>
      </c>
      <c r="Q1271" s="190" t="s">
        <v>2939</v>
      </c>
      <c r="R1271" s="190" t="s">
        <v>2940</v>
      </c>
      <c r="S1271" s="190" t="s">
        <v>144</v>
      </c>
    </row>
    <row r="1272" spans="9:19" ht="15" customHeight="1">
      <c r="I1272" s="190" t="s">
        <v>350</v>
      </c>
      <c r="J1272" s="190" t="s">
        <v>351</v>
      </c>
      <c r="K1272" s="190" t="s">
        <v>1096</v>
      </c>
      <c r="L1272" s="190" t="s">
        <v>1097</v>
      </c>
      <c r="M1272" s="190" t="s">
        <v>2941</v>
      </c>
      <c r="N1272" s="190" t="s">
        <v>2942</v>
      </c>
      <c r="O1272" s="190" t="s">
        <v>350</v>
      </c>
      <c r="P1272" s="190" t="s">
        <v>351</v>
      </c>
      <c r="Q1272" s="190" t="s">
        <v>2941</v>
      </c>
      <c r="R1272" s="190" t="s">
        <v>2942</v>
      </c>
      <c r="S1272" s="190" t="s">
        <v>144</v>
      </c>
    </row>
    <row r="1273" spans="9:19" ht="15" customHeight="1">
      <c r="I1273" s="190" t="s">
        <v>350</v>
      </c>
      <c r="J1273" s="190" t="s">
        <v>351</v>
      </c>
      <c r="K1273" s="190" t="s">
        <v>1120</v>
      </c>
      <c r="L1273" s="190" t="s">
        <v>1121</v>
      </c>
      <c r="M1273" s="190" t="s">
        <v>2943</v>
      </c>
      <c r="N1273" s="190" t="s">
        <v>2944</v>
      </c>
      <c r="O1273" s="190" t="s">
        <v>350</v>
      </c>
      <c r="P1273" s="190" t="s">
        <v>351</v>
      </c>
      <c r="Q1273" s="190" t="s">
        <v>2943</v>
      </c>
      <c r="R1273" s="190" t="s">
        <v>2944</v>
      </c>
      <c r="S1273" s="190" t="s">
        <v>144</v>
      </c>
    </row>
    <row r="1274" spans="9:19" ht="15" customHeight="1">
      <c r="I1274" s="190" t="s">
        <v>350</v>
      </c>
      <c r="J1274" s="190" t="s">
        <v>351</v>
      </c>
      <c r="K1274" s="190" t="s">
        <v>1102</v>
      </c>
      <c r="L1274" s="190" t="s">
        <v>1103</v>
      </c>
      <c r="M1274" s="190" t="s">
        <v>2945</v>
      </c>
      <c r="N1274" s="190" t="s">
        <v>2946</v>
      </c>
      <c r="O1274" s="190" t="s">
        <v>350</v>
      </c>
      <c r="P1274" s="190" t="s">
        <v>351</v>
      </c>
      <c r="Q1274" s="190" t="s">
        <v>2945</v>
      </c>
      <c r="R1274" s="190" t="s">
        <v>2946</v>
      </c>
      <c r="S1274" s="190" t="s">
        <v>144</v>
      </c>
    </row>
    <row r="1275" spans="9:19" ht="15" customHeight="1">
      <c r="I1275" s="190" t="s">
        <v>350</v>
      </c>
      <c r="J1275" s="190" t="s">
        <v>351</v>
      </c>
      <c r="K1275" s="190" t="s">
        <v>1120</v>
      </c>
      <c r="L1275" s="190" t="s">
        <v>1121</v>
      </c>
      <c r="M1275" s="190" t="s">
        <v>2947</v>
      </c>
      <c r="N1275" s="190" t="s">
        <v>2948</v>
      </c>
      <c r="O1275" s="190" t="s">
        <v>350</v>
      </c>
      <c r="P1275" s="190" t="s">
        <v>351</v>
      </c>
      <c r="Q1275" s="190" t="s">
        <v>2947</v>
      </c>
      <c r="R1275" s="190" t="s">
        <v>2948</v>
      </c>
      <c r="S1275" s="190" t="s">
        <v>144</v>
      </c>
    </row>
    <row r="1276" spans="9:19" ht="15" customHeight="1">
      <c r="I1276" s="190" t="s">
        <v>350</v>
      </c>
      <c r="J1276" s="190" t="s">
        <v>351</v>
      </c>
      <c r="K1276" s="190" t="s">
        <v>1096</v>
      </c>
      <c r="L1276" s="190" t="s">
        <v>1097</v>
      </c>
      <c r="M1276" s="190" t="s">
        <v>2949</v>
      </c>
      <c r="N1276" s="190" t="s">
        <v>2950</v>
      </c>
      <c r="O1276" s="190" t="s">
        <v>350</v>
      </c>
      <c r="P1276" s="190" t="s">
        <v>351</v>
      </c>
      <c r="Q1276" s="190" t="s">
        <v>2949</v>
      </c>
      <c r="R1276" s="190" t="s">
        <v>2950</v>
      </c>
      <c r="S1276" s="190" t="s">
        <v>144</v>
      </c>
    </row>
    <row r="1277" spans="9:19" ht="15" customHeight="1">
      <c r="I1277" s="190" t="s">
        <v>158</v>
      </c>
      <c r="J1277" s="190" t="s">
        <v>159</v>
      </c>
      <c r="K1277" s="190" t="s">
        <v>1124</v>
      </c>
      <c r="L1277" s="190" t="s">
        <v>1125</v>
      </c>
      <c r="M1277" s="190" t="s">
        <v>2951</v>
      </c>
      <c r="N1277" s="190" t="s">
        <v>2952</v>
      </c>
      <c r="O1277" s="190" t="s">
        <v>183</v>
      </c>
      <c r="P1277" s="190" t="s">
        <v>184</v>
      </c>
      <c r="Q1277" s="190" t="s">
        <v>2951</v>
      </c>
      <c r="R1277" s="190" t="s">
        <v>2952</v>
      </c>
      <c r="S1277" s="190" t="s">
        <v>144</v>
      </c>
    </row>
    <row r="1278" spans="9:19" ht="15" customHeight="1">
      <c r="I1278" s="190" t="s">
        <v>158</v>
      </c>
      <c r="J1278" s="190" t="s">
        <v>159</v>
      </c>
      <c r="K1278" s="190" t="s">
        <v>1128</v>
      </c>
      <c r="L1278" s="190" t="s">
        <v>1129</v>
      </c>
      <c r="M1278" s="190" t="s">
        <v>2953</v>
      </c>
      <c r="N1278" s="190" t="s">
        <v>159</v>
      </c>
      <c r="O1278" s="190" t="s">
        <v>158</v>
      </c>
      <c r="P1278" s="190" t="s">
        <v>159</v>
      </c>
      <c r="Q1278" s="190" t="s">
        <v>2953</v>
      </c>
      <c r="R1278" s="190" t="s">
        <v>159</v>
      </c>
      <c r="S1278" s="190" t="s">
        <v>144</v>
      </c>
    </row>
    <row r="1279" spans="9:19" ht="15" customHeight="1">
      <c r="I1279" s="190" t="s">
        <v>158</v>
      </c>
      <c r="J1279" s="190" t="s">
        <v>159</v>
      </c>
      <c r="K1279" s="190" t="s">
        <v>1124</v>
      </c>
      <c r="L1279" s="190" t="s">
        <v>1125</v>
      </c>
      <c r="M1279" s="190" t="s">
        <v>2954</v>
      </c>
      <c r="N1279" s="190" t="s">
        <v>2955</v>
      </c>
      <c r="O1279" s="190" t="s">
        <v>158</v>
      </c>
      <c r="P1279" s="190" t="s">
        <v>159</v>
      </c>
      <c r="Q1279" s="190" t="s">
        <v>2954</v>
      </c>
      <c r="R1279" s="190" t="s">
        <v>2955</v>
      </c>
      <c r="S1279" s="190" t="s">
        <v>144</v>
      </c>
    </row>
    <row r="1280" spans="9:19" ht="15" customHeight="1">
      <c r="I1280" s="190" t="s">
        <v>158</v>
      </c>
      <c r="J1280" s="190" t="s">
        <v>159</v>
      </c>
      <c r="K1280" s="190" t="s">
        <v>1128</v>
      </c>
      <c r="L1280" s="190" t="s">
        <v>1129</v>
      </c>
      <c r="M1280" s="190" t="s">
        <v>2956</v>
      </c>
      <c r="N1280" s="190" t="s">
        <v>2957</v>
      </c>
      <c r="O1280" s="190" t="s">
        <v>158</v>
      </c>
      <c r="P1280" s="190" t="s">
        <v>159</v>
      </c>
      <c r="Q1280" s="190" t="s">
        <v>2956</v>
      </c>
      <c r="R1280" s="190" t="s">
        <v>2957</v>
      </c>
      <c r="S1280" s="190" t="s">
        <v>144</v>
      </c>
    </row>
    <row r="1281" spans="9:19" ht="15" customHeight="1">
      <c r="I1281" s="190" t="s">
        <v>158</v>
      </c>
      <c r="J1281" s="190" t="s">
        <v>159</v>
      </c>
      <c r="K1281" s="190" t="s">
        <v>1124</v>
      </c>
      <c r="L1281" s="190" t="s">
        <v>1125</v>
      </c>
      <c r="M1281" s="190" t="s">
        <v>2958</v>
      </c>
      <c r="N1281" s="190" t="s">
        <v>2959</v>
      </c>
      <c r="O1281" s="190" t="s">
        <v>158</v>
      </c>
      <c r="P1281" s="190" t="s">
        <v>159</v>
      </c>
      <c r="Q1281" s="190" t="s">
        <v>2958</v>
      </c>
      <c r="R1281" s="190" t="s">
        <v>2959</v>
      </c>
      <c r="S1281" s="190" t="s">
        <v>144</v>
      </c>
    </row>
    <row r="1282" spans="9:19" ht="15" customHeight="1">
      <c r="I1282" s="190" t="s">
        <v>158</v>
      </c>
      <c r="J1282" s="190" t="s">
        <v>159</v>
      </c>
      <c r="K1282" s="190" t="s">
        <v>1133</v>
      </c>
      <c r="L1282" s="190" t="s">
        <v>1134</v>
      </c>
      <c r="M1282" s="190" t="s">
        <v>2960</v>
      </c>
      <c r="N1282" s="190" t="s">
        <v>2961</v>
      </c>
      <c r="O1282" s="190" t="s">
        <v>158</v>
      </c>
      <c r="P1282" s="190" t="s">
        <v>159</v>
      </c>
      <c r="Q1282" s="190" t="s">
        <v>2960</v>
      </c>
      <c r="R1282" s="190" t="s">
        <v>2961</v>
      </c>
      <c r="S1282" s="190" t="s">
        <v>144</v>
      </c>
    </row>
    <row r="1283" spans="9:19" ht="15" customHeight="1">
      <c r="I1283" s="190" t="s">
        <v>158</v>
      </c>
      <c r="J1283" s="190" t="s">
        <v>159</v>
      </c>
      <c r="K1283" s="190" t="s">
        <v>1124</v>
      </c>
      <c r="L1283" s="190" t="s">
        <v>1125</v>
      </c>
      <c r="M1283" s="190" t="s">
        <v>2962</v>
      </c>
      <c r="N1283" s="190" t="s">
        <v>2963</v>
      </c>
      <c r="O1283" s="190" t="s">
        <v>158</v>
      </c>
      <c r="P1283" s="190" t="s">
        <v>159</v>
      </c>
      <c r="Q1283" s="190" t="s">
        <v>2962</v>
      </c>
      <c r="R1283" s="190" t="s">
        <v>2963</v>
      </c>
      <c r="S1283" s="190" t="s">
        <v>144</v>
      </c>
    </row>
    <row r="1284" spans="9:19" ht="15" customHeight="1">
      <c r="I1284" s="190" t="s">
        <v>158</v>
      </c>
      <c r="J1284" s="190" t="s">
        <v>159</v>
      </c>
      <c r="K1284" s="190" t="s">
        <v>1133</v>
      </c>
      <c r="L1284" s="190" t="s">
        <v>1134</v>
      </c>
      <c r="M1284" s="190" t="s">
        <v>2964</v>
      </c>
      <c r="N1284" s="190" t="s">
        <v>2965</v>
      </c>
      <c r="O1284" s="190" t="s">
        <v>158</v>
      </c>
      <c r="P1284" s="190" t="s">
        <v>159</v>
      </c>
      <c r="Q1284" s="190" t="s">
        <v>2964</v>
      </c>
      <c r="R1284" s="190" t="s">
        <v>2965</v>
      </c>
      <c r="S1284" s="190" t="s">
        <v>144</v>
      </c>
    </row>
    <row r="1285" spans="9:19" ht="15" customHeight="1">
      <c r="I1285" s="190" t="s">
        <v>206</v>
      </c>
      <c r="J1285" s="190" t="s">
        <v>207</v>
      </c>
      <c r="K1285" s="190" t="s">
        <v>1137</v>
      </c>
      <c r="L1285" s="190" t="s">
        <v>1138</v>
      </c>
      <c r="M1285" s="190" t="s">
        <v>2966</v>
      </c>
      <c r="N1285" s="190" t="s">
        <v>2967</v>
      </c>
      <c r="O1285" s="190" t="s">
        <v>206</v>
      </c>
      <c r="P1285" s="190" t="s">
        <v>207</v>
      </c>
      <c r="Q1285" s="190" t="s">
        <v>2966</v>
      </c>
      <c r="R1285" s="190" t="s">
        <v>2967</v>
      </c>
      <c r="S1285" s="190" t="s">
        <v>144</v>
      </c>
    </row>
    <row r="1286" spans="9:19" ht="15" customHeight="1">
      <c r="I1286" s="190" t="s">
        <v>206</v>
      </c>
      <c r="J1286" s="190" t="s">
        <v>207</v>
      </c>
      <c r="K1286" s="190" t="s">
        <v>1137</v>
      </c>
      <c r="L1286" s="190" t="s">
        <v>1138</v>
      </c>
      <c r="M1286" s="190" t="s">
        <v>2968</v>
      </c>
      <c r="N1286" s="190" t="s">
        <v>2969</v>
      </c>
      <c r="O1286" s="190" t="s">
        <v>206</v>
      </c>
      <c r="P1286" s="190" t="s">
        <v>207</v>
      </c>
      <c r="Q1286" s="190" t="s">
        <v>2968</v>
      </c>
      <c r="R1286" s="190" t="s">
        <v>2969</v>
      </c>
      <c r="S1286" s="190" t="s">
        <v>144</v>
      </c>
    </row>
    <row r="1287" spans="9:19" ht="15" customHeight="1">
      <c r="I1287" s="190" t="s">
        <v>206</v>
      </c>
      <c r="J1287" s="190" t="s">
        <v>207</v>
      </c>
      <c r="K1287" s="190" t="s">
        <v>1137</v>
      </c>
      <c r="L1287" s="190" t="s">
        <v>1138</v>
      </c>
      <c r="M1287" s="190" t="s">
        <v>2970</v>
      </c>
      <c r="N1287" s="190" t="s">
        <v>2971</v>
      </c>
      <c r="O1287" s="190" t="s">
        <v>206</v>
      </c>
      <c r="P1287" s="190" t="s">
        <v>207</v>
      </c>
      <c r="Q1287" s="190" t="s">
        <v>2970</v>
      </c>
      <c r="R1287" s="190" t="s">
        <v>2972</v>
      </c>
      <c r="S1287" s="190" t="s">
        <v>144</v>
      </c>
    </row>
    <row r="1288" spans="9:19" ht="15" customHeight="1">
      <c r="I1288" s="190" t="s">
        <v>206</v>
      </c>
      <c r="J1288" s="190" t="s">
        <v>207</v>
      </c>
      <c r="K1288" s="190" t="s">
        <v>1140</v>
      </c>
      <c r="L1288" s="190" t="s">
        <v>1141</v>
      </c>
      <c r="M1288" s="190" t="s">
        <v>2973</v>
      </c>
      <c r="N1288" s="190" t="s">
        <v>2974</v>
      </c>
      <c r="O1288" s="190" t="s">
        <v>206</v>
      </c>
      <c r="P1288" s="190" t="s">
        <v>207</v>
      </c>
      <c r="Q1288" s="190" t="s">
        <v>2973</v>
      </c>
      <c r="R1288" s="190" t="s">
        <v>2974</v>
      </c>
      <c r="S1288" s="190" t="s">
        <v>144</v>
      </c>
    </row>
    <row r="1289" spans="9:19" ht="15" customHeight="1">
      <c r="I1289" s="190" t="s">
        <v>206</v>
      </c>
      <c r="J1289" s="190" t="s">
        <v>207</v>
      </c>
      <c r="K1289" s="190" t="s">
        <v>1140</v>
      </c>
      <c r="L1289" s="190" t="s">
        <v>1141</v>
      </c>
      <c r="M1289" s="190" t="s">
        <v>2975</v>
      </c>
      <c r="N1289" s="190" t="s">
        <v>2976</v>
      </c>
      <c r="O1289" s="190" t="s">
        <v>206</v>
      </c>
      <c r="P1289" s="190" t="s">
        <v>207</v>
      </c>
      <c r="Q1289" s="190" t="s">
        <v>2975</v>
      </c>
      <c r="R1289" s="190" t="s">
        <v>2976</v>
      </c>
      <c r="S1289" s="190" t="s">
        <v>144</v>
      </c>
    </row>
    <row r="1290" spans="9:19" ht="15" customHeight="1">
      <c r="I1290" s="190" t="s">
        <v>206</v>
      </c>
      <c r="J1290" s="190" t="s">
        <v>207</v>
      </c>
      <c r="K1290" s="190" t="s">
        <v>1137</v>
      </c>
      <c r="L1290" s="190" t="s">
        <v>1138</v>
      </c>
      <c r="M1290" s="190" t="s">
        <v>2977</v>
      </c>
      <c r="N1290" s="190" t="s">
        <v>2978</v>
      </c>
      <c r="O1290" s="190" t="s">
        <v>206</v>
      </c>
      <c r="P1290" s="190" t="s">
        <v>207</v>
      </c>
      <c r="Q1290" s="190" t="s">
        <v>2977</v>
      </c>
      <c r="R1290" s="190" t="s">
        <v>2978</v>
      </c>
      <c r="S1290" s="190" t="s">
        <v>144</v>
      </c>
    </row>
    <row r="1291" spans="9:19" ht="15" customHeight="1">
      <c r="I1291" s="190" t="s">
        <v>206</v>
      </c>
      <c r="J1291" s="190" t="s">
        <v>207</v>
      </c>
      <c r="K1291" s="190" t="s">
        <v>1144</v>
      </c>
      <c r="L1291" s="190" t="s">
        <v>1145</v>
      </c>
      <c r="M1291" s="190" t="s">
        <v>2979</v>
      </c>
      <c r="N1291" s="190" t="s">
        <v>2980</v>
      </c>
      <c r="O1291" s="190" t="s">
        <v>206</v>
      </c>
      <c r="P1291" s="190" t="s">
        <v>207</v>
      </c>
      <c r="Q1291" s="190" t="s">
        <v>2979</v>
      </c>
      <c r="R1291" s="190" t="s">
        <v>2980</v>
      </c>
      <c r="S1291" s="190" t="s">
        <v>144</v>
      </c>
    </row>
    <row r="1292" spans="9:19" ht="15" customHeight="1">
      <c r="I1292" s="190" t="s">
        <v>206</v>
      </c>
      <c r="J1292" s="190" t="s">
        <v>207</v>
      </c>
      <c r="K1292" s="190" t="s">
        <v>1137</v>
      </c>
      <c r="L1292" s="190" t="s">
        <v>1138</v>
      </c>
      <c r="M1292" s="190" t="s">
        <v>2981</v>
      </c>
      <c r="N1292" s="190" t="s">
        <v>2982</v>
      </c>
      <c r="O1292" s="190" t="s">
        <v>206</v>
      </c>
      <c r="P1292" s="190" t="s">
        <v>207</v>
      </c>
      <c r="Q1292" s="190" t="s">
        <v>2981</v>
      </c>
      <c r="R1292" s="190" t="s">
        <v>2982</v>
      </c>
      <c r="S1292" s="190" t="s">
        <v>144</v>
      </c>
    </row>
    <row r="1293" spans="9:19" ht="15" customHeight="1">
      <c r="I1293" s="190" t="s">
        <v>206</v>
      </c>
      <c r="J1293" s="190" t="s">
        <v>207</v>
      </c>
      <c r="K1293" s="190" t="s">
        <v>1137</v>
      </c>
      <c r="L1293" s="190" t="s">
        <v>1138</v>
      </c>
      <c r="M1293" s="190" t="s">
        <v>2983</v>
      </c>
      <c r="N1293" s="190" t="s">
        <v>2984</v>
      </c>
      <c r="O1293" s="190" t="s">
        <v>206</v>
      </c>
      <c r="P1293" s="190" t="s">
        <v>207</v>
      </c>
      <c r="Q1293" s="190" t="s">
        <v>2983</v>
      </c>
      <c r="R1293" s="190" t="s">
        <v>2984</v>
      </c>
      <c r="S1293" s="190" t="s">
        <v>144</v>
      </c>
    </row>
    <row r="1294" spans="9:19" ht="15" customHeight="1">
      <c r="I1294" s="190" t="s">
        <v>206</v>
      </c>
      <c r="J1294" s="190" t="s">
        <v>207</v>
      </c>
      <c r="K1294" s="190" t="s">
        <v>1140</v>
      </c>
      <c r="L1294" s="190" t="s">
        <v>1141</v>
      </c>
      <c r="M1294" s="190" t="s">
        <v>2985</v>
      </c>
      <c r="N1294" s="190" t="s">
        <v>2986</v>
      </c>
      <c r="O1294" s="190" t="s">
        <v>206</v>
      </c>
      <c r="P1294" s="190" t="s">
        <v>207</v>
      </c>
      <c r="Q1294" s="190" t="s">
        <v>2985</v>
      </c>
      <c r="R1294" s="190" t="s">
        <v>2986</v>
      </c>
      <c r="S1294" s="190" t="s">
        <v>144</v>
      </c>
    </row>
    <row r="1295" spans="9:19" ht="15" customHeight="1">
      <c r="I1295" s="190" t="s">
        <v>206</v>
      </c>
      <c r="J1295" s="190" t="s">
        <v>207</v>
      </c>
      <c r="K1295" s="190" t="s">
        <v>1140</v>
      </c>
      <c r="L1295" s="190" t="s">
        <v>1141</v>
      </c>
      <c r="M1295" s="190" t="s">
        <v>2987</v>
      </c>
      <c r="N1295" s="190" t="s">
        <v>2988</v>
      </c>
      <c r="O1295" s="190" t="s">
        <v>206</v>
      </c>
      <c r="P1295" s="190" t="s">
        <v>207</v>
      </c>
      <c r="Q1295" s="190" t="s">
        <v>2987</v>
      </c>
      <c r="R1295" s="190" t="s">
        <v>2988</v>
      </c>
      <c r="S1295" s="190" t="s">
        <v>144</v>
      </c>
    </row>
    <row r="1296" spans="9:19" ht="15" customHeight="1">
      <c r="I1296" s="190" t="s">
        <v>206</v>
      </c>
      <c r="J1296" s="190" t="s">
        <v>207</v>
      </c>
      <c r="K1296" s="190" t="s">
        <v>1137</v>
      </c>
      <c r="L1296" s="190" t="s">
        <v>1138</v>
      </c>
      <c r="M1296" s="190" t="s">
        <v>2989</v>
      </c>
      <c r="N1296" s="190" t="s">
        <v>2990</v>
      </c>
      <c r="O1296" s="190" t="s">
        <v>206</v>
      </c>
      <c r="P1296" s="190" t="s">
        <v>207</v>
      </c>
      <c r="Q1296" s="190" t="s">
        <v>2989</v>
      </c>
      <c r="R1296" s="190" t="s">
        <v>2990</v>
      </c>
      <c r="S1296" s="190" t="s">
        <v>144</v>
      </c>
    </row>
    <row r="1297" spans="9:19" ht="15" customHeight="1">
      <c r="I1297" s="190" t="s">
        <v>206</v>
      </c>
      <c r="J1297" s="190" t="s">
        <v>207</v>
      </c>
      <c r="K1297" s="190" t="s">
        <v>1144</v>
      </c>
      <c r="L1297" s="190" t="s">
        <v>1145</v>
      </c>
      <c r="M1297" s="190" t="s">
        <v>2991</v>
      </c>
      <c r="N1297" s="190" t="s">
        <v>688</v>
      </c>
      <c r="O1297" s="190" t="s">
        <v>206</v>
      </c>
      <c r="P1297" s="190" t="s">
        <v>207</v>
      </c>
      <c r="Q1297" s="190" t="s">
        <v>2991</v>
      </c>
      <c r="R1297" s="190" t="s">
        <v>688</v>
      </c>
      <c r="S1297" s="190" t="s">
        <v>144</v>
      </c>
    </row>
    <row r="1298" spans="9:19" ht="15" customHeight="1">
      <c r="I1298" s="190" t="s">
        <v>206</v>
      </c>
      <c r="J1298" s="190" t="s">
        <v>207</v>
      </c>
      <c r="K1298" s="190" t="s">
        <v>1140</v>
      </c>
      <c r="L1298" s="190" t="s">
        <v>1141</v>
      </c>
      <c r="M1298" s="190" t="s">
        <v>2992</v>
      </c>
      <c r="N1298" s="190" t="s">
        <v>2993</v>
      </c>
      <c r="O1298" s="190" t="s">
        <v>206</v>
      </c>
      <c r="P1298" s="190" t="s">
        <v>207</v>
      </c>
      <c r="Q1298" s="190" t="s">
        <v>2992</v>
      </c>
      <c r="R1298" s="190" t="s">
        <v>2993</v>
      </c>
      <c r="S1298" s="190" t="s">
        <v>144</v>
      </c>
    </row>
    <row r="1299" spans="9:19" ht="15" customHeight="1">
      <c r="I1299" s="190" t="s">
        <v>206</v>
      </c>
      <c r="J1299" s="190" t="s">
        <v>207</v>
      </c>
      <c r="K1299" s="190" t="s">
        <v>1137</v>
      </c>
      <c r="L1299" s="190" t="s">
        <v>1138</v>
      </c>
      <c r="M1299" s="190" t="s">
        <v>2994</v>
      </c>
      <c r="N1299" s="190" t="s">
        <v>2995</v>
      </c>
      <c r="O1299" s="190" t="s">
        <v>206</v>
      </c>
      <c r="P1299" s="190" t="s">
        <v>207</v>
      </c>
      <c r="Q1299" s="190" t="s">
        <v>2994</v>
      </c>
      <c r="R1299" s="190" t="s">
        <v>2995</v>
      </c>
      <c r="S1299" s="190" t="s">
        <v>144</v>
      </c>
    </row>
    <row r="1300" spans="9:19" ht="15" customHeight="1">
      <c r="I1300" s="190" t="s">
        <v>206</v>
      </c>
      <c r="J1300" s="190" t="s">
        <v>207</v>
      </c>
      <c r="K1300" s="190" t="s">
        <v>1140</v>
      </c>
      <c r="L1300" s="190" t="s">
        <v>1141</v>
      </c>
      <c r="M1300" s="190" t="s">
        <v>2996</v>
      </c>
      <c r="N1300" s="190" t="s">
        <v>2997</v>
      </c>
      <c r="O1300" s="190" t="s">
        <v>206</v>
      </c>
      <c r="P1300" s="190" t="s">
        <v>207</v>
      </c>
      <c r="Q1300" s="190" t="s">
        <v>2996</v>
      </c>
      <c r="R1300" s="190" t="s">
        <v>2997</v>
      </c>
      <c r="S1300" s="190" t="s">
        <v>144</v>
      </c>
    </row>
    <row r="1301" spans="9:19" ht="15" customHeight="1">
      <c r="I1301" s="190" t="s">
        <v>206</v>
      </c>
      <c r="J1301" s="190" t="s">
        <v>207</v>
      </c>
      <c r="K1301" s="190" t="s">
        <v>1144</v>
      </c>
      <c r="L1301" s="190" t="s">
        <v>1145</v>
      </c>
      <c r="M1301" s="190" t="s">
        <v>2998</v>
      </c>
      <c r="N1301" s="190" t="s">
        <v>2999</v>
      </c>
      <c r="O1301" s="190" t="s">
        <v>206</v>
      </c>
      <c r="P1301" s="190" t="s">
        <v>207</v>
      </c>
      <c r="Q1301" s="190" t="s">
        <v>2998</v>
      </c>
      <c r="R1301" s="190" t="s">
        <v>2999</v>
      </c>
      <c r="S1301" s="190" t="s">
        <v>144</v>
      </c>
    </row>
    <row r="1302" spans="9:19" ht="15" customHeight="1">
      <c r="I1302" s="190" t="s">
        <v>206</v>
      </c>
      <c r="J1302" s="190" t="s">
        <v>207</v>
      </c>
      <c r="K1302" s="190" t="s">
        <v>1140</v>
      </c>
      <c r="L1302" s="190" t="s">
        <v>1141</v>
      </c>
      <c r="M1302" s="190" t="s">
        <v>3000</v>
      </c>
      <c r="N1302" s="190" t="s">
        <v>3001</v>
      </c>
      <c r="O1302" s="190" t="s">
        <v>206</v>
      </c>
      <c r="P1302" s="190" t="s">
        <v>207</v>
      </c>
      <c r="Q1302" s="190" t="s">
        <v>3000</v>
      </c>
      <c r="R1302" s="190" t="s">
        <v>3001</v>
      </c>
      <c r="S1302" s="190" t="s">
        <v>144</v>
      </c>
    </row>
    <row r="1303" spans="9:19" ht="15" customHeight="1">
      <c r="I1303" s="190" t="s">
        <v>206</v>
      </c>
      <c r="J1303" s="190" t="s">
        <v>207</v>
      </c>
      <c r="K1303" s="190" t="s">
        <v>1144</v>
      </c>
      <c r="L1303" s="190" t="s">
        <v>1145</v>
      </c>
      <c r="M1303" s="190" t="s">
        <v>3002</v>
      </c>
      <c r="N1303" s="190" t="s">
        <v>1263</v>
      </c>
      <c r="O1303" s="190" t="s">
        <v>206</v>
      </c>
      <c r="P1303" s="190" t="s">
        <v>207</v>
      </c>
      <c r="Q1303" s="190" t="s">
        <v>3002</v>
      </c>
      <c r="R1303" s="190" t="s">
        <v>1263</v>
      </c>
      <c r="S1303" s="190" t="s">
        <v>144</v>
      </c>
    </row>
    <row r="1304" spans="9:19" ht="15" customHeight="1">
      <c r="I1304" s="190" t="s">
        <v>306</v>
      </c>
      <c r="J1304" s="190" t="s">
        <v>307</v>
      </c>
      <c r="K1304" s="190" t="s">
        <v>1148</v>
      </c>
      <c r="L1304" s="190" t="s">
        <v>1149</v>
      </c>
      <c r="M1304" s="190" t="s">
        <v>1660</v>
      </c>
      <c r="N1304" s="190" t="s">
        <v>1661</v>
      </c>
      <c r="O1304" s="190" t="s">
        <v>214</v>
      </c>
      <c r="P1304" s="190" t="s">
        <v>215</v>
      </c>
      <c r="Q1304" s="190" t="s">
        <v>1660</v>
      </c>
      <c r="R1304" s="190" t="s">
        <v>1661</v>
      </c>
      <c r="S1304" s="190" t="s">
        <v>144</v>
      </c>
    </row>
    <row r="1305" spans="9:19" ht="15" customHeight="1">
      <c r="I1305" s="190" t="s">
        <v>306</v>
      </c>
      <c r="J1305" s="190" t="s">
        <v>307</v>
      </c>
      <c r="K1305" s="190" t="s">
        <v>1148</v>
      </c>
      <c r="L1305" s="190" t="s">
        <v>1149</v>
      </c>
      <c r="M1305" s="190" t="s">
        <v>3003</v>
      </c>
      <c r="N1305" s="190" t="s">
        <v>3004</v>
      </c>
      <c r="O1305" s="190" t="s">
        <v>306</v>
      </c>
      <c r="P1305" s="190" t="s">
        <v>307</v>
      </c>
      <c r="Q1305" s="190" t="s">
        <v>3003</v>
      </c>
      <c r="R1305" s="190" t="s">
        <v>3004</v>
      </c>
      <c r="S1305" s="190" t="s">
        <v>144</v>
      </c>
    </row>
    <row r="1306" spans="9:19" ht="15" customHeight="1">
      <c r="I1306" s="190" t="s">
        <v>306</v>
      </c>
      <c r="J1306" s="190" t="s">
        <v>307</v>
      </c>
      <c r="K1306" s="190" t="s">
        <v>1152</v>
      </c>
      <c r="L1306" s="190" t="s">
        <v>1153</v>
      </c>
      <c r="M1306" s="190" t="s">
        <v>3005</v>
      </c>
      <c r="N1306" s="190" t="s">
        <v>2334</v>
      </c>
      <c r="O1306" s="190" t="s">
        <v>306</v>
      </c>
      <c r="P1306" s="190" t="s">
        <v>307</v>
      </c>
      <c r="Q1306" s="190" t="s">
        <v>3005</v>
      </c>
      <c r="R1306" s="190" t="s">
        <v>2334</v>
      </c>
      <c r="S1306" s="190" t="s">
        <v>144</v>
      </c>
    </row>
    <row r="1307" spans="9:19" ht="15" customHeight="1">
      <c r="I1307" s="190" t="s">
        <v>306</v>
      </c>
      <c r="J1307" s="190" t="s">
        <v>307</v>
      </c>
      <c r="K1307" s="190" t="s">
        <v>1156</v>
      </c>
      <c r="L1307" s="190" t="s">
        <v>1157</v>
      </c>
      <c r="M1307" s="190" t="s">
        <v>3006</v>
      </c>
      <c r="N1307" s="190" t="s">
        <v>3007</v>
      </c>
      <c r="O1307" s="190" t="s">
        <v>306</v>
      </c>
      <c r="P1307" s="190" t="s">
        <v>307</v>
      </c>
      <c r="Q1307" s="190" t="s">
        <v>3006</v>
      </c>
      <c r="R1307" s="190" t="s">
        <v>3007</v>
      </c>
      <c r="S1307" s="190" t="s">
        <v>144</v>
      </c>
    </row>
    <row r="1308" spans="9:19" ht="15" customHeight="1">
      <c r="I1308" s="190" t="s">
        <v>306</v>
      </c>
      <c r="J1308" s="190" t="s">
        <v>307</v>
      </c>
      <c r="K1308" s="190" t="s">
        <v>1161</v>
      </c>
      <c r="L1308" s="190" t="s">
        <v>1162</v>
      </c>
      <c r="M1308" s="190" t="s">
        <v>3008</v>
      </c>
      <c r="N1308" s="190" t="s">
        <v>3009</v>
      </c>
      <c r="O1308" s="190" t="s">
        <v>306</v>
      </c>
      <c r="P1308" s="190" t="s">
        <v>307</v>
      </c>
      <c r="Q1308" s="190" t="s">
        <v>3008</v>
      </c>
      <c r="R1308" s="190" t="s">
        <v>3009</v>
      </c>
      <c r="S1308" s="190" t="s">
        <v>144</v>
      </c>
    </row>
    <row r="1309" spans="9:19" ht="15" customHeight="1">
      <c r="I1309" s="190" t="s">
        <v>306</v>
      </c>
      <c r="J1309" s="190" t="s">
        <v>307</v>
      </c>
      <c r="K1309" s="190" t="s">
        <v>1161</v>
      </c>
      <c r="L1309" s="190" t="s">
        <v>1162</v>
      </c>
      <c r="M1309" s="190" t="s">
        <v>3010</v>
      </c>
      <c r="N1309" s="190" t="s">
        <v>3011</v>
      </c>
      <c r="O1309" s="190" t="s">
        <v>306</v>
      </c>
      <c r="P1309" s="190" t="s">
        <v>307</v>
      </c>
      <c r="Q1309" s="190" t="s">
        <v>3010</v>
      </c>
      <c r="R1309" s="190" t="s">
        <v>3011</v>
      </c>
      <c r="S1309" s="190" t="s">
        <v>144</v>
      </c>
    </row>
    <row r="1310" spans="9:19" ht="15" customHeight="1">
      <c r="I1310" s="190" t="s">
        <v>306</v>
      </c>
      <c r="J1310" s="190" t="s">
        <v>307</v>
      </c>
      <c r="K1310" s="190" t="s">
        <v>1148</v>
      </c>
      <c r="L1310" s="190" t="s">
        <v>1149</v>
      </c>
      <c r="M1310" s="190" t="s">
        <v>3012</v>
      </c>
      <c r="N1310" s="190" t="s">
        <v>3013</v>
      </c>
      <c r="O1310" s="190" t="s">
        <v>306</v>
      </c>
      <c r="P1310" s="190" t="s">
        <v>307</v>
      </c>
      <c r="Q1310" s="190" t="s">
        <v>3012</v>
      </c>
      <c r="R1310" s="190" t="s">
        <v>3013</v>
      </c>
      <c r="S1310" s="190" t="s">
        <v>144</v>
      </c>
    </row>
    <row r="1311" spans="9:19" ht="15" customHeight="1">
      <c r="I1311" s="190" t="s">
        <v>306</v>
      </c>
      <c r="J1311" s="190" t="s">
        <v>307</v>
      </c>
      <c r="K1311" s="190" t="s">
        <v>1161</v>
      </c>
      <c r="L1311" s="190" t="s">
        <v>1162</v>
      </c>
      <c r="M1311" s="190" t="s">
        <v>3014</v>
      </c>
      <c r="N1311" s="190" t="s">
        <v>3015</v>
      </c>
      <c r="O1311" s="190" t="s">
        <v>306</v>
      </c>
      <c r="P1311" s="190" t="s">
        <v>307</v>
      </c>
      <c r="Q1311" s="190" t="s">
        <v>3014</v>
      </c>
      <c r="R1311" s="190" t="s">
        <v>3015</v>
      </c>
      <c r="S1311" s="190" t="s">
        <v>144</v>
      </c>
    </row>
    <row r="1312" spans="9:19" ht="15" customHeight="1">
      <c r="I1312" s="190" t="s">
        <v>306</v>
      </c>
      <c r="J1312" s="190" t="s">
        <v>307</v>
      </c>
      <c r="K1312" s="190" t="s">
        <v>1152</v>
      </c>
      <c r="L1312" s="190" t="s">
        <v>1153</v>
      </c>
      <c r="M1312" s="190" t="s">
        <v>3016</v>
      </c>
      <c r="N1312" s="190" t="s">
        <v>3017</v>
      </c>
      <c r="O1312" s="190" t="s">
        <v>306</v>
      </c>
      <c r="P1312" s="190" t="s">
        <v>307</v>
      </c>
      <c r="Q1312" s="190" t="s">
        <v>3016</v>
      </c>
      <c r="R1312" s="190" t="s">
        <v>3017</v>
      </c>
      <c r="S1312" s="190" t="s">
        <v>144</v>
      </c>
    </row>
    <row r="1313" spans="9:19" ht="15" customHeight="1">
      <c r="I1313" s="190" t="s">
        <v>306</v>
      </c>
      <c r="J1313" s="190" t="s">
        <v>307</v>
      </c>
      <c r="K1313" s="190" t="s">
        <v>1152</v>
      </c>
      <c r="L1313" s="190" t="s">
        <v>1153</v>
      </c>
      <c r="M1313" s="190" t="s">
        <v>3018</v>
      </c>
      <c r="N1313" s="190" t="s">
        <v>711</v>
      </c>
      <c r="O1313" s="190" t="s">
        <v>306</v>
      </c>
      <c r="P1313" s="190" t="s">
        <v>307</v>
      </c>
      <c r="Q1313" s="190" t="s">
        <v>3018</v>
      </c>
      <c r="R1313" s="190" t="s">
        <v>711</v>
      </c>
      <c r="S1313" s="190" t="s">
        <v>144</v>
      </c>
    </row>
    <row r="1314" spans="9:19" ht="15" customHeight="1">
      <c r="I1314" s="190" t="s">
        <v>306</v>
      </c>
      <c r="J1314" s="190" t="s">
        <v>307</v>
      </c>
      <c r="K1314" s="190" t="s">
        <v>1156</v>
      </c>
      <c r="L1314" s="190" t="s">
        <v>1157</v>
      </c>
      <c r="M1314" s="190" t="s">
        <v>3019</v>
      </c>
      <c r="N1314" s="190" t="s">
        <v>2706</v>
      </c>
      <c r="O1314" s="190" t="s">
        <v>306</v>
      </c>
      <c r="P1314" s="190" t="s">
        <v>307</v>
      </c>
      <c r="Q1314" s="190" t="s">
        <v>3019</v>
      </c>
      <c r="R1314" s="190" t="s">
        <v>2706</v>
      </c>
      <c r="S1314" s="190" t="s">
        <v>144</v>
      </c>
    </row>
    <row r="1315" spans="9:19" ht="15" customHeight="1">
      <c r="I1315" s="190" t="s">
        <v>306</v>
      </c>
      <c r="J1315" s="190" t="s">
        <v>307</v>
      </c>
      <c r="K1315" s="190" t="s">
        <v>1152</v>
      </c>
      <c r="L1315" s="190" t="s">
        <v>1153</v>
      </c>
      <c r="M1315" s="190" t="s">
        <v>3020</v>
      </c>
      <c r="N1315" s="190" t="s">
        <v>2504</v>
      </c>
      <c r="O1315" s="190" t="s">
        <v>306</v>
      </c>
      <c r="P1315" s="190" t="s">
        <v>307</v>
      </c>
      <c r="Q1315" s="190" t="s">
        <v>3020</v>
      </c>
      <c r="R1315" s="190" t="s">
        <v>2504</v>
      </c>
      <c r="S1315" s="190" t="s">
        <v>144</v>
      </c>
    </row>
    <row r="1316" spans="9:19" ht="15" customHeight="1">
      <c r="I1316" s="190" t="s">
        <v>306</v>
      </c>
      <c r="J1316" s="190" t="s">
        <v>307</v>
      </c>
      <c r="K1316" s="190" t="s">
        <v>1156</v>
      </c>
      <c r="L1316" s="190" t="s">
        <v>1157</v>
      </c>
      <c r="M1316" s="190" t="s">
        <v>3021</v>
      </c>
      <c r="N1316" s="190" t="s">
        <v>3022</v>
      </c>
      <c r="O1316" s="190" t="s">
        <v>306</v>
      </c>
      <c r="P1316" s="190" t="s">
        <v>307</v>
      </c>
      <c r="Q1316" s="190" t="s">
        <v>3021</v>
      </c>
      <c r="R1316" s="190" t="s">
        <v>3022</v>
      </c>
      <c r="S1316" s="190" t="s">
        <v>144</v>
      </c>
    </row>
    <row r="1317" spans="9:19" ht="15" customHeight="1">
      <c r="I1317" s="190" t="s">
        <v>306</v>
      </c>
      <c r="J1317" s="190" t="s">
        <v>307</v>
      </c>
      <c r="K1317" s="190" t="s">
        <v>1148</v>
      </c>
      <c r="L1317" s="190" t="s">
        <v>1149</v>
      </c>
      <c r="M1317" s="190" t="s">
        <v>3023</v>
      </c>
      <c r="N1317" s="190" t="s">
        <v>3024</v>
      </c>
      <c r="O1317" s="190" t="s">
        <v>306</v>
      </c>
      <c r="P1317" s="190" t="s">
        <v>307</v>
      </c>
      <c r="Q1317" s="190" t="s">
        <v>3023</v>
      </c>
      <c r="R1317" s="190" t="s">
        <v>3025</v>
      </c>
      <c r="S1317" s="190" t="s">
        <v>144</v>
      </c>
    </row>
    <row r="1318" spans="9:19" ht="15" customHeight="1">
      <c r="I1318" s="190" t="s">
        <v>324</v>
      </c>
      <c r="J1318" s="190" t="s">
        <v>325</v>
      </c>
      <c r="K1318" s="190" t="s">
        <v>1167</v>
      </c>
      <c r="L1318" s="190" t="s">
        <v>1168</v>
      </c>
      <c r="M1318" s="190" t="s">
        <v>3026</v>
      </c>
      <c r="N1318" s="190" t="s">
        <v>325</v>
      </c>
      <c r="O1318" s="190" t="s">
        <v>324</v>
      </c>
      <c r="P1318" s="190" t="s">
        <v>325</v>
      </c>
      <c r="Q1318" s="190" t="s">
        <v>3026</v>
      </c>
      <c r="R1318" s="190" t="s">
        <v>325</v>
      </c>
      <c r="S1318" s="190" t="s">
        <v>3027</v>
      </c>
    </row>
    <row r="1319" spans="9:19" ht="15" customHeight="1">
      <c r="I1319" s="190" t="s">
        <v>324</v>
      </c>
      <c r="J1319" s="190" t="s">
        <v>325</v>
      </c>
      <c r="K1319" s="190" t="s">
        <v>1167</v>
      </c>
      <c r="L1319" s="190" t="s">
        <v>1168</v>
      </c>
      <c r="M1319" s="190" t="s">
        <v>3028</v>
      </c>
      <c r="N1319" s="190" t="s">
        <v>2406</v>
      </c>
      <c r="O1319" s="190" t="s">
        <v>324</v>
      </c>
      <c r="P1319" s="190" t="s">
        <v>325</v>
      </c>
      <c r="Q1319" s="190" t="s">
        <v>3028</v>
      </c>
      <c r="R1319" s="190" t="s">
        <v>2406</v>
      </c>
      <c r="S1319" s="190" t="s">
        <v>144</v>
      </c>
    </row>
    <row r="1320" spans="9:19" ht="15" customHeight="1">
      <c r="I1320" s="190" t="s">
        <v>136</v>
      </c>
      <c r="J1320" s="190" t="s">
        <v>137</v>
      </c>
      <c r="K1320" s="190" t="s">
        <v>1172</v>
      </c>
      <c r="L1320" s="190" t="s">
        <v>1173</v>
      </c>
      <c r="M1320" s="190" t="s">
        <v>3029</v>
      </c>
      <c r="N1320" s="190" t="s">
        <v>3030</v>
      </c>
      <c r="O1320" s="190" t="s">
        <v>136</v>
      </c>
      <c r="P1320" s="190" t="s">
        <v>137</v>
      </c>
      <c r="Q1320" s="190" t="s">
        <v>3029</v>
      </c>
      <c r="R1320" s="190" t="s">
        <v>3030</v>
      </c>
      <c r="S1320" s="190" t="s">
        <v>144</v>
      </c>
    </row>
    <row r="1321" spans="9:19" ht="15" customHeight="1">
      <c r="I1321" s="190" t="s">
        <v>136</v>
      </c>
      <c r="J1321" s="190" t="s">
        <v>137</v>
      </c>
      <c r="K1321" s="190" t="s">
        <v>1172</v>
      </c>
      <c r="L1321" s="190" t="s">
        <v>1173</v>
      </c>
      <c r="M1321" s="190" t="s">
        <v>3031</v>
      </c>
      <c r="N1321" s="190" t="s">
        <v>3032</v>
      </c>
      <c r="O1321" s="190" t="s">
        <v>136</v>
      </c>
      <c r="P1321" s="190" t="s">
        <v>137</v>
      </c>
      <c r="Q1321" s="190" t="s">
        <v>3031</v>
      </c>
      <c r="R1321" s="190" t="s">
        <v>3032</v>
      </c>
      <c r="S1321" s="190" t="s">
        <v>3033</v>
      </c>
    </row>
    <row r="1322" spans="9:19" ht="15" customHeight="1">
      <c r="I1322" s="190" t="s">
        <v>136</v>
      </c>
      <c r="J1322" s="190" t="s">
        <v>137</v>
      </c>
      <c r="K1322" s="190" t="s">
        <v>1172</v>
      </c>
      <c r="L1322" s="190" t="s">
        <v>1173</v>
      </c>
      <c r="M1322" s="190" t="s">
        <v>3034</v>
      </c>
      <c r="N1322" s="190" t="s">
        <v>3035</v>
      </c>
      <c r="O1322" s="190" t="s">
        <v>136</v>
      </c>
      <c r="P1322" s="190" t="s">
        <v>137</v>
      </c>
      <c r="Q1322" s="190" t="s">
        <v>3034</v>
      </c>
      <c r="R1322" s="190" t="s">
        <v>3035</v>
      </c>
      <c r="S1322" s="190" t="s">
        <v>3033</v>
      </c>
    </row>
    <row r="1323" spans="9:19" ht="15" customHeight="1">
      <c r="I1323" s="190" t="s">
        <v>136</v>
      </c>
      <c r="J1323" s="190" t="s">
        <v>137</v>
      </c>
      <c r="K1323" s="190" t="s">
        <v>1172</v>
      </c>
      <c r="L1323" s="190" t="s">
        <v>1173</v>
      </c>
      <c r="M1323" s="190" t="s">
        <v>3036</v>
      </c>
      <c r="N1323" s="190" t="s">
        <v>3037</v>
      </c>
      <c r="O1323" s="190" t="s">
        <v>136</v>
      </c>
      <c r="P1323" s="190" t="s">
        <v>137</v>
      </c>
      <c r="Q1323" s="190" t="s">
        <v>3036</v>
      </c>
      <c r="R1323" s="190" t="s">
        <v>3037</v>
      </c>
      <c r="S1323" s="190" t="s">
        <v>3033</v>
      </c>
    </row>
    <row r="1324" spans="9:19" ht="15" customHeight="1">
      <c r="I1324" s="190" t="s">
        <v>136</v>
      </c>
      <c r="J1324" s="190" t="s">
        <v>137</v>
      </c>
      <c r="K1324" s="190" t="s">
        <v>1172</v>
      </c>
      <c r="L1324" s="190" t="s">
        <v>1173</v>
      </c>
      <c r="M1324" s="190" t="s">
        <v>3038</v>
      </c>
      <c r="N1324" s="190" t="s">
        <v>1377</v>
      </c>
      <c r="O1324" s="190" t="s">
        <v>136</v>
      </c>
      <c r="P1324" s="190" t="s">
        <v>137</v>
      </c>
      <c r="Q1324" s="190" t="s">
        <v>3038</v>
      </c>
      <c r="R1324" s="190" t="s">
        <v>1377</v>
      </c>
      <c r="S1324" s="190" t="s">
        <v>3033</v>
      </c>
    </row>
    <row r="1325" spans="9:19" ht="15" customHeight="1">
      <c r="I1325" s="190" t="s">
        <v>136</v>
      </c>
      <c r="J1325" s="190" t="s">
        <v>137</v>
      </c>
      <c r="K1325" s="190" t="s">
        <v>1172</v>
      </c>
      <c r="L1325" s="190" t="s">
        <v>1173</v>
      </c>
      <c r="M1325" s="190" t="s">
        <v>3039</v>
      </c>
      <c r="N1325" s="190" t="s">
        <v>3040</v>
      </c>
      <c r="O1325" s="190" t="s">
        <v>136</v>
      </c>
      <c r="P1325" s="190" t="s">
        <v>137</v>
      </c>
      <c r="Q1325" s="190" t="s">
        <v>3039</v>
      </c>
      <c r="R1325" s="190" t="s">
        <v>3041</v>
      </c>
      <c r="S1325" s="190" t="s">
        <v>3033</v>
      </c>
    </row>
    <row r="1326" spans="9:19" ht="15" customHeight="1">
      <c r="I1326" s="190" t="s">
        <v>136</v>
      </c>
      <c r="J1326" s="190" t="s">
        <v>137</v>
      </c>
      <c r="K1326" s="190" t="s">
        <v>1172</v>
      </c>
      <c r="L1326" s="190" t="s">
        <v>1173</v>
      </c>
      <c r="M1326" s="190" t="s">
        <v>3042</v>
      </c>
      <c r="N1326" s="190" t="s">
        <v>3043</v>
      </c>
      <c r="O1326" s="190" t="s">
        <v>136</v>
      </c>
      <c r="P1326" s="190" t="s">
        <v>137</v>
      </c>
      <c r="Q1326" s="190" t="s">
        <v>3042</v>
      </c>
      <c r="R1326" s="190" t="s">
        <v>3044</v>
      </c>
      <c r="S1326" s="190" t="s">
        <v>3033</v>
      </c>
    </row>
    <row r="1327" spans="9:19" ht="15" customHeight="1">
      <c r="I1327" s="190" t="s">
        <v>136</v>
      </c>
      <c r="J1327" s="190" t="s">
        <v>137</v>
      </c>
      <c r="K1327" s="190" t="s">
        <v>1172</v>
      </c>
      <c r="L1327" s="190" t="s">
        <v>1173</v>
      </c>
      <c r="M1327" s="190" t="s">
        <v>3045</v>
      </c>
      <c r="N1327" s="190" t="s">
        <v>3046</v>
      </c>
      <c r="O1327" s="190" t="s">
        <v>136</v>
      </c>
      <c r="P1327" s="190" t="s">
        <v>137</v>
      </c>
      <c r="Q1327" s="190" t="s">
        <v>3045</v>
      </c>
      <c r="R1327" s="190" t="s">
        <v>3046</v>
      </c>
      <c r="S1327" s="190" t="s">
        <v>3033</v>
      </c>
    </row>
    <row r="1328" spans="9:19" ht="15" customHeight="1">
      <c r="I1328" s="190" t="s">
        <v>136</v>
      </c>
      <c r="J1328" s="190" t="s">
        <v>137</v>
      </c>
      <c r="K1328" s="190" t="s">
        <v>1172</v>
      </c>
      <c r="L1328" s="190" t="s">
        <v>1173</v>
      </c>
      <c r="M1328" s="190" t="s">
        <v>3047</v>
      </c>
      <c r="N1328" s="190" t="s">
        <v>3048</v>
      </c>
      <c r="O1328" s="190" t="s">
        <v>136</v>
      </c>
      <c r="P1328" s="190" t="s">
        <v>137</v>
      </c>
      <c r="Q1328" s="190" t="s">
        <v>3047</v>
      </c>
      <c r="R1328" s="190" t="s">
        <v>3048</v>
      </c>
      <c r="S1328" s="190" t="s">
        <v>144</v>
      </c>
    </row>
    <row r="1329" spans="9:19" ht="15" customHeight="1">
      <c r="I1329" s="190" t="s">
        <v>136</v>
      </c>
      <c r="J1329" s="190" t="s">
        <v>137</v>
      </c>
      <c r="K1329" s="190" t="s">
        <v>1172</v>
      </c>
      <c r="L1329" s="190" t="s">
        <v>1173</v>
      </c>
      <c r="M1329" s="190" t="s">
        <v>3049</v>
      </c>
      <c r="N1329" s="190" t="s">
        <v>2495</v>
      </c>
      <c r="O1329" s="190" t="s">
        <v>136</v>
      </c>
      <c r="P1329" s="190" t="s">
        <v>137</v>
      </c>
      <c r="Q1329" s="190" t="s">
        <v>3049</v>
      </c>
      <c r="R1329" s="190" t="s">
        <v>2495</v>
      </c>
      <c r="S1329" s="190" t="s">
        <v>3033</v>
      </c>
    </row>
    <row r="1330" spans="9:19" ht="15" customHeight="1">
      <c r="I1330" s="190" t="s">
        <v>136</v>
      </c>
      <c r="J1330" s="190" t="s">
        <v>137</v>
      </c>
      <c r="K1330" s="190" t="s">
        <v>1172</v>
      </c>
      <c r="L1330" s="190" t="s">
        <v>1173</v>
      </c>
      <c r="M1330" s="190" t="s">
        <v>3050</v>
      </c>
      <c r="N1330" s="190" t="s">
        <v>3051</v>
      </c>
      <c r="O1330" s="190" t="s">
        <v>136</v>
      </c>
      <c r="P1330" s="190" t="s">
        <v>137</v>
      </c>
      <c r="Q1330" s="190" t="s">
        <v>3050</v>
      </c>
      <c r="R1330" s="190" t="s">
        <v>3052</v>
      </c>
      <c r="S1330" s="190" t="s">
        <v>3033</v>
      </c>
    </row>
    <row r="1331" spans="9:19" ht="15" customHeight="1">
      <c r="I1331" s="190" t="s">
        <v>251</v>
      </c>
      <c r="J1331" s="190" t="s">
        <v>252</v>
      </c>
      <c r="K1331" s="190" t="s">
        <v>1177</v>
      </c>
      <c r="L1331" s="190" t="s">
        <v>1178</v>
      </c>
      <c r="M1331" s="190" t="s">
        <v>3053</v>
      </c>
      <c r="N1331" s="190" t="s">
        <v>3054</v>
      </c>
      <c r="O1331" s="190" t="s">
        <v>251</v>
      </c>
      <c r="P1331" s="190" t="s">
        <v>252</v>
      </c>
      <c r="Q1331" s="190" t="s">
        <v>3053</v>
      </c>
      <c r="R1331" s="190" t="s">
        <v>3054</v>
      </c>
      <c r="S1331" s="190" t="s">
        <v>144</v>
      </c>
    </row>
    <row r="1332" spans="9:19" ht="15" customHeight="1">
      <c r="I1332" s="190" t="s">
        <v>251</v>
      </c>
      <c r="J1332" s="190" t="s">
        <v>252</v>
      </c>
      <c r="K1332" s="190" t="s">
        <v>1177</v>
      </c>
      <c r="L1332" s="190" t="s">
        <v>1178</v>
      </c>
      <c r="M1332" s="190" t="s">
        <v>3055</v>
      </c>
      <c r="N1332" s="190" t="s">
        <v>3056</v>
      </c>
      <c r="O1332" s="190" t="s">
        <v>251</v>
      </c>
      <c r="P1332" s="190" t="s">
        <v>252</v>
      </c>
      <c r="Q1332" s="190" t="s">
        <v>3055</v>
      </c>
      <c r="R1332" s="190" t="s">
        <v>3056</v>
      </c>
      <c r="S1332" s="190" t="s">
        <v>144</v>
      </c>
    </row>
    <row r="1333" spans="9:19" ht="15" customHeight="1">
      <c r="I1333" s="190" t="s">
        <v>251</v>
      </c>
      <c r="J1333" s="190" t="s">
        <v>252</v>
      </c>
      <c r="K1333" s="190" t="s">
        <v>1177</v>
      </c>
      <c r="L1333" s="190" t="s">
        <v>1178</v>
      </c>
      <c r="M1333" s="190" t="s">
        <v>3057</v>
      </c>
      <c r="N1333" s="190" t="s">
        <v>3058</v>
      </c>
      <c r="O1333" s="190" t="s">
        <v>251</v>
      </c>
      <c r="P1333" s="190" t="s">
        <v>252</v>
      </c>
      <c r="Q1333" s="190" t="s">
        <v>3057</v>
      </c>
      <c r="R1333" s="190" t="s">
        <v>3058</v>
      </c>
      <c r="S1333" s="190" t="s">
        <v>3033</v>
      </c>
    </row>
    <row r="1334" spans="9:19" ht="15" customHeight="1">
      <c r="I1334" s="190" t="s">
        <v>251</v>
      </c>
      <c r="J1334" s="190" t="s">
        <v>252</v>
      </c>
      <c r="K1334" s="190" t="s">
        <v>1177</v>
      </c>
      <c r="L1334" s="190" t="s">
        <v>1178</v>
      </c>
      <c r="M1334" s="190" t="s">
        <v>3059</v>
      </c>
      <c r="N1334" s="190" t="s">
        <v>947</v>
      </c>
      <c r="O1334" s="190" t="s">
        <v>251</v>
      </c>
      <c r="P1334" s="190" t="s">
        <v>252</v>
      </c>
      <c r="Q1334" s="190" t="s">
        <v>3059</v>
      </c>
      <c r="R1334" s="190" t="s">
        <v>947</v>
      </c>
      <c r="S1334" s="190" t="s">
        <v>3033</v>
      </c>
    </row>
    <row r="1335" spans="9:19" ht="15" customHeight="1">
      <c r="I1335" s="190" t="s">
        <v>251</v>
      </c>
      <c r="J1335" s="190" t="s">
        <v>252</v>
      </c>
      <c r="K1335" s="190" t="s">
        <v>1177</v>
      </c>
      <c r="L1335" s="190" t="s">
        <v>1178</v>
      </c>
      <c r="M1335" s="190" t="s">
        <v>3060</v>
      </c>
      <c r="N1335" s="190" t="s">
        <v>3061</v>
      </c>
      <c r="O1335" s="190" t="s">
        <v>251</v>
      </c>
      <c r="P1335" s="190" t="s">
        <v>252</v>
      </c>
      <c r="Q1335" s="190" t="s">
        <v>3060</v>
      </c>
      <c r="R1335" s="190" t="s">
        <v>3061</v>
      </c>
      <c r="S1335" s="190" t="s">
        <v>3033</v>
      </c>
    </row>
    <row r="1336" spans="9:19" ht="15" customHeight="1">
      <c r="I1336" s="190" t="s">
        <v>251</v>
      </c>
      <c r="J1336" s="190" t="s">
        <v>252</v>
      </c>
      <c r="K1336" s="190" t="s">
        <v>1177</v>
      </c>
      <c r="L1336" s="190" t="s">
        <v>1178</v>
      </c>
      <c r="M1336" s="190" t="s">
        <v>3062</v>
      </c>
      <c r="N1336" s="190" t="s">
        <v>3063</v>
      </c>
      <c r="O1336" s="190" t="s">
        <v>251</v>
      </c>
      <c r="P1336" s="190" t="s">
        <v>252</v>
      </c>
      <c r="Q1336" s="190" t="s">
        <v>3062</v>
      </c>
      <c r="R1336" s="190" t="s">
        <v>3063</v>
      </c>
      <c r="S1336" s="190" t="s">
        <v>3033</v>
      </c>
    </row>
    <row r="1337" spans="9:19" ht="15" customHeight="1">
      <c r="I1337" s="190" t="s">
        <v>251</v>
      </c>
      <c r="J1337" s="190" t="s">
        <v>252</v>
      </c>
      <c r="K1337" s="190" t="s">
        <v>1177</v>
      </c>
      <c r="L1337" s="190" t="s">
        <v>1178</v>
      </c>
      <c r="M1337" s="190" t="s">
        <v>3064</v>
      </c>
      <c r="N1337" s="190" t="s">
        <v>3065</v>
      </c>
      <c r="O1337" s="190" t="s">
        <v>251</v>
      </c>
      <c r="P1337" s="190" t="s">
        <v>252</v>
      </c>
      <c r="Q1337" s="190" t="s">
        <v>3064</v>
      </c>
      <c r="R1337" s="190" t="s">
        <v>3065</v>
      </c>
      <c r="S1337" s="190" t="s">
        <v>3033</v>
      </c>
    </row>
    <row r="1338" spans="9:19" ht="15" customHeight="1">
      <c r="I1338" s="190" t="s">
        <v>251</v>
      </c>
      <c r="J1338" s="190" t="s">
        <v>252</v>
      </c>
      <c r="K1338" s="190" t="s">
        <v>1177</v>
      </c>
      <c r="L1338" s="190" t="s">
        <v>1178</v>
      </c>
      <c r="M1338" s="190" t="s">
        <v>3066</v>
      </c>
      <c r="N1338" s="190" t="s">
        <v>3067</v>
      </c>
      <c r="O1338" s="190" t="s">
        <v>251</v>
      </c>
      <c r="P1338" s="190" t="s">
        <v>252</v>
      </c>
      <c r="Q1338" s="190" t="s">
        <v>3066</v>
      </c>
      <c r="R1338" s="190" t="s">
        <v>3067</v>
      </c>
      <c r="S1338" s="190" t="s">
        <v>3033</v>
      </c>
    </row>
    <row r="1339" spans="9:19" ht="15" customHeight="1">
      <c r="I1339" s="190" t="s">
        <v>251</v>
      </c>
      <c r="J1339" s="190" t="s">
        <v>252</v>
      </c>
      <c r="K1339" s="190" t="s">
        <v>1177</v>
      </c>
      <c r="L1339" s="190" t="s">
        <v>1178</v>
      </c>
      <c r="M1339" s="190" t="s">
        <v>3068</v>
      </c>
      <c r="N1339" s="190" t="s">
        <v>3069</v>
      </c>
      <c r="O1339" s="190" t="s">
        <v>365</v>
      </c>
      <c r="P1339" s="190" t="s">
        <v>366</v>
      </c>
      <c r="Q1339" s="190" t="s">
        <v>3068</v>
      </c>
      <c r="R1339" s="190" t="s">
        <v>3069</v>
      </c>
      <c r="S1339" s="190" t="s">
        <v>144</v>
      </c>
    </row>
    <row r="1340" spans="9:19" ht="15" customHeight="1">
      <c r="I1340" s="190" t="s">
        <v>251</v>
      </c>
      <c r="J1340" s="190" t="s">
        <v>252</v>
      </c>
      <c r="K1340" s="190" t="s">
        <v>1177</v>
      </c>
      <c r="L1340" s="190" t="s">
        <v>1178</v>
      </c>
      <c r="M1340" s="190" t="s">
        <v>3070</v>
      </c>
      <c r="N1340" s="190" t="s">
        <v>3071</v>
      </c>
      <c r="O1340" s="190" t="s">
        <v>251</v>
      </c>
      <c r="P1340" s="190" t="s">
        <v>252</v>
      </c>
      <c r="Q1340" s="190">
        <v>94343001</v>
      </c>
      <c r="R1340" s="190" t="s">
        <v>3071</v>
      </c>
      <c r="S1340" s="190" t="s">
        <v>2103</v>
      </c>
    </row>
    <row r="1341" spans="9:19" ht="15" customHeight="1">
      <c r="I1341" s="190" t="s">
        <v>258</v>
      </c>
      <c r="J1341" s="190" t="s">
        <v>259</v>
      </c>
      <c r="K1341" s="190" t="s">
        <v>1182</v>
      </c>
      <c r="L1341" s="190" t="s">
        <v>1183</v>
      </c>
      <c r="M1341" s="190" t="s">
        <v>3072</v>
      </c>
      <c r="N1341" s="190" t="s">
        <v>3073</v>
      </c>
      <c r="O1341" s="190" t="s">
        <v>258</v>
      </c>
      <c r="P1341" s="190" t="s">
        <v>259</v>
      </c>
      <c r="Q1341" s="190" t="s">
        <v>3072</v>
      </c>
      <c r="R1341" s="190" t="s">
        <v>3073</v>
      </c>
      <c r="S1341" s="190" t="s">
        <v>144</v>
      </c>
    </row>
    <row r="1342" spans="9:19" ht="15" customHeight="1">
      <c r="I1342" s="190" t="s">
        <v>258</v>
      </c>
      <c r="J1342" s="190" t="s">
        <v>259</v>
      </c>
      <c r="K1342" s="190" t="s">
        <v>1182</v>
      </c>
      <c r="L1342" s="190" t="s">
        <v>1183</v>
      </c>
      <c r="M1342" s="190" t="s">
        <v>3074</v>
      </c>
      <c r="N1342" s="190" t="s">
        <v>1127</v>
      </c>
      <c r="O1342" s="190" t="s">
        <v>258</v>
      </c>
      <c r="P1342" s="190" t="s">
        <v>259</v>
      </c>
      <c r="Q1342" s="190" t="s">
        <v>3074</v>
      </c>
      <c r="R1342" s="190" t="s">
        <v>1127</v>
      </c>
      <c r="S1342" s="190" t="s">
        <v>144</v>
      </c>
    </row>
    <row r="1343" spans="9:19" ht="15" customHeight="1">
      <c r="I1343" s="190" t="s">
        <v>258</v>
      </c>
      <c r="J1343" s="190" t="s">
        <v>259</v>
      </c>
      <c r="K1343" s="190" t="s">
        <v>1182</v>
      </c>
      <c r="L1343" s="190" t="s">
        <v>1183</v>
      </c>
      <c r="M1343" s="190" t="s">
        <v>3075</v>
      </c>
      <c r="N1343" s="190" t="s">
        <v>3076</v>
      </c>
      <c r="O1343" s="190" t="s">
        <v>258</v>
      </c>
      <c r="P1343" s="190" t="s">
        <v>259</v>
      </c>
      <c r="Q1343" s="190" t="s">
        <v>3075</v>
      </c>
      <c r="R1343" s="190" t="s">
        <v>3076</v>
      </c>
      <c r="S1343" s="190" t="s">
        <v>144</v>
      </c>
    </row>
    <row r="1344" spans="9:19" ht="15" customHeight="1">
      <c r="I1344" s="190" t="s">
        <v>258</v>
      </c>
      <c r="J1344" s="190" t="s">
        <v>259</v>
      </c>
      <c r="K1344" s="190" t="s">
        <v>1182</v>
      </c>
      <c r="L1344" s="190" t="s">
        <v>1183</v>
      </c>
      <c r="M1344" s="190" t="s">
        <v>3077</v>
      </c>
      <c r="N1344" s="190" t="s">
        <v>1387</v>
      </c>
      <c r="O1344" s="190" t="s">
        <v>258</v>
      </c>
      <c r="P1344" s="190" t="s">
        <v>259</v>
      </c>
      <c r="Q1344" s="190" t="s">
        <v>3077</v>
      </c>
      <c r="R1344" s="190" t="s">
        <v>1387</v>
      </c>
      <c r="S1344" s="190" t="s">
        <v>144</v>
      </c>
    </row>
    <row r="1345" spans="9:19" ht="15" customHeight="1">
      <c r="I1345" s="190" t="s">
        <v>358</v>
      </c>
      <c r="J1345" s="190" t="s">
        <v>359</v>
      </c>
      <c r="K1345" s="190" t="s">
        <v>1187</v>
      </c>
      <c r="L1345" s="190" t="s">
        <v>1188</v>
      </c>
      <c r="M1345" s="190" t="s">
        <v>3078</v>
      </c>
      <c r="N1345" s="190" t="s">
        <v>3079</v>
      </c>
      <c r="O1345" s="190" t="s">
        <v>358</v>
      </c>
      <c r="P1345" s="190" t="s">
        <v>359</v>
      </c>
      <c r="Q1345" s="190" t="s">
        <v>3078</v>
      </c>
      <c r="R1345" s="190" t="s">
        <v>3079</v>
      </c>
      <c r="S1345" s="190" t="s">
        <v>144</v>
      </c>
    </row>
    <row r="1346" spans="9:19" ht="15" customHeight="1">
      <c r="I1346" s="190" t="s">
        <v>358</v>
      </c>
      <c r="J1346" s="190" t="s">
        <v>359</v>
      </c>
      <c r="K1346" s="190" t="s">
        <v>1187</v>
      </c>
      <c r="L1346" s="190" t="s">
        <v>1188</v>
      </c>
      <c r="M1346" s="190" t="s">
        <v>3080</v>
      </c>
      <c r="N1346" s="190" t="s">
        <v>3081</v>
      </c>
      <c r="O1346" s="190" t="s">
        <v>358</v>
      </c>
      <c r="P1346" s="190" t="s">
        <v>359</v>
      </c>
      <c r="Q1346" s="190" t="s">
        <v>3080</v>
      </c>
      <c r="R1346" s="190" t="s">
        <v>3082</v>
      </c>
      <c r="S1346" s="190" t="s">
        <v>144</v>
      </c>
    </row>
    <row r="1347" spans="9:19" ht="15" customHeight="1">
      <c r="I1347" s="190" t="s">
        <v>358</v>
      </c>
      <c r="J1347" s="190" t="s">
        <v>359</v>
      </c>
      <c r="K1347" s="190" t="s">
        <v>1187</v>
      </c>
      <c r="L1347" s="190" t="s">
        <v>1188</v>
      </c>
      <c r="M1347" s="190" t="s">
        <v>3083</v>
      </c>
      <c r="N1347" s="190" t="s">
        <v>3084</v>
      </c>
      <c r="O1347" s="190" t="s">
        <v>358</v>
      </c>
      <c r="P1347" s="190" t="s">
        <v>359</v>
      </c>
      <c r="Q1347" s="190" t="s">
        <v>3083</v>
      </c>
      <c r="R1347" s="190" t="s">
        <v>3084</v>
      </c>
      <c r="S1347" s="190" t="s">
        <v>3033</v>
      </c>
    </row>
    <row r="1348" spans="9:19" ht="15" customHeight="1">
      <c r="I1348" s="190" t="s">
        <v>358</v>
      </c>
      <c r="J1348" s="190" t="s">
        <v>359</v>
      </c>
      <c r="K1348" s="190" t="s">
        <v>1187</v>
      </c>
      <c r="L1348" s="190" t="s">
        <v>1188</v>
      </c>
      <c r="M1348" s="190" t="s">
        <v>3085</v>
      </c>
      <c r="N1348" s="190" t="s">
        <v>3086</v>
      </c>
      <c r="O1348" s="190" t="s">
        <v>358</v>
      </c>
      <c r="P1348" s="190" t="s">
        <v>359</v>
      </c>
      <c r="Q1348" s="190" t="s">
        <v>3085</v>
      </c>
      <c r="R1348" s="190" t="s">
        <v>3086</v>
      </c>
      <c r="S1348" s="190" t="s">
        <v>144</v>
      </c>
    </row>
    <row r="1349" spans="9:19" ht="15" customHeight="1">
      <c r="I1349" s="190" t="s">
        <v>358</v>
      </c>
      <c r="J1349" s="190" t="s">
        <v>359</v>
      </c>
      <c r="K1349" s="190" t="s">
        <v>1187</v>
      </c>
      <c r="L1349" s="190" t="s">
        <v>1188</v>
      </c>
      <c r="M1349" s="190" t="s">
        <v>3087</v>
      </c>
      <c r="N1349" s="190" t="s">
        <v>3088</v>
      </c>
      <c r="O1349" s="190" t="s">
        <v>358</v>
      </c>
      <c r="P1349" s="190" t="s">
        <v>359</v>
      </c>
      <c r="Q1349" s="190" t="s">
        <v>3087</v>
      </c>
      <c r="R1349" s="190" t="s">
        <v>3088</v>
      </c>
      <c r="S1349" s="190" t="s">
        <v>3033</v>
      </c>
    </row>
    <row r="1350" spans="9:19" ht="15" customHeight="1">
      <c r="I1350" s="190" t="s">
        <v>358</v>
      </c>
      <c r="J1350" s="190" t="s">
        <v>359</v>
      </c>
      <c r="K1350" s="190" t="s">
        <v>1187</v>
      </c>
      <c r="L1350" s="190" t="s">
        <v>1188</v>
      </c>
      <c r="M1350" s="190" t="s">
        <v>3089</v>
      </c>
      <c r="N1350" s="190" t="s">
        <v>3090</v>
      </c>
      <c r="O1350" s="190" t="s">
        <v>358</v>
      </c>
      <c r="P1350" s="190" t="s">
        <v>359</v>
      </c>
      <c r="Q1350" s="190" t="s">
        <v>3089</v>
      </c>
      <c r="R1350" s="190" t="s">
        <v>3091</v>
      </c>
      <c r="S1350" s="190" t="s">
        <v>3033</v>
      </c>
    </row>
    <row r="1351" spans="9:19" ht="15" customHeight="1">
      <c r="I1351" s="190" t="s">
        <v>365</v>
      </c>
      <c r="J1351" s="190" t="s">
        <v>366</v>
      </c>
      <c r="K1351" s="190" t="s">
        <v>1192</v>
      </c>
      <c r="L1351" s="190" t="s">
        <v>1193</v>
      </c>
      <c r="M1351" s="190" t="s">
        <v>3092</v>
      </c>
      <c r="N1351" s="190" t="s">
        <v>3093</v>
      </c>
      <c r="O1351" s="190" t="s">
        <v>365</v>
      </c>
      <c r="P1351" s="190" t="s">
        <v>366</v>
      </c>
      <c r="Q1351" s="190" t="s">
        <v>3092</v>
      </c>
      <c r="R1351" s="190" t="s">
        <v>3093</v>
      </c>
      <c r="S1351" s="190" t="s">
        <v>144</v>
      </c>
    </row>
    <row r="1352" spans="9:19" ht="15" customHeight="1">
      <c r="I1352" s="190" t="s">
        <v>365</v>
      </c>
      <c r="J1352" s="190" t="s">
        <v>366</v>
      </c>
      <c r="K1352" s="190" t="s">
        <v>1192</v>
      </c>
      <c r="L1352" s="190" t="s">
        <v>1193</v>
      </c>
      <c r="M1352" s="190" t="s">
        <v>3094</v>
      </c>
      <c r="N1352" s="190" t="s">
        <v>3095</v>
      </c>
      <c r="O1352" s="190" t="s">
        <v>365</v>
      </c>
      <c r="P1352" s="190" t="s">
        <v>366</v>
      </c>
      <c r="Q1352" s="190" t="s">
        <v>3094</v>
      </c>
      <c r="R1352" s="190" t="s">
        <v>3095</v>
      </c>
      <c r="S1352" s="190" t="s">
        <v>144</v>
      </c>
    </row>
    <row r="1353" spans="9:19" ht="15" customHeight="1">
      <c r="I1353" s="190" t="s">
        <v>365</v>
      </c>
      <c r="J1353" s="190" t="s">
        <v>366</v>
      </c>
      <c r="K1353" s="190" t="s">
        <v>1192</v>
      </c>
      <c r="L1353" s="190" t="s">
        <v>1193</v>
      </c>
      <c r="M1353" s="190" t="s">
        <v>3096</v>
      </c>
      <c r="N1353" s="190" t="s">
        <v>3097</v>
      </c>
      <c r="O1353" s="190" t="s">
        <v>365</v>
      </c>
      <c r="P1353" s="190" t="s">
        <v>366</v>
      </c>
      <c r="Q1353" s="190" t="s">
        <v>3096</v>
      </c>
      <c r="R1353" s="190" t="s">
        <v>3097</v>
      </c>
      <c r="S1353" s="190" t="s">
        <v>144</v>
      </c>
    </row>
    <row r="1354" spans="9:19" ht="15" customHeight="1">
      <c r="I1354" s="190" t="s">
        <v>365</v>
      </c>
      <c r="J1354" s="190" t="s">
        <v>366</v>
      </c>
      <c r="K1354" s="190" t="s">
        <v>1192</v>
      </c>
      <c r="L1354" s="190" t="s">
        <v>1193</v>
      </c>
      <c r="M1354" s="190" t="s">
        <v>3068</v>
      </c>
      <c r="N1354" s="190" t="s">
        <v>3069</v>
      </c>
      <c r="O1354" s="190" t="s">
        <v>365</v>
      </c>
      <c r="P1354" s="190" t="s">
        <v>366</v>
      </c>
      <c r="Q1354" s="190" t="s">
        <v>3068</v>
      </c>
      <c r="R1354" s="190" t="s">
        <v>3069</v>
      </c>
      <c r="S1354" s="190" t="s">
        <v>144</v>
      </c>
    </row>
  </sheetData>
  <sheetProtection algorithmName="SHA-512" hashValue="6yPAH+ruc/PSGpArVrp8JROekcSKYlpziMthPiTMSPgczbgy0Q4GuxsbhRon6ZL2pOLXHCzsAJMmyO1i2++kxA==" saltValue="IAQ0p24a3V+HYHvc0RTmqw==" spinCount="100000" sheet="1" objects="1" scenarios="1"/>
  <autoFilter ref="A2:AB2" xr:uid="{00000000-0001-0000-0100-000000000000}"/>
  <sortState xmlns:xlrd2="http://schemas.microsoft.com/office/spreadsheetml/2017/richdata2" ref="U2:V5">
    <sortCondition ref="U2:U5"/>
  </sortState>
  <mergeCells count="2">
    <mergeCell ref="AC1:AH1"/>
    <mergeCell ref="X1:AA1"/>
  </mergeCells>
  <phoneticPr fontId="11"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rgb="FF92D050"/>
    <pageSetUpPr fitToPage="1"/>
  </sheetPr>
  <dimension ref="A1:Y178"/>
  <sheetViews>
    <sheetView showGridLines="0" topLeftCell="A25" zoomScaleNormal="100" zoomScaleSheetLayoutView="110" zoomScalePageLayoutView="110" workbookViewId="0">
      <selection activeCell="B131" sqref="B131"/>
    </sheetView>
  </sheetViews>
  <sheetFormatPr baseColWidth="10" defaultColWidth="11.5" defaultRowHeight="13"/>
  <cols>
    <col min="1" max="1" width="23.1640625" style="23" customWidth="1"/>
    <col min="2" max="2" width="26" style="76" customWidth="1"/>
    <col min="3" max="3" width="26.1640625" style="76" customWidth="1"/>
    <col min="4" max="4" width="23.5" style="76" customWidth="1"/>
    <col min="5" max="5" width="23.1640625" style="95" customWidth="1"/>
    <col min="6" max="6" width="23.1640625" style="96" customWidth="1"/>
    <col min="7" max="7" width="22.6640625" style="57" customWidth="1"/>
    <col min="8" max="8" width="15" style="57" customWidth="1"/>
    <col min="9" max="9" width="11.5" style="57"/>
    <col min="10" max="10" width="11.5" style="58"/>
    <col min="11" max="11" width="13.83203125" style="57" customWidth="1"/>
    <col min="12" max="12" width="43.5" style="57" customWidth="1"/>
    <col min="13" max="13" width="13.5" style="57" bestFit="1" customWidth="1"/>
    <col min="14" max="16" width="11.5" style="57"/>
    <col min="17" max="17" width="35.6640625" style="57" customWidth="1"/>
    <col min="18" max="18" width="13.5" style="59" bestFit="1" customWidth="1"/>
    <col min="19" max="19" width="10" style="59" customWidth="1"/>
    <col min="20" max="20" width="11.5" style="57"/>
    <col min="21" max="21" width="11.5" style="59"/>
    <col min="22" max="22" width="23.1640625" style="57" customWidth="1"/>
    <col min="23" max="23" width="11.5" style="57"/>
    <col min="24" max="24" width="15.5" style="57" customWidth="1"/>
    <col min="25" max="25" width="11.5" style="57"/>
    <col min="26" max="16384" width="11.5" style="76"/>
  </cols>
  <sheetData>
    <row r="1" spans="1:25">
      <c r="A1" s="528"/>
      <c r="B1" s="529"/>
      <c r="C1" s="529"/>
      <c r="D1" s="529"/>
      <c r="E1" s="530"/>
      <c r="F1" s="531"/>
      <c r="G1" s="532"/>
    </row>
    <row r="2" spans="1:25" ht="20.25" customHeight="1">
      <c r="A2" s="662"/>
      <c r="B2" s="891" t="s">
        <v>3098</v>
      </c>
      <c r="C2" s="892"/>
      <c r="D2" s="893"/>
      <c r="E2" s="188" t="s">
        <v>3099</v>
      </c>
      <c r="F2" s="37">
        <v>45537</v>
      </c>
      <c r="G2" s="533"/>
    </row>
    <row r="3" spans="1:25" ht="20.25" customHeight="1">
      <c r="A3" s="663"/>
      <c r="B3" s="894"/>
      <c r="C3" s="895"/>
      <c r="D3" s="896"/>
      <c r="E3" s="36" t="s">
        <v>3407</v>
      </c>
      <c r="F3" s="36" t="s">
        <v>3100</v>
      </c>
      <c r="G3" s="533"/>
    </row>
    <row r="4" spans="1:25" ht="23.25" customHeight="1" thickBot="1">
      <c r="A4" s="663"/>
      <c r="B4" s="894"/>
      <c r="C4" s="895"/>
      <c r="D4" s="896"/>
      <c r="E4" s="889" t="s">
        <v>3101</v>
      </c>
      <c r="F4" s="890"/>
      <c r="G4" s="533"/>
    </row>
    <row r="5" spans="1:25" ht="19.25" customHeight="1">
      <c r="A5" s="900" t="s">
        <v>3102</v>
      </c>
      <c r="B5" s="901"/>
      <c r="C5" s="901"/>
      <c r="D5" s="901"/>
      <c r="E5" s="901"/>
      <c r="F5" s="902"/>
      <c r="G5" s="533"/>
    </row>
    <row r="6" spans="1:25" ht="33.75" customHeight="1">
      <c r="A6" s="674" t="s">
        <v>3103</v>
      </c>
      <c r="B6" s="77" t="s">
        <v>146</v>
      </c>
      <c r="C6" s="115" t="s">
        <v>121</v>
      </c>
      <c r="D6" s="78" t="s">
        <v>215</v>
      </c>
      <c r="E6" s="869" t="s">
        <v>3104</v>
      </c>
      <c r="F6" s="885" t="s">
        <v>3415</v>
      </c>
      <c r="G6" s="533"/>
    </row>
    <row r="7" spans="1:25" ht="17.25" customHeight="1">
      <c r="A7" s="859" t="s">
        <v>3105</v>
      </c>
      <c r="B7" s="119" t="s">
        <v>576</v>
      </c>
      <c r="C7" s="860" t="s">
        <v>3106</v>
      </c>
      <c r="D7" s="861">
        <v>60</v>
      </c>
      <c r="E7" s="869"/>
      <c r="F7" s="885"/>
      <c r="G7" s="533"/>
    </row>
    <row r="8" spans="1:25" ht="63.75" customHeight="1">
      <c r="A8" s="859"/>
      <c r="B8" s="702"/>
      <c r="C8" s="860"/>
      <c r="D8" s="861"/>
      <c r="E8" s="869"/>
      <c r="F8" s="885"/>
      <c r="G8" s="533"/>
    </row>
    <row r="9" spans="1:25" ht="9" customHeight="1">
      <c r="A9" s="534"/>
      <c r="B9" s="535"/>
      <c r="C9" s="536"/>
      <c r="D9" s="537"/>
      <c r="E9" s="538"/>
      <c r="F9" s="539"/>
      <c r="G9" s="533"/>
    </row>
    <row r="10" spans="1:25" ht="25.5" customHeight="1">
      <c r="A10" s="540" t="s">
        <v>3107</v>
      </c>
      <c r="B10" s="703" t="s">
        <v>3408</v>
      </c>
      <c r="C10" s="52" t="s">
        <v>3108</v>
      </c>
      <c r="D10" s="703" t="s">
        <v>3409</v>
      </c>
      <c r="E10" s="53" t="s">
        <v>3109</v>
      </c>
      <c r="F10" s="748">
        <v>19004772024</v>
      </c>
      <c r="G10" s="533"/>
    </row>
    <row r="11" spans="1:25" ht="19.5" customHeight="1" thickBot="1">
      <c r="A11" s="866" t="s">
        <v>3110</v>
      </c>
      <c r="B11" s="867"/>
      <c r="C11" s="761">
        <v>45476</v>
      </c>
      <c r="D11" s="868" t="s">
        <v>3111</v>
      </c>
      <c r="E11" s="867"/>
      <c r="F11" s="761">
        <v>45657</v>
      </c>
      <c r="G11" s="533"/>
    </row>
    <row r="12" spans="1:25" ht="30" customHeight="1" thickBot="1">
      <c r="A12" s="79" t="s">
        <v>3112</v>
      </c>
      <c r="B12" s="704">
        <v>1500</v>
      </c>
      <c r="C12" s="80" t="s">
        <v>3113</v>
      </c>
      <c r="D12" s="705">
        <v>6</v>
      </c>
      <c r="E12" s="872" t="s">
        <v>3114</v>
      </c>
      <c r="F12" s="874" t="s">
        <v>3115</v>
      </c>
      <c r="G12" s="533"/>
    </row>
    <row r="13" spans="1:25" s="21" customFormat="1" ht="21" customHeight="1" thickBot="1">
      <c r="A13" s="81" t="s">
        <v>145</v>
      </c>
      <c r="B13" s="82" t="s">
        <v>3116</v>
      </c>
      <c r="C13" s="82" t="s">
        <v>3117</v>
      </c>
      <c r="D13" s="82" t="s">
        <v>3118</v>
      </c>
      <c r="E13" s="873"/>
      <c r="F13" s="875"/>
      <c r="G13" s="533"/>
      <c r="H13" s="57"/>
      <c r="I13" s="57"/>
      <c r="J13" s="57"/>
      <c r="K13" s="57"/>
      <c r="L13" s="57"/>
      <c r="M13" s="57"/>
      <c r="N13" s="57"/>
      <c r="O13" s="57"/>
      <c r="P13" s="57"/>
      <c r="Q13" s="57"/>
      <c r="R13" s="59"/>
      <c r="S13" s="59"/>
      <c r="T13" s="57"/>
      <c r="U13" s="59"/>
      <c r="V13" s="57"/>
      <c r="W13" s="57"/>
      <c r="X13" s="57"/>
      <c r="Y13" s="57"/>
    </row>
    <row r="14" spans="1:25" s="21" customFormat="1" ht="13.5" customHeight="1">
      <c r="A14" s="83" t="s">
        <v>155</v>
      </c>
      <c r="B14" s="84">
        <f>IFERROR(IF($B$6="COMUNITARIOS",VLOOKUP($D$6,TR_COMU,2,0),IF($B$6="BID",VLOOKUP($D$6,TR_BID,2,0),IF($B$6="APOYOS",'CCM-APOYOS'!C4,IF($B$6="EXPERIENCIAS",'CCM-EXPERIENCIAS'!C4,0)))),0)</f>
        <v>157135</v>
      </c>
      <c r="C14" s="84">
        <f>IFERROR(B14*B12,0)</f>
        <v>235702500</v>
      </c>
      <c r="D14" s="99">
        <f>IF(D12="","",0.5)</f>
        <v>0.5</v>
      </c>
      <c r="E14" s="100">
        <f>+C14*D14</f>
        <v>117851250</v>
      </c>
      <c r="F14" s="905">
        <f>+E14+E15+E16</f>
        <v>2272947750</v>
      </c>
      <c r="G14" s="533"/>
      <c r="H14" s="57"/>
      <c r="I14" s="57"/>
      <c r="J14" s="57"/>
      <c r="K14" s="57"/>
      <c r="L14" s="57"/>
      <c r="M14" s="57"/>
      <c r="N14" s="57"/>
      <c r="O14" s="57"/>
      <c r="P14" s="57"/>
      <c r="Q14" s="57"/>
      <c r="R14" s="59"/>
      <c r="S14" s="59"/>
      <c r="T14" s="57"/>
      <c r="U14" s="59"/>
      <c r="V14" s="57"/>
      <c r="W14" s="57"/>
      <c r="X14" s="57"/>
      <c r="Y14" s="57"/>
    </row>
    <row r="15" spans="1:25" s="21" customFormat="1" ht="13.5" customHeight="1">
      <c r="A15" s="85" t="str">
        <f>IF($B$6="BID","Atención / Cierre","Atención")</f>
        <v>Atención</v>
      </c>
      <c r="B15" s="86">
        <f>IFERROR(IF($B$6="COMUNITARIOS",VLOOKUP($D$6,TR_COMU,3,0),IF($B$6="BID",VLOOKUP($D$6,TR_BID,3,0),IF($B$6="APOYOS",'CCM-APOYOS'!D4,IF($B$6="EXPERIENCIAS",'CCM-EXPERIENCIAS'!D4,0)))),0)</f>
        <v>273110</v>
      </c>
      <c r="C15" s="86">
        <f>IFERROR(B15*B12,0)</f>
        <v>409665000</v>
      </c>
      <c r="D15" s="101">
        <f>IF(D12="","",IF(B6="BID",Listas!Z4,D12-D14-D16))</f>
        <v>5</v>
      </c>
      <c r="E15" s="102">
        <f>+C15*D15</f>
        <v>2048325000</v>
      </c>
      <c r="F15" s="906"/>
      <c r="G15" s="533"/>
      <c r="H15" s="57"/>
      <c r="I15" s="57"/>
      <c r="J15" s="57"/>
      <c r="K15" s="57"/>
      <c r="L15" s="57"/>
      <c r="M15" s="57"/>
      <c r="N15" s="57"/>
      <c r="O15" s="57"/>
      <c r="P15" s="57"/>
      <c r="Q15" s="57"/>
      <c r="R15" s="59"/>
      <c r="S15" s="59"/>
      <c r="T15" s="57"/>
      <c r="U15" s="59"/>
      <c r="V15" s="57"/>
      <c r="W15" s="57"/>
      <c r="X15" s="57"/>
      <c r="Y15" s="57"/>
    </row>
    <row r="16" spans="1:25" s="21" customFormat="1" ht="13.5" customHeight="1" thickBot="1">
      <c r="A16" s="87" t="str">
        <f>IF($B$6="BID","","Cierre")</f>
        <v>Cierre</v>
      </c>
      <c r="B16" s="88">
        <f>IFERROR(IF($B$6="COMUNITARIOS",VLOOKUP($D$6,TR_COMU,4,0),IF($B$6="BID","",IF($B$6="APOYOS",'CCM-APOYOS'!E4,IF($B$6="EXPERIENCIAS",'CCM-EXPERIENCIAS'!E4,0)))),0)</f>
        <v>142362</v>
      </c>
      <c r="C16" s="88">
        <f>IFERROR(B16*B12,0)</f>
        <v>213543000</v>
      </c>
      <c r="D16" s="103">
        <f>IF(D12="","",IF($B$6="BID",0,0.5))</f>
        <v>0.5</v>
      </c>
      <c r="E16" s="104">
        <f>+C16*D16</f>
        <v>106771500</v>
      </c>
      <c r="F16" s="907"/>
      <c r="G16" s="533"/>
      <c r="H16" s="57"/>
      <c r="I16" s="57"/>
      <c r="J16" s="57"/>
      <c r="K16" s="57"/>
      <c r="L16" s="57"/>
      <c r="M16" s="57"/>
      <c r="N16" s="57"/>
      <c r="O16" s="57"/>
      <c r="P16" s="57"/>
      <c r="Q16" s="57"/>
      <c r="R16" s="59"/>
      <c r="S16" s="59"/>
      <c r="T16" s="57"/>
      <c r="U16" s="59"/>
      <c r="V16" s="57"/>
      <c r="W16" s="57"/>
      <c r="X16" s="57"/>
      <c r="Y16" s="57"/>
    </row>
    <row r="17" spans="1:25" s="21" customFormat="1" ht="21.75" customHeight="1">
      <c r="A17" s="897" t="s">
        <v>3119</v>
      </c>
      <c r="B17" s="898"/>
      <c r="C17" s="898"/>
      <c r="D17" s="898"/>
      <c r="E17" s="898"/>
      <c r="F17" s="899"/>
      <c r="G17" s="533"/>
      <c r="H17" s="57"/>
      <c r="I17" s="57"/>
      <c r="J17" s="58"/>
      <c r="K17" s="57"/>
      <c r="L17" s="57"/>
      <c r="M17" s="57"/>
      <c r="N17" s="57"/>
      <c r="O17" s="57"/>
      <c r="P17" s="57"/>
      <c r="Q17" s="57"/>
      <c r="R17" s="59"/>
      <c r="S17" s="59"/>
      <c r="T17" s="57"/>
      <c r="U17" s="59"/>
      <c r="V17" s="57"/>
      <c r="W17" s="57"/>
      <c r="X17" s="57"/>
      <c r="Y17" s="57"/>
    </row>
    <row r="18" spans="1:25" s="67" customFormat="1" ht="20.25" customHeight="1">
      <c r="A18" s="71" t="s">
        <v>3120</v>
      </c>
      <c r="B18" s="903" t="s">
        <v>3121</v>
      </c>
      <c r="C18" s="903"/>
      <c r="D18" s="903"/>
      <c r="E18" s="673" t="s">
        <v>3122</v>
      </c>
      <c r="F18" s="89" t="s">
        <v>3123</v>
      </c>
      <c r="G18" s="541"/>
      <c r="H18" s="60"/>
      <c r="I18" s="60"/>
      <c r="J18" s="61"/>
      <c r="K18" s="60"/>
      <c r="L18" s="60"/>
      <c r="M18" s="60"/>
      <c r="N18" s="60"/>
      <c r="O18" s="60"/>
      <c r="P18" s="60"/>
      <c r="Q18" s="60"/>
      <c r="R18" s="62"/>
      <c r="S18" s="62"/>
      <c r="T18" s="60"/>
      <c r="U18" s="62"/>
      <c r="V18" s="60"/>
      <c r="W18" s="60"/>
      <c r="X18" s="60"/>
      <c r="Y18" s="60"/>
    </row>
    <row r="19" spans="1:25" s="21" customFormat="1" ht="17.25" customHeight="1">
      <c r="A19" s="55">
        <v>1100</v>
      </c>
      <c r="B19" s="865" t="s">
        <v>3124</v>
      </c>
      <c r="C19" s="865"/>
      <c r="D19" s="865"/>
      <c r="E19" s="90">
        <f>+F14</f>
        <v>2272947750</v>
      </c>
      <c r="F19" s="74">
        <f>IFERROR(E19/$E$23,0)</f>
        <v>0.970873786407767</v>
      </c>
      <c r="G19" s="147"/>
    </row>
    <row r="20" spans="1:25" s="21" customFormat="1" ht="17.25" customHeight="1">
      <c r="A20" s="55">
        <v>1200</v>
      </c>
      <c r="B20" s="865" t="s">
        <v>3125</v>
      </c>
      <c r="C20" s="865"/>
      <c r="D20" s="865"/>
      <c r="E20" s="706">
        <v>0</v>
      </c>
      <c r="F20" s="74">
        <f>IFERROR(E20/$E$23,0)</f>
        <v>0</v>
      </c>
      <c r="G20" s="147"/>
    </row>
    <row r="21" spans="1:25" s="21" customFormat="1" ht="17.25" customHeight="1">
      <c r="A21" s="55">
        <v>1300</v>
      </c>
      <c r="B21" s="865" t="s">
        <v>3126</v>
      </c>
      <c r="C21" s="865"/>
      <c r="D21" s="865"/>
      <c r="E21" s="90">
        <f>IFERROR(E19*VLOOKUP($B$6,CONTRAPARTIDA,2,0),0)</f>
        <v>68188432.5</v>
      </c>
      <c r="F21" s="74">
        <f>IFERROR(E21/$E$23,0)</f>
        <v>2.9126213592233011E-2</v>
      </c>
      <c r="G21" s="147"/>
    </row>
    <row r="22" spans="1:25" s="21" customFormat="1" ht="17.25" customHeight="1">
      <c r="A22" s="55">
        <v>1400</v>
      </c>
      <c r="B22" s="865" t="s">
        <v>3127</v>
      </c>
      <c r="C22" s="865"/>
      <c r="D22" s="865"/>
      <c r="E22" s="706">
        <v>0</v>
      </c>
      <c r="F22" s="74">
        <f>IFERROR(E22/$E$23,0)</f>
        <v>0</v>
      </c>
      <c r="G22" s="147"/>
    </row>
    <row r="23" spans="1:25" s="91" customFormat="1" ht="18" customHeight="1" thickBot="1">
      <c r="A23" s="877" t="s">
        <v>3128</v>
      </c>
      <c r="B23" s="878"/>
      <c r="C23" s="878"/>
      <c r="D23" s="879"/>
      <c r="E23" s="105">
        <f>SUM(E19:E22)</f>
        <v>2341136182.5</v>
      </c>
      <c r="F23" s="106">
        <f>SUM(F19:F22)</f>
        <v>1</v>
      </c>
      <c r="G23" s="542"/>
    </row>
    <row r="24" spans="1:25" s="91" customFormat="1" ht="9" customHeight="1" thickBot="1">
      <c r="A24" s="72"/>
      <c r="B24" s="543"/>
      <c r="C24" s="543"/>
      <c r="D24" s="543"/>
      <c r="E24" s="92"/>
      <c r="F24" s="93"/>
      <c r="G24" s="542"/>
    </row>
    <row r="25" spans="1:25" s="21" customFormat="1" ht="24" customHeight="1" thickBot="1">
      <c r="A25" s="880" t="s">
        <v>3129</v>
      </c>
      <c r="B25" s="881"/>
      <c r="C25" s="881"/>
      <c r="D25" s="881"/>
      <c r="E25" s="881"/>
      <c r="F25" s="881"/>
      <c r="G25" s="882"/>
    </row>
    <row r="26" spans="1:25" s="21" customFormat="1" ht="9" customHeight="1" thickBot="1">
      <c r="A26" s="72"/>
      <c r="B26" s="543"/>
      <c r="C26" s="543"/>
      <c r="D26" s="543"/>
      <c r="E26" s="92"/>
      <c r="F26" s="92"/>
      <c r="G26" s="146"/>
    </row>
    <row r="27" spans="1:25" s="21" customFormat="1" ht="24" customHeight="1" thickBot="1">
      <c r="A27" s="880" t="s">
        <v>3130</v>
      </c>
      <c r="B27" s="881"/>
      <c r="C27" s="881"/>
      <c r="D27" s="881"/>
      <c r="E27" s="881"/>
      <c r="F27" s="881"/>
      <c r="G27" s="882"/>
    </row>
    <row r="28" spans="1:25" s="67" customFormat="1" ht="24.75" customHeight="1" thickBot="1">
      <c r="A28" s="98" t="s">
        <v>3120</v>
      </c>
      <c r="B28" s="904" t="s">
        <v>3131</v>
      </c>
      <c r="C28" s="904"/>
      <c r="D28" s="886" t="s">
        <v>3132</v>
      </c>
      <c r="E28" s="887"/>
      <c r="F28" s="887"/>
      <c r="G28" s="888"/>
    </row>
    <row r="29" spans="1:25" s="21" customFormat="1" ht="24.75" customHeight="1" thickTop="1" thickBot="1">
      <c r="A29" s="107">
        <v>2100</v>
      </c>
      <c r="B29" s="862" t="str">
        <f>IFERROR(IF($B$6="COMUNITARIOS",VLOOKUP(A29,TH_COMU,2,0),IF($B$6="BID",VLOOKUP(A29,TH_BID,2,0),IF($B$6="APOYOS",VLOOKUP(A29,TH_APOYOS,2,0),IF($B$6="EXPERIENCIAS",VLOOKUP(A29,TH_EXP,2,0))))),"")</f>
        <v>TALENTO HUMANO</v>
      </c>
      <c r="C29" s="863"/>
      <c r="D29" s="134" t="s">
        <v>0</v>
      </c>
      <c r="E29" s="134" t="str">
        <f>IF($B$6="BID","ATENCIÓN / CIERRE","ATENCIÓN")</f>
        <v>ATENCIÓN</v>
      </c>
      <c r="F29" s="135" t="str">
        <f>IF($B$6="BID","","CIERRE")</f>
        <v>CIERRE</v>
      </c>
      <c r="G29" s="136" t="s">
        <v>3133</v>
      </c>
    </row>
    <row r="30" spans="1:25" s="21" customFormat="1" ht="18.75" customHeight="1" thickTop="1">
      <c r="A30" s="56">
        <v>2101</v>
      </c>
      <c r="B30" s="864" t="str">
        <f>IFERROR(IF($B$6="COMUNITARIOS",VLOOKUP(A30,TH_COMU,2,0),IF($B$6="BID",VLOOKUP(A30,TH_BID,2,0),IF($B$6="APOYOS",VLOOKUP(A30,TH_APOYOS,2,0),IF($B$6="EXPERIENCIAS",VLOOKUP(A30,TH_EXP,2,0))))),"")</f>
        <v>Coordinador(a)</v>
      </c>
      <c r="C30" s="864"/>
      <c r="D30" s="707">
        <v>3985534</v>
      </c>
      <c r="E30" s="751">
        <v>39855338</v>
      </c>
      <c r="F30" s="752">
        <v>3985534</v>
      </c>
      <c r="G30" s="125">
        <f>IFERROR(IF($B$6="BID",D30+E30,D30+E30+F30),0)</f>
        <v>47826406</v>
      </c>
    </row>
    <row r="31" spans="1:25" s="21" customFormat="1" ht="18.75" customHeight="1">
      <c r="A31" s="55">
        <v>2102</v>
      </c>
      <c r="B31" s="848" t="str">
        <f t="shared" ref="B31:B39" si="0">IFERROR(IF($B$6="COMUNITARIOS",VLOOKUP(A31,TH_COMU,2,0),IF($B$6="BID",VLOOKUP(A31,TH_BID,2,0),IF($B$6="APOYOS",VLOOKUP(A31,TH_APOYOS,2,0),IF($B$6="EXPERIENCIAS",VLOOKUP(A31,TH_EXP,2,0))))),"")</f>
        <v>Pedagogo</v>
      </c>
      <c r="C31" s="848"/>
      <c r="D31" s="708">
        <v>7280899</v>
      </c>
      <c r="E31" s="753">
        <v>72808989</v>
      </c>
      <c r="F31" s="754">
        <v>7280899</v>
      </c>
      <c r="G31" s="94">
        <f t="shared" ref="G31:G38" si="1">IFERROR(IF($B$6="BID",D31+E31,D31+E31+F31),0)</f>
        <v>87370787</v>
      </c>
    </row>
    <row r="32" spans="1:25" s="21" customFormat="1" ht="18.75" customHeight="1">
      <c r="A32" s="55">
        <v>2103</v>
      </c>
      <c r="B32" s="848" t="str">
        <f t="shared" si="0"/>
        <v>Nutricionista</v>
      </c>
      <c r="C32" s="848"/>
      <c r="D32" s="708">
        <v>3276109</v>
      </c>
      <c r="E32" s="753">
        <v>6552217</v>
      </c>
      <c r="F32" s="754">
        <v>0</v>
      </c>
      <c r="G32" s="94">
        <f t="shared" si="1"/>
        <v>9828326</v>
      </c>
    </row>
    <row r="33" spans="1:7" s="21" customFormat="1" ht="18.75" customHeight="1">
      <c r="A33" s="55">
        <v>2104</v>
      </c>
      <c r="B33" s="848" t="str">
        <f t="shared" si="0"/>
        <v>Psicólogo(a)</v>
      </c>
      <c r="C33" s="848"/>
      <c r="D33" s="708">
        <v>32445000</v>
      </c>
      <c r="E33" s="753">
        <v>324450000</v>
      </c>
      <c r="F33" s="754">
        <v>32445000</v>
      </c>
      <c r="G33" s="94">
        <f t="shared" si="1"/>
        <v>389340000</v>
      </c>
    </row>
    <row r="34" spans="1:7" s="21" customFormat="1" ht="18.75" customHeight="1">
      <c r="A34" s="55">
        <v>2105</v>
      </c>
      <c r="B34" s="848" t="str">
        <f t="shared" si="0"/>
        <v>Psicosocial</v>
      </c>
      <c r="C34" s="848"/>
      <c r="D34" s="708">
        <f t="shared" ref="D34:D36" si="2">IFERROR(IF($B$6="COMUNITARIOS",(VLOOKUP(A34,TH_COMU,3,0)* $E$14),IF($B$6="BID",(VLOOKUP(A34,TH_BID,3,0)* $E$14),IF($B$6="APOYOS",(VLOOKUP(A34,TH_APOYOS,3,0)* $E$14),IF($B$6="EXPERIENCIAS",(VLOOKUP(A34,TH_EXP,2,0)* $E$14))))),"")</f>
        <v>0</v>
      </c>
      <c r="E34" s="753">
        <v>0</v>
      </c>
      <c r="F34" s="754">
        <v>0</v>
      </c>
      <c r="G34" s="94">
        <f t="shared" si="1"/>
        <v>0</v>
      </c>
    </row>
    <row r="35" spans="1:7" s="21" customFormat="1" ht="18.75" customHeight="1">
      <c r="A35" s="55">
        <v>2106</v>
      </c>
      <c r="B35" s="848" t="str">
        <f t="shared" si="0"/>
        <v>Gestor(a) de Experiencias 1</v>
      </c>
      <c r="C35" s="848"/>
      <c r="D35" s="708">
        <v>32445000</v>
      </c>
      <c r="E35" s="753">
        <v>324450000</v>
      </c>
      <c r="F35" s="754">
        <v>32445000</v>
      </c>
      <c r="G35" s="94">
        <f t="shared" si="1"/>
        <v>389340000</v>
      </c>
    </row>
    <row r="36" spans="1:7" s="21" customFormat="1" ht="18.75" customHeight="1">
      <c r="A36" s="55">
        <v>2107</v>
      </c>
      <c r="B36" s="848" t="str">
        <f t="shared" si="0"/>
        <v>Gestor(a) de Experiencias 2</v>
      </c>
      <c r="C36" s="848"/>
      <c r="D36" s="708">
        <f t="shared" si="2"/>
        <v>0</v>
      </c>
      <c r="E36" s="753">
        <v>0</v>
      </c>
      <c r="F36" s="754">
        <v>0</v>
      </c>
      <c r="G36" s="94">
        <f>IFERROR(IF($B$6="BID",D36+E36,D36+E36+F36),0)</f>
        <v>0</v>
      </c>
    </row>
    <row r="37" spans="1:7" s="21" customFormat="1" ht="18.75" customHeight="1">
      <c r="A37" s="55">
        <v>2108</v>
      </c>
      <c r="B37" s="848" t="str">
        <f t="shared" si="0"/>
        <v>Dinamizador(a) comunitario</v>
      </c>
      <c r="C37" s="848"/>
      <c r="D37" s="708">
        <v>1595011</v>
      </c>
      <c r="E37" s="753">
        <v>15950106</v>
      </c>
      <c r="F37" s="754">
        <v>1595011</v>
      </c>
      <c r="G37" s="94">
        <f>IFERROR(IF($B$6="BID",D37+E37,D37+E37+F37),0)</f>
        <v>19140128</v>
      </c>
    </row>
    <row r="38" spans="1:7" s="21" customFormat="1" ht="18.75" customHeight="1">
      <c r="A38" s="55">
        <v>2109</v>
      </c>
      <c r="B38" s="848" t="str">
        <f t="shared" si="0"/>
        <v>Auxiliar Administrativo</v>
      </c>
      <c r="C38" s="848"/>
      <c r="D38" s="708">
        <v>6034098</v>
      </c>
      <c r="E38" s="753">
        <v>60340980</v>
      </c>
      <c r="F38" s="754">
        <v>6034098</v>
      </c>
      <c r="G38" s="94">
        <f t="shared" si="1"/>
        <v>72409176</v>
      </c>
    </row>
    <row r="39" spans="1:7" s="21" customFormat="1" ht="18.75" customHeight="1" thickBot="1">
      <c r="A39" s="129">
        <v>2110</v>
      </c>
      <c r="B39" s="849" t="str">
        <f t="shared" si="0"/>
        <v/>
      </c>
      <c r="C39" s="849"/>
      <c r="D39" s="709"/>
      <c r="E39" s="710" t="str">
        <f t="shared" ref="E39" si="3">IFERROR(IF($B$6="COMUNITARIOS",(VLOOKUP(A39,TH_COMU,4,0)* $E$15),IF($B$6="BID",(VLOOKUP(A39,TH_BID,4,0)* $E$15),IF($B$6="APOYOS",(VLOOKUP(A39,TH_APOYOS,4,0)* $E$15),IF($B$6="EXPERIENCIAS",(VLOOKUP(A39,TH_EXP,4,0)* $E$15))))),"")</f>
        <v/>
      </c>
      <c r="F39" s="709" t="str">
        <f t="shared" ref="F39" si="4">IFERROR(IF($B$6="COMUNITARIOS",(VLOOKUP(A39,TH_COMU,5,0)* $E$16),IF($B$6="BID","",IF($B$6="APOYOS",(VLOOKUP(A39,TH_APOYOS,5,0)* $E$16),IF($B$6="EXPERIENCIAS",(VLOOKUP(A39,TH_EXP,5,0)* $E$16))))),"")</f>
        <v/>
      </c>
      <c r="G39" s="130">
        <f>IFERROR(IF($B$6="BID",D39+E39,D39+E39+F39),0)</f>
        <v>0</v>
      </c>
    </row>
    <row r="40" spans="1:7" s="91" customFormat="1" ht="24.75" customHeight="1" thickTop="1" thickBot="1">
      <c r="A40" s="845" t="s">
        <v>3134</v>
      </c>
      <c r="B40" s="846"/>
      <c r="C40" s="846"/>
      <c r="D40" s="137">
        <f>SUM(D30:D39)-1</f>
        <v>87061650</v>
      </c>
      <c r="E40" s="137">
        <f t="shared" ref="E40:G40" si="5">SUM(E30:E39)</f>
        <v>844407630</v>
      </c>
      <c r="F40" s="137">
        <f t="shared" si="5"/>
        <v>83785542</v>
      </c>
      <c r="G40" s="138">
        <f t="shared" si="5"/>
        <v>1015254823</v>
      </c>
    </row>
    <row r="41" spans="1:7" s="91" customFormat="1" ht="24.75" customHeight="1" thickTop="1" thickBot="1">
      <c r="A41" s="883" t="s">
        <v>3135</v>
      </c>
      <c r="B41" s="884"/>
      <c r="C41" s="884"/>
      <c r="D41" s="117" t="s">
        <v>3406</v>
      </c>
      <c r="E41" s="117">
        <f>IFERROR(IF($B$6="COMUNITARIOS",TR!$D$10,IF($B$6="BID",TR!$P$10,IF($B$6="APOYOS",TR!$J$10,IF($B$6="EXPERIENCIAS",TR!$V$10)))),"")</f>
        <v>0.41007075057814274</v>
      </c>
      <c r="F41" s="117">
        <f>IFERROR(IF($B$6="COMUNITARIOS",TR!$E$10,IF($B$6="BID","",IF($B$6="APOYOS",TR!$K$10,IF($B$6="EXPERIENCIAS",TR!$W$10)))),"")</f>
        <v>0.78153370157871904</v>
      </c>
      <c r="G41" s="118">
        <f>IFERROR(IF($B$6="COMUNITARIOS",TR!$F$10,IF($B$6="BID",TR!$R$10,IF($B$6="APOYOS",TR!$L$10,IF($B$6="EXPERIENCIAS",TR!$X$10)))),"")</f>
        <v>0.44443389659012</v>
      </c>
    </row>
    <row r="42" spans="1:7" s="91" customFormat="1" ht="13.5" customHeight="1" thickBot="1">
      <c r="A42" s="72"/>
      <c r="B42" s="543"/>
      <c r="C42" s="543"/>
      <c r="D42" s="122">
        <f>+$D$40/$E$14</f>
        <v>0.73874184618321825</v>
      </c>
      <c r="E42" s="122">
        <f>+$E$40/$E$15</f>
        <v>0.412242993665556</v>
      </c>
      <c r="F42" s="122">
        <f>IFERROR($F$40/$E$16,0)</f>
        <v>0.78471822536912939</v>
      </c>
      <c r="G42" s="124"/>
    </row>
    <row r="43" spans="1:7" s="21" customFormat="1" ht="24.75" customHeight="1" thickTop="1" thickBot="1">
      <c r="A43" s="107">
        <v>2110</v>
      </c>
      <c r="B43" s="862" t="str">
        <f>IFERROR(IF($B$6="COMUNITARIOS",VLOOKUP(A43,TRANS_COMU,2,0),IF($B$6="BID",VLOOKUP(A43,TRANS_BID,2,0),IF($B$6="APOYOS",VLOOKUP(A43,TRANS_APOYOS,2,0),IF($B$6="EXPERIENCIAS",VLOOKUP(A43,TRANS_EXP,2,0))))),"")</f>
        <v>TRANSPORTE Y VIAJES DEL TH</v>
      </c>
      <c r="C43" s="863"/>
      <c r="D43" s="134" t="s">
        <v>0</v>
      </c>
      <c r="E43" s="134" t="str">
        <f>IF($B$6="BID","ATENCIÓN / CIERRE","ATENCIÓN")</f>
        <v>ATENCIÓN</v>
      </c>
      <c r="F43" s="139" t="str">
        <f>IF($B$6="BID","","CIERRE")</f>
        <v>CIERRE</v>
      </c>
      <c r="G43" s="136" t="s">
        <v>3133</v>
      </c>
    </row>
    <row r="44" spans="1:7" s="21" customFormat="1" ht="18.75" customHeight="1" thickTop="1">
      <c r="A44" s="56">
        <v>2111</v>
      </c>
      <c r="B44" s="864" t="str">
        <f>IFERROR(IF($B$6="COMUNITARIOS",VLOOKUP(A44,TRANS_COMU,2,0),IF($B$6="BID",VLOOKUP(A44,TRANS_BID,2,0),IF($B$6="APOYOS",VLOOKUP(A44,TRANS_APOYOS,2,0),IF($B$6="EXPERIENCIAS",VLOOKUP(A44,TRANS_EXP,2,0))))),"")</f>
        <v xml:space="preserve"> Coordinador General</v>
      </c>
      <c r="C44" s="864"/>
      <c r="D44" s="711">
        <v>120000</v>
      </c>
      <c r="E44" s="755">
        <v>6486470</v>
      </c>
      <c r="F44" s="755">
        <v>587044</v>
      </c>
      <c r="G44" s="133">
        <f>IFERROR(IF($B$6="BID",D44+E44,D44+E44+F44),0)</f>
        <v>7193514</v>
      </c>
    </row>
    <row r="45" spans="1:7" s="21" customFormat="1" ht="18.75" customHeight="1">
      <c r="A45" s="55">
        <v>2112</v>
      </c>
      <c r="B45" s="848" t="str">
        <f>IFERROR(IF($B$6="COMUNITARIOS",VLOOKUP(A45,TRANS_COMU,2,0),IF($B$6="BID",VLOOKUP(A45,TRANS_BID,2,0),IF($B$6="APOYOS",VLOOKUP(A45,TRANS_APOYOS,2,0),IF($B$6="EXPERIENCIAS",VLOOKUP(A45,TRANS_EXP,2,0))))),"")</f>
        <v xml:space="preserve"> Pedagogo (a)</v>
      </c>
      <c r="C45" s="848"/>
      <c r="D45" s="712">
        <v>7320000</v>
      </c>
      <c r="E45" s="756">
        <v>38918830</v>
      </c>
      <c r="F45" s="756">
        <v>1761133</v>
      </c>
      <c r="G45" s="120">
        <f>IFERROR(IF($B$6="BID",D45+E45,D45+E45+F45),0)</f>
        <v>47999963</v>
      </c>
    </row>
    <row r="46" spans="1:7" s="21" customFormat="1" ht="18.75" customHeight="1">
      <c r="A46" s="55">
        <v>2113</v>
      </c>
      <c r="B46" s="848" t="str">
        <f>IFERROR(IF($B$6="COMUNITARIOS",VLOOKUP(A46,TRANS_COMU,2,0),IF($B$6="BID",VLOOKUP(A46,TRANS_BID,2,0),IF($B$6="APOYOS",VLOOKUP(A46,TRANS_APOYOS,2,0),IF($B$6="EXPERIENCIAS",VLOOKUP(A46,TRANS_EXP,2,0))))),"")</f>
        <v xml:space="preserve"> Nutricionista Dietista</v>
      </c>
      <c r="C46" s="848"/>
      <c r="D46" s="712">
        <v>103177</v>
      </c>
      <c r="E46" s="756">
        <v>6486480</v>
      </c>
      <c r="F46" s="756">
        <v>0</v>
      </c>
      <c r="G46" s="120">
        <f>IFERROR(IF($B$6="BID",D46+E46,D46+E46+F46),0)</f>
        <v>6589657</v>
      </c>
    </row>
    <row r="47" spans="1:7" s="21" customFormat="1" ht="18.75" customHeight="1" thickBot="1">
      <c r="A47" s="129">
        <v>2114</v>
      </c>
      <c r="B47" s="849" t="str">
        <f>IFERROR(IF($B$6="COMUNITARIOS",VLOOKUP(A47,TRANS_COMU,2,0),IF($B$6="BID",VLOOKUP(A47,TRANS_BID,2,0),IF($B$6="APOYOS",VLOOKUP(A47,TRANS_APOYOS,2,0),IF($B$6="EXPERIENCIAS",VLOOKUP(A47,TRANS_EXP,2,0))))),"")</f>
        <v xml:space="preserve"> Dinamizador(a) Comunitario</v>
      </c>
      <c r="C47" s="849"/>
      <c r="D47" s="713">
        <v>480000</v>
      </c>
      <c r="E47" s="757">
        <v>25945880</v>
      </c>
      <c r="F47" s="757">
        <v>2348176</v>
      </c>
      <c r="G47" s="131">
        <f>IFERROR(IF($B$6="BID",D47+E47,D47+E47+F47),0)</f>
        <v>28774056</v>
      </c>
    </row>
    <row r="48" spans="1:7" s="21" customFormat="1" ht="24.75" customHeight="1" thickTop="1" thickBot="1">
      <c r="A48" s="850" t="s">
        <v>3136</v>
      </c>
      <c r="B48" s="851"/>
      <c r="C48" s="852"/>
      <c r="D48" s="140">
        <f>SUM(D44:D47)+0.24</f>
        <v>8023177.2400000002</v>
      </c>
      <c r="E48" s="140">
        <f t="shared" ref="E48:G48" si="6">SUM(E44:E47)</f>
        <v>77837660</v>
      </c>
      <c r="F48" s="140">
        <f t="shared" si="6"/>
        <v>4696353</v>
      </c>
      <c r="G48" s="141">
        <f t="shared" si="6"/>
        <v>90557190</v>
      </c>
    </row>
    <row r="49" spans="1:7" s="21" customFormat="1" ht="24.75" customHeight="1" thickTop="1" thickBot="1">
      <c r="A49" s="841" t="str">
        <f>+CONCATENATE("TOPE DE PARTICIPACIÓN DE ",A48)</f>
        <v>TOPE DE PARTICIPACIÓN DE SUBTOTAL PRESUPUESTO DE TRANSPORTE Y GASTOS DE VIAJE</v>
      </c>
      <c r="B49" s="842"/>
      <c r="C49" s="842"/>
      <c r="D49" s="142">
        <f>IFERROR(IF($B$6="COMUNITARIOS",TR!$C$22,IF($B$6="BID",TR!$O$22,IF($B$6="APOYOS",TR!$I$22,IF($B$6="EXPERIENCIAS",TR!$U$22)))),"")</f>
        <v>7.0807890772107154E-2</v>
      </c>
      <c r="E49" s="142">
        <f>IFERROR(IF($B$6="COMUNITARIOS",TR!$D$22,IF($B$6="BID",TR!$P$22,IF($B$6="APOYOS",TR!$J$22,IF($B$6="EXPERIENCIAS",TR!$V$22)))),"")</f>
        <v>3.9041653087530659E-2</v>
      </c>
      <c r="F49" s="142">
        <f>IFERROR(IF($B$6="COMUNITARIOS",TR!$E$22,IF($B$6="BID","",IF($B$6="APOYOS",TR!$K$22,IF($B$6="EXPERIENCIAS",TR!$W$22)))),"")</f>
        <v>4.6077818716661278E-2</v>
      </c>
      <c r="G49" s="143">
        <f>IFERROR(IF($B$6="COMUNITARIOS",TR!$F$22,IF($B$6="BID",TR!$R$22,IF($B$6="APOYOS",TR!$L$22,IF($B$6="EXPERIENCIAS",TR!$X$22)))),"")</f>
        <v>4.1019582163024849E-2</v>
      </c>
    </row>
    <row r="50" spans="1:7" s="21" customFormat="1" ht="9" customHeight="1" thickTop="1">
      <c r="A50" s="121"/>
      <c r="D50" s="122">
        <f>+D48/$E$14</f>
        <v>6.8078847190844394E-2</v>
      </c>
      <c r="E50" s="122">
        <f>+E48/$E$15</f>
        <v>3.8000639546946893E-2</v>
      </c>
      <c r="F50" s="122">
        <f>IFERROR(F48/$E$16,0)</f>
        <v>4.3985080288279174E-2</v>
      </c>
      <c r="G50" s="123"/>
    </row>
    <row r="51" spans="1:7" s="21" customFormat="1" ht="24" customHeight="1" thickBot="1">
      <c r="A51" s="839" t="s">
        <v>3137</v>
      </c>
      <c r="B51" s="840"/>
      <c r="C51" s="840"/>
      <c r="D51" s="110"/>
      <c r="E51" s="110">
        <f t="shared" ref="E51:G51" si="7">+E40+E48</f>
        <v>922245290</v>
      </c>
      <c r="F51" s="128">
        <f t="shared" si="7"/>
        <v>88481895</v>
      </c>
      <c r="G51" s="111">
        <f t="shared" si="7"/>
        <v>1105812013</v>
      </c>
    </row>
    <row r="52" spans="1:7" s="21" customFormat="1" ht="9" customHeight="1" thickBot="1">
      <c r="A52" s="121"/>
      <c r="D52" s="543"/>
      <c r="E52" s="543"/>
      <c r="F52" s="73"/>
      <c r="G52" s="147"/>
    </row>
    <row r="53" spans="1:7" s="21" customFormat="1" ht="24" customHeight="1" thickBot="1">
      <c r="A53" s="853" t="s">
        <v>3138</v>
      </c>
      <c r="B53" s="854"/>
      <c r="C53" s="854"/>
      <c r="D53" s="854"/>
      <c r="E53" s="854"/>
      <c r="F53" s="854"/>
      <c r="G53" s="855"/>
    </row>
    <row r="54" spans="1:7" s="21" customFormat="1" ht="24.75" customHeight="1" thickTop="1" thickBot="1">
      <c r="A54" s="107">
        <v>2200</v>
      </c>
      <c r="B54" s="862" t="str">
        <f>IFERROR(IF($B$6="COMUNITARIOS",VLOOKUP(A54,NUT_COMU,2,0),IF($B$6="BID",VLOOKUP(A54,NUT_BID,2,0),
IF($B$6="APOYOS",VLOOKUP(A54,NUT_APOYOS,2,0),IF($B$6="EXPERIENCIAS",VLOOKUP(A54,NUT_EXP,2,0))))),"")</f>
        <v>APOYOS NUTRICIONALES</v>
      </c>
      <c r="C54" s="863"/>
      <c r="D54" s="134" t="s">
        <v>0</v>
      </c>
      <c r="E54" s="134" t="str">
        <f>IF($B$6="BID","ATENCIÓN / CIERRE","ATENCIÓN")</f>
        <v>ATENCIÓN</v>
      </c>
      <c r="F54" s="139" t="str">
        <f>IF($B$6="BID","","CIERRE")</f>
        <v>CIERRE</v>
      </c>
      <c r="G54" s="136" t="s">
        <v>3133</v>
      </c>
    </row>
    <row r="55" spans="1:7" s="21" customFormat="1" ht="18.75" customHeight="1" thickTop="1">
      <c r="A55" s="56">
        <v>2201</v>
      </c>
      <c r="B55" s="864" t="str">
        <f>IFERROR(IF($B$6="COMUNITARIOS",VLOOKUP(A55,NUT_COMU,2,0),IF($B$6="BID",VLOOKUP(A55,NUT_BID,2,0),
IF($B$6="APOYOS",VLOOKUP(A55,NUT_APOYOS,2,0),IF($B$6="EXPERIENCIAS",VLOOKUP(A55,NUT_EXP,2,0))))),"")</f>
        <v>Refrigerio reforzado (Encuentros grupales)</v>
      </c>
      <c r="C55" s="864"/>
      <c r="D55" s="711">
        <f>IFERROR(IF($B$6="COMUNITARIOS",(VLOOKUP(A55,NUT_COMU,3,0)* $E$14),IF($B$6="BID",(VLOOKUP(A55,NUT_BID,3,0)* $E$14),IF($B$6="APOYOS",(VLOOKUP(A55,NUT_APOYOS,3,0)* $E$14),IF($B$6="EXPERIENCIAS",(VLOOKUP(A55,NUT_EXP,3,0)* $E$14))))),"")</f>
        <v>0</v>
      </c>
      <c r="E55" s="755">
        <v>483600000</v>
      </c>
      <c r="F55" s="755">
        <v>0</v>
      </c>
      <c r="G55" s="125">
        <f>IFERROR(IF($B$6="BID",D55+E55,D55+E55+F55),0)</f>
        <v>483600000</v>
      </c>
    </row>
    <row r="56" spans="1:7" s="21" customFormat="1" ht="18.75" customHeight="1">
      <c r="A56" s="55">
        <v>2202</v>
      </c>
      <c r="B56" s="848" t="str">
        <f>IFERROR(IF($B$6="COMUNITARIOS",VLOOKUP(A56,NUT_COMU,2,0),IF($B$6="BID",VLOOKUP(A56,NUT_BID,2,0),
IF($B$6="APOYOS",VLOOKUP(A56,NUT_APOYOS,2,0),IF($B$6="EXPERIENCIAS",VLOOKUP(A56,NUT_EXP,2,0))))),"")</f>
        <v>Refrigerio reforzado (Encuentros comunitarios)</v>
      </c>
      <c r="C56" s="848"/>
      <c r="D56" s="712">
        <f>IFERROR(IF($B$6="COMUNITARIOS",(VLOOKUP(A56,NUT_COMU,3,0)* $E$14),IF($B$6="BID",(VLOOKUP(A56,NUT_BID,3,0)* $E$14),IF($B$6="APOYOS",(VLOOKUP(A56,NUT_APOYOS,3,0)* $E$14),IF($B$6="EXPERIENCIAS",(VLOOKUP(A56,NUT_EXP,3,0)* $E$14))))),"")</f>
        <v>0</v>
      </c>
      <c r="E56" s="756">
        <v>120900000</v>
      </c>
      <c r="F56" s="756">
        <v>0</v>
      </c>
      <c r="G56" s="94">
        <f t="shared" ref="G56:G57" si="8">IFERROR(IF($B$6="BID",D56+E56,D56+E56+F56),0)</f>
        <v>120900000</v>
      </c>
    </row>
    <row r="57" spans="1:7" s="21" customFormat="1" ht="18.75" customHeight="1">
      <c r="A57" s="55">
        <v>2203</v>
      </c>
      <c r="B57" s="848" t="str">
        <f>IFERROR(IF($B$6="COMUNITARIOS",VLOOKUP(A57,NUT_COMU,2,0),IF($B$6="BID",VLOOKUP(A57,NUT_BID,2,0),
IF($B$6="APOYOS",VLOOKUP(A57,NUT_APOYOS,2,0),IF($B$6="EXPERIENCIAS",VLOOKUP(A57,NUT_EXP,2,0))))),"")</f>
        <v>Olla comunitaria</v>
      </c>
      <c r="C57" s="848"/>
      <c r="D57" s="712">
        <f>IFERROR(IF($B$6="COMUNITARIOS",(VLOOKUP(A57,NUT_COMU,3,0)* $E$14),IF($B$6="BID",(VLOOKUP(A57,NUT_BID,3,0)* $E$14),IF($B$6="APOYOS",(VLOOKUP(A57,NUT_APOYOS,3,0)* $E$14),IF($B$6="EXPERIENCIAS",(VLOOKUP(A57,NUT_EXP,3,0)* $E$14))))),"")</f>
        <v>0</v>
      </c>
      <c r="E57" s="756">
        <v>48816000</v>
      </c>
      <c r="F57" s="756">
        <v>9763200</v>
      </c>
      <c r="G57" s="94">
        <f t="shared" si="8"/>
        <v>58579200</v>
      </c>
    </row>
    <row r="58" spans="1:7" s="21" customFormat="1" ht="18.75" customHeight="1" thickBot="1">
      <c r="A58" s="129">
        <v>2204</v>
      </c>
      <c r="B58" s="849" t="str">
        <f>IFERROR(IF($B$6="COMUNITARIOS",VLOOKUP(A58,NUT_COMU,2,0),IF($B$6="BID",VLOOKUP(A58,NUT_BID,2,0),
IF($B$6="APOYOS",VLOOKUP(A58,NUT_APOYOS,2,0),IF($B$6="EXPERIENCIAS",VLOOKUP(A58,NUT_EXP,2,0))))),"")</f>
        <v/>
      </c>
      <c r="C58" s="849"/>
      <c r="D58" s="713" t="str">
        <f>IFERROR(IF($B$6="COMUNITARIOS",(VLOOKUP(A58,NUT_COMU,3,0)* $E$14),IF($B$6="BID",(VLOOKUP(A58,NUT_BID,3,0)* $E$14),IF($B$6="APOYOS",(VLOOKUP(A58,NUT_APOYOS,3,0)* $E$14),IF($B$6="EXPERIENCIAS",(VLOOKUP(A58,NUT_EXP,3,0)* $E$14))))),"")</f>
        <v/>
      </c>
      <c r="E58" s="713" t="str">
        <f>IFERROR(IF($B$6="COMUNITARIOS",(VLOOKUP(A58,NUT_COMU,4,0)* $E$15),IF($B$6="BID",(VLOOKUP(A58,NUT_BID,4,0)* $E$15),
IF($B$6="APOYOS",(VLOOKUP(A58,NUT_APOYOS,4,0)* $E$15),IF($B$6="EXPERIENCIAS",(VLOOKUP(A58,NUT_EXP,4,0)* $E$15))))),"")</f>
        <v/>
      </c>
      <c r="F58" s="713" t="str">
        <f>IFERROR(IF($B$6="COMUNITARIOS",(VLOOKUP(A58,NUT_COMU,5,0)* $E$16),IF($B$6="BID","",IF($B$6="APOYOS",(VLOOKUP(A58,NUT_APOYOS,5,0)* $E$16),IF($B$6="EXPERIENCIAS",(VLOOKUP(A58,NUT_EXP,5,0)* $E$16))))),"")</f>
        <v/>
      </c>
      <c r="G58" s="130">
        <f>IFERROR(IF($B$6="BID",D58+E58,D58+E58+F58),0)</f>
        <v>0</v>
      </c>
    </row>
    <row r="59" spans="1:7" s="91" customFormat="1" ht="24.75" customHeight="1" thickTop="1" thickBot="1">
      <c r="A59" s="850" t="s">
        <v>3139</v>
      </c>
      <c r="B59" s="851"/>
      <c r="C59" s="852"/>
      <c r="D59" s="108"/>
      <c r="E59" s="108">
        <f t="shared" ref="E59:G59" si="9">SUM(E55:E58)</f>
        <v>653316000</v>
      </c>
      <c r="F59" s="144">
        <f t="shared" si="9"/>
        <v>9763200</v>
      </c>
      <c r="G59" s="109">
        <f t="shared" si="9"/>
        <v>663079200</v>
      </c>
    </row>
    <row r="60" spans="1:7" s="21" customFormat="1" ht="24.75" customHeight="1" thickTop="1" thickBot="1">
      <c r="A60" s="841" t="str">
        <f>+CONCATENATE("TOPE DE PARTICIPACIÓN DE ",A59)</f>
        <v>TOPE DE PARTICIPACIÓN DE SUBTOTAL PRESUPUESTO DE COMPLEMENTACIÓN ALIMENTARIA Y NUTRICIONAL / APOYOS NUTRICIONALES</v>
      </c>
      <c r="B60" s="842"/>
      <c r="C60" s="842"/>
      <c r="D60" s="142">
        <f>IFERROR(IF($B$6="COMUNITARIOS",TR!$C$28,IF($B$6="BID",TR!$O$28,IF($B$6="APOYOS",TR!$I$28,IF($B$6="EXPERIENCIAS",TR!$U$28)))),"")</f>
        <v>0</v>
      </c>
      <c r="E60" s="142">
        <f>IFERROR(IF($B$6="COMUNITARIOS",TR!$D$28,IF($B$6="BID",TR!$P$28,IF($B$6="APOYOS",TR!$J$28,IF($B$6="EXPERIENCIAS",TR!$V$28)))),"")</f>
        <v>0.32233124135880892</v>
      </c>
      <c r="F60" s="142">
        <f>IFERROR(IF($B$6="COMUNITARIOS",TR!$E$28,IF($B$6="BID","",IF($B$6="APOYOS",TR!$K$28,IF($B$6="EXPERIENCIAS",TR!$W$28)))),"")</f>
        <v>9.2900707008292796E-2</v>
      </c>
      <c r="G60" s="143">
        <f>IFERROR(IF($B$6="COMUNITARIOS",TR!$F$28,IF($B$6="BID",TR!$R$28,IF($B$6="APOYOS",TR!$L$28,IF($B$6="EXPERIENCIAS",TR!$X$28)))),"")</f>
        <v>0.29485209067483048</v>
      </c>
    </row>
    <row r="61" spans="1:7" s="21" customFormat="1" ht="9" customHeight="1" thickTop="1" thickBot="1">
      <c r="A61" s="121"/>
      <c r="D61" s="122">
        <f>+$D$59/$E$14</f>
        <v>0</v>
      </c>
      <c r="E61" s="122">
        <f>+$E$59/$E$15</f>
        <v>0.31895133828860167</v>
      </c>
      <c r="F61" s="122">
        <f>IFERROR($F$59/$E$16,0)</f>
        <v>9.1440131495764312E-2</v>
      </c>
      <c r="G61" s="123"/>
    </row>
    <row r="62" spans="1:7" s="21" customFormat="1" ht="24.75" customHeight="1" thickTop="1" thickBot="1">
      <c r="A62" s="107">
        <v>2202</v>
      </c>
      <c r="B62" s="847" t="str">
        <f>IFERROR(IF($B$6="COMUNITARIOS",VLOOKUP(A62,TRANS_NNA_COMU,2,0),IF($B$6="BID",VLOOKUP(A62,TRANS_NNA_BID,2,0),
IF($B$6="APOYOS",VLOOKUP(A62,TRANS_NNA_APOYOS,2,0),IF($B$6="EXPERIENCIAS",VLOOKUP(A62,TRANS_NNA_EXP,2,0))))),"")</f>
        <v>N/A</v>
      </c>
      <c r="C62" s="847"/>
      <c r="D62" s="714"/>
      <c r="E62" s="714">
        <f>IFERROR(IF($B$6="COMUNITARIOS",(VLOOKUP(A62,TRANS_NNA_COMU,4,0)* $E$15),IF($B$6="BID",(VLOOKUP(A62,TRANS_NNA_BID,4,0)* $E$15),
IF($B$6="APOYOS",(VLOOKUP(A62,TRANS_NNA_APOYOS,4,0)* $E$15),IF($B$6="EXPERIENCIAS",(VLOOKUP(A62,TRANS_NNA_EXP,4,0)* $E$15))))),"")</f>
        <v>0</v>
      </c>
      <c r="F62" s="714">
        <f>IFERROR(IF($B$6="COMUNITARIOS",(VLOOKUP(A62,TRANS_NNA_COMU,5,0)* $E$16),IF($B$6="BID",0,IF($B$6="APOYOS",(VLOOKUP(A62,TRANS_NNA_APOYOS,5,0)* $E$16),IF($B$6="EXPERIENCIAS",(VLOOKUP(A62,TRANS_NNA_EXP,5,0)* $E$16))))),"")</f>
        <v>0</v>
      </c>
      <c r="G62" s="109">
        <f>IFERROR(IF($B$6="BID",D62+E62,D62+E62+F62),0)</f>
        <v>0</v>
      </c>
    </row>
    <row r="63" spans="1:7" s="21" customFormat="1" ht="24.75" customHeight="1" thickTop="1" thickBot="1">
      <c r="A63" s="841" t="str">
        <f>+CONCATENATE("TOPE DE PARTICIPACIÓN DE ",B62)</f>
        <v>TOPE DE PARTICIPACIÓN DE N/A</v>
      </c>
      <c r="B63" s="842"/>
      <c r="C63" s="842"/>
      <c r="D63" s="142">
        <f>IFERROR(IF($B$6="COMUNITARIOS",TR!$C$36,IF($B$6="BID",TR!$O$36,IF($B$6="APOYOS",TR!$I$36,IF($B$6="EXPERIENCIAS",TR!$U$36)))),"")</f>
        <v>0</v>
      </c>
      <c r="E63" s="142">
        <f>IFERROR(IF($B$6="COMUNITARIOS",TR!$D$36,IF($B$6="BID",TR!$P$36,IF($B$6="APOYOS",TR!$J$36,IF($B$6="EXPERIENCIAS",TR!$V$36)))),"")</f>
        <v>0</v>
      </c>
      <c r="F63" s="142">
        <f>IFERROR(IF($B$6="COMUNITARIOS",TR!$E$36,IF($B$6="BID","",IF($B$6="APOYOS",TR!$K$36,IF($B$6="EXPERIENCIAS",TR!$W$36)))),"")</f>
        <v>0</v>
      </c>
      <c r="G63" s="143">
        <f>IFERROR(IF($B$6="COMUNITARIOS",TR!$F$36,IF($B$6="BID",TR!$R$36,IF($B$6="APOYOS",TR!$L$36,IF($B$6="EXPERIENCIAS",TR!$X$36)))),"")</f>
        <v>0</v>
      </c>
    </row>
    <row r="64" spans="1:7" s="21" customFormat="1" ht="9" customHeight="1" thickTop="1" thickBot="1">
      <c r="A64" s="121"/>
      <c r="D64" s="122">
        <f>+$D$62/$E$14</f>
        <v>0</v>
      </c>
      <c r="E64" s="122">
        <f>+$E$62/$E$15</f>
        <v>0</v>
      </c>
      <c r="F64" s="122">
        <f>IFERROR($F$62/$E$16,0)</f>
        <v>0</v>
      </c>
      <c r="G64" s="124"/>
    </row>
    <row r="65" spans="1:7" s="21" customFormat="1" ht="24.75" customHeight="1" thickTop="1" thickBot="1">
      <c r="A65" s="107">
        <v>2203</v>
      </c>
      <c r="B65" s="847" t="str">
        <f>IFERROR(IF($B$6="COMUNITARIOS",VLOOKUP(A65,MATER_COMU,2,0),IF($B$6="BID",VLOOKUP(A65,MATER_BID,2,0),IF($B$6="APOYOS",VLOOKUP(A65,MATER_APOYOS,2,0),IF($B$6="EXPERIENCIAS",VLOOKUP(A65,MATER_EXP,2,0))))),"")</f>
        <v>MATERIAL DE CONSUMO</v>
      </c>
      <c r="C65" s="847"/>
      <c r="D65" s="714"/>
      <c r="E65" s="714">
        <v>254715000</v>
      </c>
      <c r="F65" s="714">
        <f>IFERROR(IF($B$6="COMUNITARIOS",(VLOOKUP(A65,MATER_COMU,5,0)* $E$16),IF($B$6="BID",0,IF($B$6="APOYOS",(VLOOKUP(A65,MATER_APOYOS,5,0)* $E$16),IF($B$6="EXPERIENCIAS",(VLOOKUP(A65,MATER_EXP,5,0)* $E$16))))),"")</f>
        <v>0</v>
      </c>
      <c r="G65" s="109">
        <f>IFERROR(IF($B$6="BID",D65+E65,D65+E65+F65),0)</f>
        <v>254715000</v>
      </c>
    </row>
    <row r="66" spans="1:7" s="21" customFormat="1" ht="24.75" customHeight="1" thickTop="1" thickBot="1">
      <c r="A66" s="841" t="str">
        <f>+CONCATENATE("TOPE DE PARTICIPACIÓN DE ",B65)</f>
        <v>TOPE DE PARTICIPACIÓN DE MATERIAL DE CONSUMO</v>
      </c>
      <c r="B66" s="842"/>
      <c r="C66" s="842"/>
      <c r="D66" s="142">
        <f>IFERROR(IF($B$6="COMUNITARIOS",TR!$C$38,IF($B$6="BID",TR!$O$38,IF($B$6="APOYOS",TR!$I$38,IF($B$6="EXPERIENCIAS",TR!$U$38)))),"")</f>
        <v>0</v>
      </c>
      <c r="E66" s="142">
        <f>IFERROR(IF($B$6="COMUNITARIOS",TR!$D$38,IF($B$6="BID",TR!$P$38,IF($B$6="APOYOS",TR!$J$38,IF($B$6="EXPERIENCIAS",TR!$V$38)))),"")</f>
        <v>0.12225207791244609</v>
      </c>
      <c r="F66" s="142">
        <f>IFERROR(IF($B$6="COMUNITARIOS",TR!$E$38,IF($B$6="BID","",IF($B$6="APOYOS",TR!$K$38,IF($B$6="EXPERIENCIAS",TR!$W$38)))),"")</f>
        <v>0</v>
      </c>
      <c r="G66" s="143">
        <f>IFERROR(IF($B$6="COMUNITARIOS",TR!$F$38,IF($B$6="BID",TR!$R$38,IF($B$6="APOYOS",TR!$L$38,IF($B$6="EXPERIENCIAS",TR!$X$38)))),"")</f>
        <v>0.11017801247791424</v>
      </c>
    </row>
    <row r="67" spans="1:7" s="21" customFormat="1" ht="9" customHeight="1" thickTop="1" thickBot="1">
      <c r="A67" s="121"/>
      <c r="D67" s="122">
        <f>+$D$65/$E$14</f>
        <v>0</v>
      </c>
      <c r="E67" s="122">
        <f>+$E$65/$E$15</f>
        <v>0.12435282486910036</v>
      </c>
      <c r="F67" s="122">
        <f>IFERROR($F$65/$E$16,0)</f>
        <v>0</v>
      </c>
      <c r="G67" s="123"/>
    </row>
    <row r="68" spans="1:7" s="21" customFormat="1" ht="24.75" customHeight="1" thickTop="1" thickBot="1">
      <c r="A68" s="107">
        <v>2204</v>
      </c>
      <c r="B68" s="870" t="str">
        <f t="shared" ref="B68:B73" si="10">IFERROR(IF($B$6="COMUNITARIOS",VLOOKUP(A68,DOT_COMU,2,0),IF($B$6="BID",VLOOKUP(A68,DOT_BID,2,0),IF($B$6="APOYOS",VLOOKUP(A68,DOT_APOYOS,2,0),IF($B$6="EXPERIENCIAS",VLOOKUP(A68,DOT_EXP,2,0))))),"")</f>
        <v>DOTACIÓN</v>
      </c>
      <c r="C68" s="871"/>
      <c r="D68" s="108" t="s">
        <v>0</v>
      </c>
      <c r="E68" s="108" t="str">
        <f>IF($B$6="BID","ATENCIÓN / CIERRE","ATENCIÓN")</f>
        <v>ATENCIÓN</v>
      </c>
      <c r="F68" s="108" t="str">
        <f>IF($B$6="BID","","CIERRE")</f>
        <v>CIERRE</v>
      </c>
      <c r="G68" s="109" t="s">
        <v>3133</v>
      </c>
    </row>
    <row r="69" spans="1:7" s="21" customFormat="1" ht="18.75" customHeight="1" thickTop="1">
      <c r="A69" s="56">
        <v>220401</v>
      </c>
      <c r="B69" s="864" t="str">
        <f t="shared" si="10"/>
        <v>Botiquín</v>
      </c>
      <c r="C69" s="864"/>
      <c r="D69" s="711">
        <v>2485275</v>
      </c>
      <c r="E69" s="711">
        <f>IFERROR(IF($B$6="COMUNITARIOS",(VLOOKUP(A69,DOT_COMU,4,0)* $E$15),IF($B$6="BID",(VLOOKUP(A69,DOT_BID,4,0)* $E$15),IF($B$6="APOYOS",(VLOOKUP(A69,DOT_APOYOS,4,0)* $E$15),IF($B$6="EXPERIENCIAS",(VLOOKUP(A69,DOT_EXP,4,0)* $E$15))))),"")</f>
        <v>0</v>
      </c>
      <c r="F69" s="711">
        <f>IFERROR(IF($B$6="COMUNITARIOS",(VLOOKUP(A69,DOT_COMU,5,0)* $E$16),IF($B$6="BID","",IF($B$6="APOYOS",(VLOOKUP(A69,DOT_APOYOS,5,0)* $E$16),IF($B$6="EXPERIENCIAS",(VLOOKUP(A69,DOT_EXP,5,0)* $E$16))))),"")</f>
        <v>0</v>
      </c>
      <c r="G69" s="125">
        <f>IFERROR(IF($B$6="BID",D69+E69,D69+E69+F69),0)</f>
        <v>2485275</v>
      </c>
    </row>
    <row r="70" spans="1:7" s="21" customFormat="1" ht="18.75" customHeight="1">
      <c r="A70" s="55">
        <v>220402</v>
      </c>
      <c r="B70" s="848" t="str">
        <f t="shared" si="10"/>
        <v>Kit de aseo personal</v>
      </c>
      <c r="C70" s="848"/>
      <c r="D70" s="712">
        <f>IFERROR(IF($B$6="COMUNITARIOS",(VLOOKUP(A70,DOT_COMU,3,0)* $E$14),IF($B$6="BID",(VLOOKUP(A70,DOT_BID,3,0)* $E$14),IF($B$6="APOYOS",(VLOOKUP(A70,DOT_APOYOS,3,0)* $E$14),IF($B$6="EXPERIENCIAS",(VLOOKUP(A70,DOT_EXP,3,0)* $E$14))))),"")</f>
        <v>0</v>
      </c>
      <c r="E70" s="712">
        <v>8720475</v>
      </c>
      <c r="F70" s="712">
        <v>1744095</v>
      </c>
      <c r="G70" s="94">
        <f>IFERROR(IF($B$6="BID",D70+E70,D70+E70+F70),0)</f>
        <v>10464570</v>
      </c>
    </row>
    <row r="71" spans="1:7" s="21" customFormat="1" ht="18.75" customHeight="1">
      <c r="A71" s="55">
        <v>220403</v>
      </c>
      <c r="B71" s="848" t="str">
        <f t="shared" si="10"/>
        <v/>
      </c>
      <c r="C71" s="848"/>
      <c r="D71" s="712" t="str">
        <f>IFERROR(IF($B$6="COMUNITARIOS",(VLOOKUP(A71,DOT_COMU,3,0)* $E$14),IF($B$6="BID",(VLOOKUP(A71,DOT_BID,3,0)* $E$14),IF($B$6="APOYOS",(VLOOKUP(A71,DOT_APOYOS,3,0)* $E$14),IF($B$6="EXPERIENCIAS",(VLOOKUP(A71,DOT_EXP,3,0)* $E$14))))),"")</f>
        <v/>
      </c>
      <c r="E71" s="712" t="str">
        <f>IFERROR(IF($B$6="COMUNITARIOS",(VLOOKUP(A71,DOT_COMU,4,0)* $E$15),IF($B$6="BID",(VLOOKUP(A71,DOT_BID,4,0)* $E$15),IF($B$6="APOYOS",(VLOOKUP(A71,DOT_APOYOS,4,0)* $E$15),IF($B$6="EXPERIENCIAS",(VLOOKUP(A71,DOT_EXP,4,0)* $E$15))))),"")</f>
        <v/>
      </c>
      <c r="F71" s="712" t="str">
        <f>IFERROR(IF($B$6="COMUNITARIOS",(VLOOKUP(A71,DOT_COMU,5,0)* $E$16),IF($B$6="BID","",IF($B$6="APOYOS",(VLOOKUP(A71,DOT_APOYOS,5,0)* $E$16),IF($B$6="EXPERIENCIAS",(VLOOKUP(A71,DOT_EXP,5,0)* $E$16))))),"")</f>
        <v/>
      </c>
      <c r="G71" s="94">
        <f>IFERROR(IF($B$6="BID",D71+E71,D71+E71+F71),0)</f>
        <v>0</v>
      </c>
    </row>
    <row r="72" spans="1:7" s="21" customFormat="1" ht="18.75" customHeight="1">
      <c r="A72" s="55">
        <v>220404</v>
      </c>
      <c r="B72" s="848" t="str">
        <f t="shared" si="10"/>
        <v/>
      </c>
      <c r="C72" s="848"/>
      <c r="D72" s="712" t="str">
        <f>IFERROR(IF($B$6="COMUNITARIOS",(VLOOKUP(A72,DOT_COMU,3,0)* $E$14),IF($B$6="BID",(VLOOKUP(A72,DOT_BID,3,0)* $E$14),IF($B$6="APOYOS",(VLOOKUP(A72,DOT_APOYOS,3,0)* $E$14),IF($B$6="EXPERIENCIAS",(VLOOKUP(A72,DOT_EXP,3,0)* $E$14))))),"")</f>
        <v/>
      </c>
      <c r="E72" s="712" t="str">
        <f>IFERROR(IF($B$6="COMUNITARIOS",(VLOOKUP(A72,DOT_COMU,4,0)* $E$15),IF($B$6="BID",(VLOOKUP(A72,DOT_BID,4,0)* $E$15),IF($B$6="APOYOS",(VLOOKUP(A72,DOT_APOYOS,4,0)* $E$15),IF($B$6="EXPERIENCIAS",(VLOOKUP(A72,DOT_EXP,4,0)* $E$15))))),"")</f>
        <v/>
      </c>
      <c r="F72" s="712" t="str">
        <f>IFERROR(IF($B$6="COMUNITARIOS",(VLOOKUP(A72,DOT_COMU,5,0)* $E$16),IF($B$6="BID","",IF($B$6="APOYOS",(VLOOKUP(A72,DOT_APOYOS,5,0)* $E$16),IF($B$6="EXPERIENCIAS",(VLOOKUP(A72,DOT_EXP,5,0)* $E$16))))),"")</f>
        <v/>
      </c>
      <c r="G72" s="94">
        <f>IFERROR(IF($B$6="BID",D72+E72,D72+E72+F72),0)</f>
        <v>0</v>
      </c>
    </row>
    <row r="73" spans="1:7" s="21" customFormat="1" ht="18.75" customHeight="1" thickBot="1">
      <c r="A73" s="129">
        <v>220405</v>
      </c>
      <c r="B73" s="849" t="str">
        <f t="shared" si="10"/>
        <v/>
      </c>
      <c r="C73" s="849"/>
      <c r="D73" s="713" t="str">
        <f>IFERROR(IF($B$6="COMUNITARIOS",(VLOOKUP(A73,DOT_COMU,3,0)* $E$14),IF($B$6="BID",(VLOOKUP(A73,DOT_BID,3,0)* $E$14),IF($B$6="APOYOS",(VLOOKUP(A73,DOT_APOYOS,3,0)* $E$14),IF($B$6="EXPERIENCIAS",(VLOOKUP(A73,DOT_EXP,3,0)* $E$14))))),"")</f>
        <v/>
      </c>
      <c r="E73" s="713" t="str">
        <f>IFERROR(IF($B$6="COMUNITARIOS",(VLOOKUP(A73,DOT_COMU,4,0)* $E$15),IF($B$6="BID",(VLOOKUP(A73,DOT_BID,4,0)* $E$15),IF($B$6="APOYOS",(VLOOKUP(A73,DOT_APOYOS,4,0)* $E$15),IF($B$6="EXPERIENCIAS",(VLOOKUP(A73,DOT_EXP,4,0)* $E$15))))),"")</f>
        <v/>
      </c>
      <c r="F73" s="713" t="str">
        <f>IFERROR(IF($B$6="COMUNITARIOS",(VLOOKUP(A73,DOT_COMU,5,0)* $E$16),IF($B$6="BID","",IF($B$6="APOYOS",(VLOOKUP(A73,DOT_APOYOS,5,0)* $E$16),IF($B$6="EXPERIENCIAS",(VLOOKUP(A73,DOT_EXP,5,0)* $E$16))))),"")</f>
        <v/>
      </c>
      <c r="G73" s="130">
        <f>IFERROR(IF($B$6="BID",D73+E73,D73+E73+F73),0)</f>
        <v>0</v>
      </c>
    </row>
    <row r="74" spans="1:7" s="91" customFormat="1" ht="24.75" customHeight="1" thickTop="1" thickBot="1">
      <c r="A74" s="850" t="s">
        <v>3140</v>
      </c>
      <c r="B74" s="851"/>
      <c r="C74" s="852"/>
      <c r="D74" s="140">
        <f>+D69+D70</f>
        <v>2485275</v>
      </c>
      <c r="E74" s="108">
        <f>SUM(E69:E73)</f>
        <v>8720475</v>
      </c>
      <c r="F74" s="108">
        <f t="shared" ref="F74:G74" si="11">SUM(F69:F73)</f>
        <v>1744095</v>
      </c>
      <c r="G74" s="109">
        <f t="shared" si="11"/>
        <v>12949845</v>
      </c>
    </row>
    <row r="75" spans="1:7" s="21" customFormat="1" ht="24.75" customHeight="1" thickTop="1" thickBot="1">
      <c r="A75" s="841" t="str">
        <f>+CONCATENATE("TOPE DE PARTICIPACIÓN DE ",A74)</f>
        <v>TOPE DE PARTICIPACIÓN DE SUBTOTAL PRESUPUESTO DE DOTACIÓN</v>
      </c>
      <c r="B75" s="842"/>
      <c r="C75" s="842"/>
      <c r="D75" s="142">
        <f>IFERROR(IF($B$6="COMUNITARIOS",TR!$C$40,IF($B$6="BID",TR!$O$40,IF($B$6="APOYOS",TR!$I$40,IF($B$6="EXPERIENCIAS",TR!$U$40)))),"")</f>
        <v>2.0720952489372588E-2</v>
      </c>
      <c r="E75" s="142">
        <f>IFERROR(IF($B$6="COMUNITARIOS",TR!$D$40,IF($B$6="BID",TR!$P$40,IF($B$6="APOYOS",TR!$J$40,IF($B$6="EXPERIENCIAS",TR!$V$40)))),"")</f>
        <v>4.1854472219285798E-3</v>
      </c>
      <c r="F75" s="142">
        <f>IFERROR(IF($B$6="COMUNITARIOS",TR!$E$40,IF($B$6="BID","",IF($B$6="APOYOS",TR!$K$40,IF($B$6="EXPERIENCIAS",TR!$W$40)))),"")</f>
        <v>1.6091427223571774E-2</v>
      </c>
      <c r="G75" s="143">
        <f>IFERROR(IF($B$6="COMUNITARIOS",TR!$F$40,IF($B$6="BID",TR!$R$40,IF($B$6="APOYOS",TR!$L$40,IF($B$6="EXPERIENCIAS",TR!$X$40)))),"")</f>
        <v>5.6015082896455071E-3</v>
      </c>
    </row>
    <row r="76" spans="1:7" s="21" customFormat="1" ht="9" customHeight="1" thickTop="1" thickBot="1">
      <c r="A76" s="121"/>
      <c r="D76" s="122">
        <f>+$D$74/$E$14</f>
        <v>2.1088236229993319E-2</v>
      </c>
      <c r="E76" s="122">
        <f>+$E$74/$E$15</f>
        <v>4.2573688257478669E-3</v>
      </c>
      <c r="F76" s="122">
        <f>IFERROR($F$74/$E$16,0)</f>
        <v>1.633483654345963E-2</v>
      </c>
      <c r="G76" s="126"/>
    </row>
    <row r="77" spans="1:7" s="21" customFormat="1" ht="24.75" customHeight="1" thickTop="1" thickBot="1">
      <c r="A77" s="107">
        <v>2205</v>
      </c>
      <c r="B77" s="847" t="str">
        <f>IFERROR(IF($B$6="COMUNITARIOS",VLOOKUP(A77,INT_COMU,2,0),IF($B$6="BID",VLOOKUP(A77,INT_BID,2,0),IF($B$6="APOYOS",VLOOKUP(A77,INT_APOYOS,2,0),IF($B$6="EXPERIENCIAS",VLOOKUP(A77,INT_EXP,2,0))))),"")</f>
        <v>SERVICIO DE COMUNICACIÓN MÓBIL E NTERNET</v>
      </c>
      <c r="C77" s="847"/>
      <c r="D77" s="750">
        <v>787054.55</v>
      </c>
      <c r="E77" s="714">
        <v>7635409</v>
      </c>
      <c r="F77" s="714">
        <v>757662</v>
      </c>
      <c r="G77" s="109">
        <f>IFERROR(IF($B$6="BID",D77+E77,D77+E77+F77),0)</f>
        <v>9180125.5500000007</v>
      </c>
    </row>
    <row r="78" spans="1:7" s="21" customFormat="1" ht="24.75" customHeight="1" thickTop="1" thickBot="1">
      <c r="A78" s="841" t="str">
        <f>+CONCATENATE("TOPE DE PARTICIPACIÓN DE ",B77)</f>
        <v>TOPE DE PARTICIPACIÓN DE SERVICIO DE COMUNICACIÓN MÓBIL E NTERNET</v>
      </c>
      <c r="B78" s="842"/>
      <c r="C78" s="842"/>
      <c r="D78" s="142">
        <f>IFERROR(IF($B$6="COMUNITARIOS",TR!$C$48,IF($B$6="BID",TR!$O$48,IF($B$6="APOYOS",TR!$I$48,IF($B$6="EXPERIENCIAS",TR!$U$48)))),"")</f>
        <v>6.6641652235451291E-3</v>
      </c>
      <c r="E78" s="142">
        <f>IFERROR(IF($B$6="COMUNITARIOS",TR!$D$48,IF($B$6="BID",TR!$P$48,IF($B$6="APOYOS",TR!$J$48,IF($B$6="EXPERIENCIAS",TR!$V$48)))),"")</f>
        <v>3.7103203742591701E-3</v>
      </c>
      <c r="F78" s="142">
        <f>IFERROR(IF($B$6="COMUNITARIOS",TR!$E$48,IF($B$6="BID","",IF($B$6="APOYOS",TR!$K$48,IF($B$6="EXPERIENCIAS",TR!$W$48)))),"")</f>
        <v>7.0718326224037502E-3</v>
      </c>
      <c r="G78" s="143">
        <f>IFERROR(IF($B$6="COMUNITARIOS",TR!$F$48,IF($B$6="BID",TR!$R$48,IF($B$6="APOYOS",TR!$L$48,IF($B$6="EXPERIENCIAS",TR!$X$48)))),"")</f>
        <v>4.0211656663945074E-3</v>
      </c>
    </row>
    <row r="79" spans="1:7" s="21" customFormat="1" ht="9" customHeight="1" thickTop="1" thickBot="1">
      <c r="A79" s="121"/>
      <c r="D79" s="122">
        <f>+$D$77/$E$14</f>
        <v>6.678372524686841E-3</v>
      </c>
      <c r="E79" s="122">
        <f>+$E$77/$E$15</f>
        <v>3.7276355070606469E-3</v>
      </c>
      <c r="F79" s="122">
        <f>IFERROR($F$77/$E$16,0)</f>
        <v>7.0961071072336715E-3</v>
      </c>
      <c r="G79" s="123"/>
    </row>
    <row r="80" spans="1:7" s="21" customFormat="1" ht="24.75" customHeight="1" thickTop="1" thickBot="1">
      <c r="A80" s="107">
        <v>2206</v>
      </c>
      <c r="B80" s="870" t="str">
        <f t="shared" ref="B80:B85" si="12">IFERROR(IF($B$6="COMUNITARIOS",VLOOKUP(A80,MAT_COMU,2,0),IF($B$6="BID",VLOOKUP(A80,MAT_BID,2,0),
IF($B$6="APOYOS",VLOOKUP(A80,MAT_APOYOS,2,0),IF($B$6="EXPERIENCIAS",VLOOKUP(A80,MAT_EXP,2,0))))),"")</f>
        <v>MATERIAL IDENTIFICACIÓN</v>
      </c>
      <c r="C80" s="871"/>
      <c r="D80" s="108" t="s">
        <v>0</v>
      </c>
      <c r="E80" s="108" t="str">
        <f>IF($B$6="BID","ATENCIÓN / CIERRE","ATENCIÓN")</f>
        <v>ATENCIÓN</v>
      </c>
      <c r="F80" s="108" t="str">
        <f>IF($B$6="BID","","CIERRE")</f>
        <v>CIERRE</v>
      </c>
      <c r="G80" s="109" t="s">
        <v>3133</v>
      </c>
    </row>
    <row r="81" spans="1:25" s="21" customFormat="1" ht="18.75" customHeight="1" thickTop="1">
      <c r="A81" s="56">
        <v>220601</v>
      </c>
      <c r="B81" s="864" t="str">
        <f t="shared" si="12"/>
        <v>Chalecos</v>
      </c>
      <c r="C81" s="864"/>
      <c r="D81" s="711">
        <v>5842652</v>
      </c>
      <c r="E81" s="711">
        <f>IFERROR(IF($B$6="COMUNITARIOS",(VLOOKUP(A81,MAT_COMU,4,0)* $E$15),IF($B$6="BID",(VLOOKUP(A81,MAT_BID,4,0)* $E$15),IF($B$6="APOYOS",(VLOOKUP(A81,MAT_APOYOS,4,0)* $E$15),IF($B$6="EXPERIENCIAS",(VLOOKUP(A81,MAT_EXP,4,0)* $E$15))))),0)</f>
        <v>0</v>
      </c>
      <c r="F81" s="711">
        <f>IFERROR(IF($B$6="COMUNITARIOS",(VLOOKUP(A81,MAT_COMU,5,0)* $E$16),IF($B$6="BID","",IF($B$6="APOYOS",(VLOOKUP(A81,MAT_APOYOS,5,0)* $E$16),IF($B$6="EXPERIENCIAS",(VLOOKUP(A81,MAT_EXP,5,0)* $E$16))))),0)</f>
        <v>0</v>
      </c>
      <c r="G81" s="97">
        <f>IFERROR(IF($B$6="BID",D81+E81,D81+E81+F81),0)</f>
        <v>5842652</v>
      </c>
    </row>
    <row r="82" spans="1:25" ht="18.75" customHeight="1">
      <c r="A82" s="55">
        <v>220602</v>
      </c>
      <c r="B82" s="848" t="str">
        <f t="shared" si="12"/>
        <v>Gorras</v>
      </c>
      <c r="C82" s="848"/>
      <c r="D82" s="712">
        <v>1562858</v>
      </c>
      <c r="E82" s="712">
        <f>IFERROR(IF($B$6="COMUNITARIOS",(VLOOKUP(A82,MAT_COMU,4,0)* $E$15),IF($B$6="BID",(VLOOKUP(A82,MAT_BID,4,0)* $E$15),IF($B$6="APOYOS",(VLOOKUP(A82,MAT_APOYOS,4,0)* $E$15),IF($B$6="EXPERIENCIAS",(VLOOKUP(A82,MAT_EXP,4,0)* $E$15))))),0)</f>
        <v>0</v>
      </c>
      <c r="F82" s="712">
        <f>IFERROR(IF($B$6="COMUNITARIOS",(VLOOKUP(A82,MAT_COMU,5,0)* $E$16),IF($B$6="BID","",IF($B$6="APOYOS",(VLOOKUP(A82,MAT_APOYOS,5,0)* $E$16),IF($B$6="EXPERIENCIAS",(VLOOKUP(A82,MAT_EXP,5,0)* $E$16))))),0)</f>
        <v>0</v>
      </c>
      <c r="G82" s="75">
        <f>IFERROR(IF($B$6="BID",D82+E82,D82+E82+F82),0)</f>
        <v>1562858</v>
      </c>
      <c r="H82" s="21"/>
      <c r="I82" s="76"/>
      <c r="J82" s="76"/>
      <c r="K82" s="76"/>
      <c r="L82" s="76"/>
      <c r="M82" s="76"/>
      <c r="N82" s="76"/>
      <c r="O82" s="76"/>
      <c r="P82" s="76"/>
      <c r="Q82" s="76"/>
      <c r="R82" s="76"/>
      <c r="S82" s="76"/>
      <c r="T82" s="76"/>
      <c r="U82" s="76"/>
      <c r="V82" s="76"/>
      <c r="W82" s="76"/>
      <c r="X82" s="76"/>
      <c r="Y82" s="76"/>
    </row>
    <row r="83" spans="1:25" ht="18.75" customHeight="1">
      <c r="A83" s="55">
        <v>220603</v>
      </c>
      <c r="B83" s="848" t="str">
        <f t="shared" si="12"/>
        <v>Camisetas</v>
      </c>
      <c r="C83" s="848"/>
      <c r="D83" s="712">
        <v>4718266</v>
      </c>
      <c r="E83" s="712">
        <f>IFERROR(IF($B$6="COMUNITARIOS",(VLOOKUP(A83,MAT_COMU,4,0)* $E$15),IF($B$6="BID",(VLOOKUP(A83,MAT_BID,4,0)* $E$15),IF($B$6="APOYOS",(VLOOKUP(A83,MAT_APOYOS,4,0)* $E$15),IF($B$6="EXPERIENCIAS",(VLOOKUP(A83,MAT_EXP,4,0)* $E$15))))),0)</f>
        <v>0</v>
      </c>
      <c r="F83" s="712">
        <f>IFERROR(IF($B$6="COMUNITARIOS",(VLOOKUP(A83,MAT_COMU,5,0)* $E$16),IF($B$6="BID","",IF($B$6="APOYOS",(VLOOKUP(A83,MAT_APOYOS,5,0)* $E$16),IF($B$6="EXPERIENCIAS",(VLOOKUP(A83,MAT_EXP,5,0)* $E$16))))),0)</f>
        <v>0</v>
      </c>
      <c r="G83" s="75">
        <f>IFERROR(IF($B$6="BID",D83+E83,D83+E83+F83),0)</f>
        <v>4718266</v>
      </c>
      <c r="H83" s="21"/>
      <c r="I83" s="76"/>
      <c r="J83" s="76"/>
      <c r="K83" s="76"/>
      <c r="L83" s="76"/>
      <c r="M83" s="76"/>
      <c r="N83" s="76"/>
      <c r="O83" s="76"/>
      <c r="P83" s="76"/>
      <c r="Q83" s="76"/>
      <c r="R83" s="76"/>
      <c r="S83" s="76"/>
      <c r="T83" s="76"/>
      <c r="U83" s="76"/>
      <c r="V83" s="76"/>
      <c r="W83" s="76"/>
      <c r="X83" s="76"/>
      <c r="Y83" s="76"/>
    </row>
    <row r="84" spans="1:25" ht="18.75" customHeight="1">
      <c r="A84" s="55">
        <v>220604</v>
      </c>
      <c r="B84" s="848" t="str">
        <f t="shared" si="12"/>
        <v>Carné</v>
      </c>
      <c r="C84" s="848"/>
      <c r="D84" s="712">
        <v>716948</v>
      </c>
      <c r="E84" s="712">
        <f>IFERROR(IF($B$6="COMUNITARIOS",(VLOOKUP(A84,MAT_COMU,4,0)* $E$15),IF($B$6="BID",(VLOOKUP(A84,MAT_BID,4,0)* $E$15),IF($B$6="APOYOS",(VLOOKUP(A84,MAT_APOYOS,4,0)* $E$15),IF($B$6="EXPERIENCIAS",(VLOOKUP(A84,MAT_EXP,4,0)* $E$15))))),0)</f>
        <v>0</v>
      </c>
      <c r="F84" s="712">
        <f>IFERROR(IF($B$6="COMUNITARIOS",(VLOOKUP(A84,MAT_COMU,5,0)* $E$16),IF($B$6="BID","",IF($B$6="APOYOS",(VLOOKUP(A84,MAT_APOYOS,5,0)* $E$16),IF($B$6="EXPERIENCIAS",(VLOOKUP(A84,MAT_EXP,5,0)* $E$16))))),0)</f>
        <v>0</v>
      </c>
      <c r="G84" s="75">
        <f>IFERROR(IF($B$6="BID",D84+E84,D84+E84+F84),0)</f>
        <v>716948</v>
      </c>
      <c r="H84" s="21"/>
      <c r="I84" s="76"/>
      <c r="J84" s="76"/>
      <c r="K84" s="76"/>
      <c r="L84" s="76"/>
      <c r="M84" s="76"/>
      <c r="N84" s="76"/>
      <c r="O84" s="76"/>
      <c r="P84" s="76"/>
      <c r="Q84" s="76"/>
      <c r="R84" s="76"/>
      <c r="S84" s="76"/>
      <c r="T84" s="76"/>
      <c r="U84" s="76"/>
      <c r="V84" s="76"/>
      <c r="W84" s="76"/>
      <c r="X84" s="76"/>
      <c r="Y84" s="76"/>
    </row>
    <row r="85" spans="1:25" ht="18.75" customHeight="1" thickBot="1">
      <c r="A85" s="129">
        <v>220605</v>
      </c>
      <c r="B85" s="849" t="str">
        <f t="shared" si="12"/>
        <v>Pendón</v>
      </c>
      <c r="C85" s="849"/>
      <c r="D85" s="712">
        <v>793785</v>
      </c>
      <c r="E85" s="713">
        <f>IFERROR(IF($B$6="COMUNITARIOS",(VLOOKUP(A85,MAT_COMU,4,0)* $E$15),IF($B$6="BID",(VLOOKUP(A85,MAT_BID,4,0)* $E$15),IF($B$6="APOYOS",(VLOOKUP(A85,MAT_APOYOS,4,0)* $E$15),IF($B$6="EXPERIENCIAS",(VLOOKUP(A85,MAT_EXP,4,0)* $E$15))))),0)</f>
        <v>0</v>
      </c>
      <c r="F85" s="713">
        <f>IFERROR(IF($B$6="COMUNITARIOS",(VLOOKUP(A85,MAT_COMU,5,0)* $E$16),IF($B$6="BID","",IF($B$6="APOYOS",(VLOOKUP(A85,MAT_APOYOS,5,0)* $E$16),IF($B$6="EXPERIENCIAS",(VLOOKUP(A85,MAT_EXP,5,0)* $E$16))))),0)</f>
        <v>0</v>
      </c>
      <c r="G85" s="132">
        <f>IFERROR(IF($B$6="BID",D85+E85,D85+E85+F85),0)</f>
        <v>793785</v>
      </c>
      <c r="H85" s="21"/>
      <c r="I85" s="76"/>
      <c r="J85" s="76"/>
      <c r="K85" s="76"/>
      <c r="L85" s="76"/>
      <c r="M85" s="76"/>
      <c r="N85" s="76"/>
      <c r="O85" s="76"/>
      <c r="P85" s="76"/>
      <c r="Q85" s="76"/>
      <c r="R85" s="76"/>
      <c r="S85" s="76"/>
      <c r="T85" s="76"/>
      <c r="U85" s="76"/>
      <c r="V85" s="76"/>
      <c r="W85" s="76"/>
      <c r="X85" s="76"/>
      <c r="Y85" s="76"/>
    </row>
    <row r="86" spans="1:25" s="91" customFormat="1" ht="24.75" customHeight="1" thickTop="1" thickBot="1">
      <c r="A86" s="850" t="s">
        <v>3141</v>
      </c>
      <c r="B86" s="851"/>
      <c r="C86" s="852"/>
      <c r="D86" s="140">
        <f>SUM(D81:D85)-0.29</f>
        <v>13634508.710000001</v>
      </c>
      <c r="E86" s="108">
        <f t="shared" ref="E86:G86" si="13">SUM(E81:E85)</f>
        <v>0</v>
      </c>
      <c r="F86" s="108">
        <f t="shared" si="13"/>
        <v>0</v>
      </c>
      <c r="G86" s="109">
        <f t="shared" si="13"/>
        <v>13634509</v>
      </c>
    </row>
    <row r="87" spans="1:25" s="21" customFormat="1" ht="24.75" customHeight="1" thickTop="1" thickBot="1">
      <c r="A87" s="841" t="str">
        <f>+CONCATENATE("TOPE DE PARTICIPACIÓN DE ",A86)</f>
        <v>TOPE DE PARTICIPACIÓN DE SUBTOTAL PRESUPUESTO DE MATERIAL IDENTIFICACIÓN</v>
      </c>
      <c r="B87" s="842"/>
      <c r="C87" s="842"/>
      <c r="D87" s="142">
        <f>IFERROR(IF($B$6="COMUNITARIOS",TR!$C$50,IF($B$6="BID",TR!$O$50,IF($B$6="APOYOS",TR!$I$50,IF($B$6="EXPERIENCIAS",TR!$U$50)))),"")</f>
        <v>0.11534342559098422</v>
      </c>
      <c r="E87" s="142">
        <f>IFERROR(IF($B$6="COMUNITARIOS",TR!$D$50,IF($B$6="BID",TR!$P$50,IF($B$6="APOYOS",TR!$J$50,IF($B$6="EXPERIENCIAS",TR!$V$50)))),"")</f>
        <v>0</v>
      </c>
      <c r="F87" s="142">
        <f>IFERROR(IF($B$6="COMUNITARIOS",TR!$E$50,IF($B$6="BID","",IF($B$6="APOYOS",TR!$K$50,IF($B$6="EXPERIENCIAS",TR!$W$50)))),"")</f>
        <v>0</v>
      </c>
      <c r="G87" s="143">
        <f>IFERROR(IF($B$6="COMUNITARIOS",TR!$F$50,IF($B$6="BID",TR!$R$50,IF($B$6="APOYOS",TR!$L$50,IF($B$6="EXPERIENCIAS",TR!$X$50)))),"")</f>
        <v>5.9840883153656635E-3</v>
      </c>
    </row>
    <row r="88" spans="1:25" s="21" customFormat="1" ht="9" customHeight="1" thickTop="1" thickBot="1">
      <c r="A88" s="121"/>
      <c r="C88" s="544"/>
      <c r="D88" s="122">
        <f>+$D$86/$E$14</f>
        <v>0.11569252519595677</v>
      </c>
      <c r="E88" s="122">
        <f>+$E$86/$E$15</f>
        <v>0</v>
      </c>
      <c r="F88" s="122">
        <f>IFERROR($F$86/$E$16,0)</f>
        <v>0</v>
      </c>
      <c r="G88" s="123"/>
    </row>
    <row r="89" spans="1:25" ht="24.75" customHeight="1" thickTop="1" thickBot="1">
      <c r="A89" s="107">
        <v>2207</v>
      </c>
      <c r="B89" s="847" t="str">
        <f>IFERROR(IF($B$6="COMUNITARIOS",VLOOKUP(A89,SEG_COMU,2,0),IF($B$6="BID",VLOOKUP(A89,SEG_BID,2,0),IF($B$6="APOYOS",VLOOKUP(A89,SEG_APOYOS,2,0),IF($B$6="EXPERIENCIAS",VLOOKUP(A89,SEG_EXP,2,0))))),"")</f>
        <v>SEGURO</v>
      </c>
      <c r="C89" s="847"/>
      <c r="D89" s="553">
        <f>IFERROR(IF($B$6="COMUNITARIOS",(VLOOKUP(A89,SEG_COMU,3,0)* $E$14),IF($B$6="BID",(VLOOKUP(A89,SEG_BID,3,0)* $E$14),IF($B$6="APOYOS",(VLOOKUP(A89,SEG_APOYOS,3,0)* $E$14),IF($B$6="EXPERIENCIAS",(VLOOKUP(A89,SEG_EXP,3,0)* $E$14))))),"")</f>
        <v>0</v>
      </c>
      <c r="E89" s="553">
        <v>7155000</v>
      </c>
      <c r="F89" s="553">
        <v>715500</v>
      </c>
      <c r="G89" s="109">
        <f>IFERROR(IF($B$6="BID",D89+E89,D89+E89+F89),0)</f>
        <v>7870500</v>
      </c>
      <c r="H89" s="76"/>
      <c r="I89" s="76"/>
      <c r="J89" s="76"/>
      <c r="K89" s="76"/>
      <c r="L89" s="76"/>
      <c r="M89" s="76"/>
      <c r="N89" s="76"/>
      <c r="O89" s="76"/>
      <c r="P89" s="76"/>
      <c r="Q89" s="76"/>
      <c r="R89" s="76"/>
      <c r="S89" s="76"/>
      <c r="T89" s="76"/>
      <c r="U89" s="76"/>
      <c r="V89" s="76"/>
      <c r="W89" s="76"/>
      <c r="X89" s="76"/>
      <c r="Y89" s="76"/>
    </row>
    <row r="90" spans="1:25" s="21" customFormat="1" ht="24.75" customHeight="1" thickTop="1" thickBot="1">
      <c r="A90" s="841" t="str">
        <f>+CONCATENATE("TOPE DE PARTICIPACIÓN DE ",B89)</f>
        <v>TOPE DE PARTICIPACIÓN DE SEGURO</v>
      </c>
      <c r="B90" s="842"/>
      <c r="C90" s="842"/>
      <c r="D90" s="142">
        <f>IFERROR(IF($B$6="COMUNITARIOS",TR!$C$57,IF($B$6="BID",TR!$O$57,IF($B$6="APOYOS",TR!$I$57,IF($B$6="EXPERIENCIAS",TR!$U$57)))),"")</f>
        <v>0</v>
      </c>
      <c r="E90" s="142">
        <f>IFERROR(IF($B$6="COMUNITARIOS",TR!$D$57,IF($B$6="BID",TR!$P$57,IF($B$6="APOYOS",TR!$J$57,IF($B$6="EXPERIENCIAS",TR!$V$57)))),"")</f>
        <v>3.4340875781306629E-3</v>
      </c>
      <c r="F90" s="142">
        <f>IFERROR(IF($B$6="COMUNITARIOS",TR!$E$57,IF($B$6="BID","",IF($B$6="APOYOS",TR!$K$57,IF($B$6="EXPERIENCIAS",TR!$W$57)))),"")</f>
        <v>6.6013698671606794E-3</v>
      </c>
      <c r="G90" s="143">
        <f>IFERROR(IF($B$6="COMUNITARIOS",TR!$F$57,IF($B$6="BID",TR!$R$57,IF($B$6="APOYOS",TR!$L$57,IF($B$6="EXPERIENCIAS",TR!$X$57)))),"")</f>
        <v>3.4044168863530799E-3</v>
      </c>
    </row>
    <row r="91" spans="1:25" s="21" customFormat="1" ht="9" customHeight="1" thickTop="1" thickBot="1">
      <c r="A91" s="121"/>
      <c r="D91" s="122">
        <f>+$D$89/$E$14</f>
        <v>0</v>
      </c>
      <c r="E91" s="122">
        <f>+$E$89/$E$15</f>
        <v>3.4930980191131777E-3</v>
      </c>
      <c r="F91" s="122">
        <f>IFERROR($F$89/$E$16,0)</f>
        <v>6.701226450878746E-3</v>
      </c>
      <c r="G91" s="123"/>
    </row>
    <row r="92" spans="1:25" ht="24.75" customHeight="1" thickTop="1" thickBot="1">
      <c r="A92" s="107">
        <v>2208</v>
      </c>
      <c r="B92" s="870" t="str">
        <f>IFERROR(IF($B$6="COMUNITARIOS",VLOOKUP(A92,ENC_COMU,2,0),IF($B$6="BID",VLOOKUP(A92,ENC_BID_2,2,0),IF($B$6="APOYOS",VLOOKUP(A92,ENC_APOYOS,2,0),IF($B$6="EXPERIENCIAS",VLOOKUP(A92,ENC_EXP,2,0))))),"")</f>
        <v>APOYO A INICIATIVAS</v>
      </c>
      <c r="C92" s="871"/>
      <c r="D92" s="108" t="s">
        <v>0</v>
      </c>
      <c r="E92" s="108" t="str">
        <f>IF($B$6="BID","ATENCIÓN / CIERRE","ATENCIÓN")</f>
        <v>ATENCIÓN</v>
      </c>
      <c r="F92" s="108" t="str">
        <f>IF($B$6="BID","","CIERRE")</f>
        <v>CIERRE</v>
      </c>
      <c r="G92" s="109" t="s">
        <v>3133</v>
      </c>
      <c r="H92" s="76"/>
      <c r="I92" s="76"/>
      <c r="J92" s="76"/>
      <c r="K92" s="76"/>
      <c r="L92" s="76"/>
      <c r="M92" s="76"/>
      <c r="N92" s="76"/>
      <c r="O92" s="76"/>
      <c r="P92" s="76"/>
      <c r="Q92" s="76"/>
      <c r="R92" s="76"/>
      <c r="S92" s="76"/>
      <c r="T92" s="76"/>
      <c r="U92" s="76"/>
      <c r="V92" s="76"/>
      <c r="W92" s="76"/>
      <c r="X92" s="76"/>
      <c r="Y92" s="76"/>
    </row>
    <row r="93" spans="1:25" ht="18.75" customHeight="1" thickTop="1">
      <c r="A93" s="56">
        <v>220801</v>
      </c>
      <c r="B93" s="864" t="str">
        <f t="shared" ref="B93:B97" si="14">IFERROR(IF($B$6="COMUNITARIOS",VLOOKUP(A93,ENC_COMU,2,0),IF($B$6="BID",VLOOKUP(A93,ENC_BID_2,2,0),IF($B$6="APOYOS",VLOOKUP(A93,ENC_APOYOS,2,0),IF($B$6="EXPERIENCIAS",VLOOKUP(A93,ENC_EXP,2,0))))),"")</f>
        <v>Apoyo Iniciativas</v>
      </c>
      <c r="C93" s="864"/>
      <c r="D93" s="711"/>
      <c r="E93" s="755">
        <v>88994471</v>
      </c>
      <c r="F93" s="758">
        <v>8156246</v>
      </c>
      <c r="G93" s="97">
        <f>IFERROR(IF($B$6="BID",D93+E93,D93+E93+F93),0)</f>
        <v>97150717</v>
      </c>
      <c r="H93" s="76"/>
      <c r="I93" s="76"/>
      <c r="J93" s="76"/>
      <c r="K93" s="76"/>
      <c r="L93" s="76"/>
      <c r="M93" s="76"/>
      <c r="N93" s="76"/>
      <c r="O93" s="76"/>
      <c r="P93" s="76"/>
      <c r="Q93" s="76"/>
      <c r="R93" s="76"/>
      <c r="S93" s="76"/>
      <c r="T93" s="76"/>
      <c r="U93" s="76"/>
      <c r="V93" s="76"/>
      <c r="W93" s="76"/>
      <c r="X93" s="76"/>
      <c r="Y93" s="76"/>
    </row>
    <row r="94" spans="1:25" ht="18.75" customHeight="1">
      <c r="A94" s="55">
        <v>220802</v>
      </c>
      <c r="B94" s="848" t="str">
        <f t="shared" si="14"/>
        <v/>
      </c>
      <c r="C94" s="848"/>
      <c r="D94" s="712" t="str">
        <f>IFERROR(IF($B$6="COMUNITARIOS",(VLOOKUP(A94,ENC_COMU,3,0)* $E$14),IF($B$6="BID",(VLOOKUP(A94,ENC_BID_2,3,0)* $E$14),
IF($B$6="APOYOS",(VLOOKUP(A94,ENC_APOYOS,3,0)* $E$14),IF($B$6="EXPERIENCIAS",(VLOOKUP(A94,ENC_EXP,3,0)* $E$14))))),"")</f>
        <v/>
      </c>
      <c r="E94" s="712" t="str">
        <f>IFERROR(IF($B$6="COMUNITARIOS",(VLOOKUP(A94,ENC_COMU,4,0)* $E$15),IF($B$6="BID",(VLOOKUP(A94,ENC_BID_2,4,0)* $E$15),IF($B$6="APOYOS",(VLOOKUP(A94,ENC_APOYOS,4,0)* $E$15),IF($B$6="EXPERIENCIAS",(VLOOKUP(A94,ENC_EXP,4,0)* $E$15))))),"")</f>
        <v/>
      </c>
      <c r="F94" s="712" t="str">
        <f>IFERROR(IF($B$6="COMUNITARIOS",(VLOOKUP(A94,ENC_COMU,5,0)* $E$16),IF($B$6="BID","",IF($B$6="APOYOS",(VLOOKUP(A94,ENC_APOYOS,5,0)* $E$16),IF($B$6="EXPERIENCIAS",(VLOOKUP(A94,ENC_EXP,5,0)* $E$16))))),"")</f>
        <v/>
      </c>
      <c r="G94" s="75">
        <f>IFERROR(IF($B$6="BID",D94+E94,D94+E94+F94),0)</f>
        <v>0</v>
      </c>
      <c r="H94" s="76"/>
      <c r="I94" s="76"/>
      <c r="J94" s="76"/>
      <c r="K94" s="76"/>
      <c r="L94" s="76"/>
      <c r="M94" s="76"/>
      <c r="N94" s="76"/>
      <c r="O94" s="76"/>
      <c r="P94" s="76"/>
      <c r="Q94" s="76"/>
      <c r="R94" s="76"/>
      <c r="S94" s="76"/>
      <c r="T94" s="76"/>
      <c r="U94" s="76"/>
      <c r="V94" s="76"/>
      <c r="W94" s="76"/>
      <c r="X94" s="76"/>
      <c r="Y94" s="76"/>
    </row>
    <row r="95" spans="1:25" ht="18.75" customHeight="1">
      <c r="A95" s="55">
        <v>220803</v>
      </c>
      <c r="B95" s="848" t="str">
        <f t="shared" si="14"/>
        <v/>
      </c>
      <c r="C95" s="848"/>
      <c r="D95" s="712" t="str">
        <f>IFERROR(IF($B$6="COMUNITARIOS",(VLOOKUP(A95,ENC_COMU,3,0)* $E$14),IF($B$6="BID",(VLOOKUP(A95,ENC_BID_2,3,0)* $E$14),
IF($B$6="APOYOS",(VLOOKUP(A95,ENC_APOYOS,3,0)* $E$14),IF($B$6="EXPERIENCIAS",(VLOOKUP(A95,ENC_EXP,3,0)* $E$14))))),"")</f>
        <v/>
      </c>
      <c r="E95" s="712" t="str">
        <f>IFERROR(IF($B$6="COMUNITARIOS",(VLOOKUP(A95,ENC_COMU,4,0)* $E$15),IF($B$6="BID",(VLOOKUP(A95,ENC_BID_2,4,0)* $E$15),IF($B$6="APOYOS",(VLOOKUP(A95,ENC_APOYOS,4,0)* $E$15),IF($B$6="EXPERIENCIAS",(VLOOKUP(A95,ENC_EXP,4,0)* $E$15))))),"")</f>
        <v/>
      </c>
      <c r="F95" s="712" t="str">
        <f>IFERROR(IF($B$6="COMUNITARIOS",(VLOOKUP(A95,ENC_COMU,5,0)* $E$16),IF($B$6="BID","",IF($B$6="APOYOS",(VLOOKUP(A95,ENC_APOYOS,5,0)* $E$16),IF($B$6="EXPERIENCIAS",(VLOOKUP(A95,ENC_EXP,5,0)* $E$16))))),"")</f>
        <v/>
      </c>
      <c r="G95" s="75">
        <f>IFERROR(IF($B$6="BID",D95+E95,D95+E95+F95),0)</f>
        <v>0</v>
      </c>
      <c r="H95" s="76"/>
      <c r="I95" s="76"/>
      <c r="J95" s="76"/>
      <c r="K95" s="76"/>
      <c r="L95" s="76"/>
      <c r="M95" s="76"/>
      <c r="N95" s="76"/>
      <c r="O95" s="76"/>
      <c r="P95" s="76"/>
      <c r="Q95" s="76"/>
      <c r="R95" s="76"/>
      <c r="S95" s="76"/>
      <c r="T95" s="76"/>
      <c r="U95" s="76"/>
      <c r="V95" s="76"/>
      <c r="W95" s="76"/>
      <c r="X95" s="76"/>
      <c r="Y95" s="76"/>
    </row>
    <row r="96" spans="1:25" ht="18.75" customHeight="1">
      <c r="A96" s="55">
        <v>220804</v>
      </c>
      <c r="B96" s="848" t="str">
        <f t="shared" si="14"/>
        <v/>
      </c>
      <c r="C96" s="848"/>
      <c r="D96" s="712" t="str">
        <f>IFERROR(IF($B$6="COMUNITARIOS",(VLOOKUP(A96,ENC_COMU,3,0)* $E$14),IF($B$6="BID",(VLOOKUP(A96,ENC_BID_2,3,0)* $E$14),
IF($B$6="APOYOS",(VLOOKUP(A96,ENC_APOYOS,3,0)* $E$14),IF($B$6="EXPERIENCIAS",(VLOOKUP(A96,ENC_EXP,3,0)* $E$14))))),"")</f>
        <v/>
      </c>
      <c r="E96" s="712"/>
      <c r="F96" s="712" t="str">
        <f>IFERROR(IF($B$6="COMUNITARIOS",(VLOOKUP(A96,ENC_COMU,5,0)* $E$16),IF($B$6="BID","",IF($B$6="APOYOS",(VLOOKUP(A96,ENC_APOYOS,5,0)* $E$16),IF($B$6="EXPERIENCIAS",(VLOOKUP(A96,ENC_EXP,5,0)* $E$16))))),"")</f>
        <v/>
      </c>
      <c r="G96" s="75">
        <f>IFERROR(IF($B$6="BID",D96+E96,D96+E96+F96),0)</f>
        <v>0</v>
      </c>
      <c r="H96" s="76"/>
      <c r="I96" s="76"/>
      <c r="J96" s="76"/>
      <c r="K96" s="76"/>
      <c r="L96" s="76"/>
      <c r="M96" s="76"/>
      <c r="N96" s="76"/>
      <c r="O96" s="76"/>
      <c r="P96" s="76"/>
      <c r="Q96" s="76"/>
      <c r="R96" s="76"/>
      <c r="S96" s="76"/>
      <c r="T96" s="76"/>
      <c r="U96" s="76"/>
      <c r="V96" s="76"/>
      <c r="W96" s="76"/>
      <c r="X96" s="76"/>
      <c r="Y96" s="76"/>
    </row>
    <row r="97" spans="1:25" ht="18.75" customHeight="1" thickBot="1">
      <c r="A97" s="129">
        <v>220805</v>
      </c>
      <c r="B97" s="849" t="str">
        <f t="shared" si="14"/>
        <v/>
      </c>
      <c r="C97" s="849"/>
      <c r="D97" s="713" t="str">
        <f>IFERROR(IF($B$6="COMUNITARIOS",(VLOOKUP(A97,ENC_COMU,3,0)* $E$14),IF($B$6="BID",(VLOOKUP(A97,ENC_BID_2,3,0)* $E$14),
IF($B$6="APOYOS",(VLOOKUP(A97,ENC_APOYOS,3,0)* $E$14),IF($B$6="EXPERIENCIAS",(VLOOKUP(A97,ENC_EXP,3,0)* $E$14))))),"")</f>
        <v/>
      </c>
      <c r="E97" s="713" t="str">
        <f>IFERROR(IF($B$6="COMUNITARIOS",(VLOOKUP(A97,ENC_COMU,4,0)* $E$15),IF($B$6="BID",(VLOOKUP(A97,ENC_BID_2,4,0)* $E$15),IF($B$6="APOYOS",(VLOOKUP(A97,ENC_APOYOS,4,0)* $E$15),IF($B$6="EXPERIENCIAS",(VLOOKUP(A97,ENC_EXP,4,0)* $E$15))))),"")</f>
        <v/>
      </c>
      <c r="F97" s="713" t="str">
        <f>IFERROR(IF($B$6="COMUNITARIOS",(VLOOKUP(A97,ENC_COMU,5,0)* $E$16),IF($B$6="BID","",IF($B$6="APOYOS",(VLOOKUP(A97,ENC_APOYOS,5,0)* $E$16),IF($B$6="EXPERIENCIAS",(VLOOKUP(A97,ENC_EXP,5,0)* $E$16))))),"")</f>
        <v/>
      </c>
      <c r="G97" s="132">
        <f>IFERROR(IF($B$6="BID",D97+E97,D97+E97+F97),0)</f>
        <v>0</v>
      </c>
      <c r="H97" s="76"/>
      <c r="I97" s="76"/>
      <c r="J97" s="76"/>
      <c r="K97" s="76"/>
      <c r="L97" s="76"/>
      <c r="M97" s="76"/>
      <c r="N97" s="76"/>
      <c r="O97" s="76"/>
      <c r="P97" s="76"/>
      <c r="Q97" s="76"/>
      <c r="R97" s="76"/>
      <c r="S97" s="76"/>
      <c r="T97" s="76"/>
      <c r="U97" s="76"/>
      <c r="V97" s="76"/>
      <c r="W97" s="76"/>
      <c r="X97" s="76"/>
      <c r="Y97" s="76"/>
    </row>
    <row r="98" spans="1:25" s="91" customFormat="1" ht="24.75" customHeight="1" thickTop="1" thickBot="1">
      <c r="A98" s="850" t="s">
        <v>3142</v>
      </c>
      <c r="B98" s="851"/>
      <c r="C98" s="852"/>
      <c r="D98" s="108">
        <f>SUM(D93:D97)</f>
        <v>0</v>
      </c>
      <c r="E98" s="108">
        <f>SUM(E93:E97)</f>
        <v>88994471</v>
      </c>
      <c r="F98" s="108">
        <f>IF($B$6="BID",0,SUM(F93:F97))</f>
        <v>8156246</v>
      </c>
      <c r="G98" s="109">
        <f>SUM(G93:G97)</f>
        <v>97150717</v>
      </c>
    </row>
    <row r="99" spans="1:25" s="21" customFormat="1" ht="24.75" customHeight="1" thickTop="1" thickBot="1">
      <c r="A99" s="841" t="str">
        <f>+CONCATENATE("TOPE DE PARTICIPACIÓN DE ",A98)</f>
        <v>TOPE DE PARTICIPACIÓN DE SUBTOTAL PRESUPUESTO DE ENCUENTROS, EXPERIENCIAS OPORTUNIDADES (APOYO A INICIATIVAS)</v>
      </c>
      <c r="B99" s="842"/>
      <c r="C99" s="842"/>
      <c r="D99" s="142" t="s">
        <v>3406</v>
      </c>
      <c r="E99" s="142">
        <f>IFERROR(IF($B$6="COMUNITARIOS",TR!$D$59,IF($B$6="BID",TR!$P$59,IF($B$6="APOYOS",TR!$J$59,IF($B$6="EXPERIENCIAS",TR!$V$59)))),"")</f>
        <v>4.7429330297856197E-2</v>
      </c>
      <c r="F99" s="142">
        <f>IFERROR(IF($B$6="COMUNITARIOS",TR!$E$59,IF($B$6="BID","",IF($B$6="APOYOS",TR!$K$59,IF($B$6="EXPERIENCIAS",TR!$W$59)))),"")</f>
        <v>0</v>
      </c>
      <c r="G99" s="143">
        <f>IFERROR(IF($B$6="COMUNITARIOS",TR!$F$59,IF($B$6="BID",TR!$R$59,IF($B$6="APOYOS",TR!$L$59,IF($B$6="EXPERIENCIAS",TR!$X$59)))),"")</f>
        <v>4.2745034968802824E-2</v>
      </c>
    </row>
    <row r="100" spans="1:25" s="21" customFormat="1" ht="9" customHeight="1" thickTop="1">
      <c r="A100" s="121"/>
      <c r="D100" s="122">
        <f>+$D$98/$E$14</f>
        <v>0</v>
      </c>
      <c r="E100" s="122">
        <f>+$E$98/$E$15</f>
        <v>4.3447436808123713E-2</v>
      </c>
      <c r="F100" s="122">
        <f>IFERROR($F$98/$E$16,0)</f>
        <v>7.638972946900624E-2</v>
      </c>
      <c r="G100" s="124"/>
    </row>
    <row r="101" spans="1:25" ht="24" customHeight="1" thickBot="1">
      <c r="A101" s="839" t="s">
        <v>3143</v>
      </c>
      <c r="B101" s="840"/>
      <c r="C101" s="840"/>
      <c r="D101" s="110">
        <f>+D59+D62+D65+D74+D77+D86+D89+D98</f>
        <v>16906838.260000002</v>
      </c>
      <c r="E101" s="110">
        <f>+E59+E62+E65+E74+E77+E86+E89+E98</f>
        <v>1020536355</v>
      </c>
      <c r="F101" s="128">
        <f t="shared" ref="F101:G101" si="15">+F59+F62+F65+F74+F77+F86+F89+F98</f>
        <v>21136703</v>
      </c>
      <c r="G101" s="111">
        <f t="shared" si="15"/>
        <v>1058579896.55</v>
      </c>
      <c r="H101" s="76"/>
      <c r="I101" s="76"/>
      <c r="J101" s="76"/>
      <c r="K101" s="76"/>
      <c r="L101" s="76"/>
      <c r="M101" s="76"/>
      <c r="N101" s="76"/>
      <c r="O101" s="76"/>
      <c r="P101" s="76"/>
      <c r="Q101" s="76"/>
      <c r="R101" s="76"/>
      <c r="S101" s="76"/>
      <c r="T101" s="76"/>
      <c r="U101" s="76"/>
      <c r="V101" s="76"/>
      <c r="W101" s="76"/>
      <c r="X101" s="76"/>
      <c r="Y101" s="76"/>
    </row>
    <row r="102" spans="1:25" ht="9" customHeight="1" thickBot="1">
      <c r="A102" s="72"/>
      <c r="B102" s="543"/>
      <c r="C102" s="543"/>
      <c r="D102" s="543"/>
      <c r="E102" s="543"/>
      <c r="F102" s="545"/>
      <c r="G102" s="148"/>
      <c r="H102" s="76"/>
      <c r="I102" s="76"/>
      <c r="J102" s="76"/>
      <c r="K102" s="76"/>
      <c r="L102" s="76"/>
      <c r="M102" s="76"/>
      <c r="N102" s="76"/>
      <c r="O102" s="76"/>
      <c r="P102" s="76"/>
      <c r="Q102" s="76"/>
      <c r="R102" s="76"/>
      <c r="S102" s="76"/>
      <c r="T102" s="76"/>
      <c r="U102" s="76"/>
      <c r="V102" s="76"/>
      <c r="W102" s="76"/>
      <c r="X102" s="76"/>
      <c r="Y102" s="76"/>
    </row>
    <row r="103" spans="1:25" ht="24" customHeight="1" thickBot="1">
      <c r="A103" s="853" t="s">
        <v>3144</v>
      </c>
      <c r="B103" s="854"/>
      <c r="C103" s="854"/>
      <c r="D103" s="854"/>
      <c r="E103" s="854"/>
      <c r="F103" s="854"/>
      <c r="G103" s="855"/>
      <c r="H103" s="76"/>
      <c r="I103" s="76"/>
      <c r="J103" s="76"/>
      <c r="K103" s="76"/>
      <c r="L103" s="76"/>
      <c r="M103" s="76"/>
      <c r="N103" s="76"/>
      <c r="O103" s="76"/>
      <c r="P103" s="76"/>
      <c r="Q103" s="76"/>
      <c r="R103" s="76"/>
      <c r="S103" s="76"/>
      <c r="T103" s="76"/>
      <c r="U103" s="76"/>
      <c r="V103" s="76"/>
      <c r="W103" s="76"/>
      <c r="X103" s="76"/>
      <c r="Y103" s="76"/>
    </row>
    <row r="104" spans="1:25" s="510" customFormat="1" ht="24.75" customHeight="1" thickTop="1" thickBot="1">
      <c r="A104" s="107">
        <v>2300</v>
      </c>
      <c r="B104" s="862" t="str">
        <f>IFERROR(IF($B$6="COMUNITARIOS",VLOOKUP(A104,GAST_OPE_COMU,2,0),IF($B$6="BID",VLOOKUP(A104,GAST_OPE_BID,2,0),IF($B$6="APOYOS",VLOOKUP(A104,GAST_OPE_APOYOS,2,0),IF($B$6="EXPERIENCIAS",VLOOKUP(A104,GAST_OPE_EXP,2,0))))),"")</f>
        <v>GASTOS OPERATIVOS</v>
      </c>
      <c r="C104" s="863"/>
      <c r="D104" s="134" t="s">
        <v>0</v>
      </c>
      <c r="E104" s="134" t="str">
        <f>IF($B$6="BID","ATENCIÓN / CIERRE","ATENCIÓN")</f>
        <v>ATENCIÓN</v>
      </c>
      <c r="F104" s="139" t="str">
        <f>IF($B$6="BID","","CIERRE")</f>
        <v>CIERRE</v>
      </c>
      <c r="G104" s="136" t="s">
        <v>3133</v>
      </c>
    </row>
    <row r="105" spans="1:25" s="510" customFormat="1" ht="18.75" customHeight="1" thickTop="1">
      <c r="A105" s="687">
        <v>2300</v>
      </c>
      <c r="B105" s="876" t="str">
        <f t="shared" ref="B105:B113" si="16">IFERROR(IF($B$6="COMUNITARIOS",VLOOKUP(A105,GAST_OPE_COMU,2,0),IF($B$6="BID",VLOOKUP(A105,GAST_OPE_BID,2,0),IF($B$6="APOYOS",VLOOKUP(A105,GAST_OPE_APOYOS,2,0),IF($B$6="EXPERIENCIAS",VLOOKUP(A105,GAST_OPE_EXP,2,0))))),"")</f>
        <v>GASTOS OPERATIVOS</v>
      </c>
      <c r="C105" s="876"/>
      <c r="D105" s="715">
        <f>+D107+D106</f>
        <v>1186194</v>
      </c>
      <c r="E105" s="759">
        <f>+E107+E106</f>
        <v>94710417</v>
      </c>
      <c r="F105" s="759">
        <f>+F107+F106</f>
        <v>3603406</v>
      </c>
      <c r="G105" s="688">
        <f t="shared" ref="G105:G114" si="17">IFERROR(IF($B$6="BID",D105+E105,D105+E105+F105),0)</f>
        <v>99500017</v>
      </c>
    </row>
    <row r="106" spans="1:25" s="510" customFormat="1" ht="18.75" customHeight="1">
      <c r="A106" s="55">
        <v>230001</v>
      </c>
      <c r="B106" s="843" t="str">
        <f t="shared" si="16"/>
        <v>Plan de fortalecimiento técnico al talento humano</v>
      </c>
      <c r="C106" s="843"/>
      <c r="D106" s="712">
        <v>0</v>
      </c>
      <c r="E106" s="759">
        <v>52715159</v>
      </c>
      <c r="F106" s="759">
        <v>3603406</v>
      </c>
      <c r="G106" s="75">
        <f t="shared" si="17"/>
        <v>56318565</v>
      </c>
    </row>
    <row r="107" spans="1:25" s="510" customFormat="1" ht="18.75" customHeight="1">
      <c r="A107" s="55">
        <v>230002</v>
      </c>
      <c r="B107" s="843" t="str">
        <f t="shared" si="16"/>
        <v>Papelería asociada con el manejo administrativo del contrato</v>
      </c>
      <c r="C107" s="843"/>
      <c r="D107" s="712">
        <v>1186194</v>
      </c>
      <c r="E107" s="799">
        <v>41995258</v>
      </c>
      <c r="F107" s="712">
        <v>0</v>
      </c>
      <c r="G107" s="75">
        <f t="shared" si="17"/>
        <v>43181452</v>
      </c>
    </row>
    <row r="108" spans="1:25" ht="18.75" customHeight="1">
      <c r="A108" s="55">
        <v>230003</v>
      </c>
      <c r="B108" s="843" t="str">
        <f t="shared" si="16"/>
        <v/>
      </c>
      <c r="C108" s="843"/>
      <c r="D108" s="712">
        <v>0</v>
      </c>
      <c r="E108" s="712" t="str">
        <f t="shared" ref="E108:E113" si="18">IFERROR(IF($B$6="COMUNITARIOS",(VLOOKUP(A108,GAST_OPE_COMU,4,0)* $E$15),IF($B$6="BID",(VLOOKUP(A108,GAST_OPE_BID,4,0)* $E$15),IF($B$6="APOYOS",(VLOOKUP(A108,GAST_OPE_APOYOS,4,0)* $E$15),IF($B$6="EXPERIENCIAS",(VLOOKUP(A108,GAST_OPE_EXP,4,0)* $E$15))))),"")</f>
        <v/>
      </c>
      <c r="F108" s="712" t="str">
        <f t="shared" ref="F108:F113" si="19">IFERROR(IF($B$6="COMUNITARIOS",(VLOOKUP(A108,GAST_OPE_COMU,5,0)* $E$16),IF($B$6="BID","",IF($B$6="APOYOS",(VLOOKUP(A108,GAST_OPE_APOYOS,5,0)* $E$16),IF($B$6="EXPERIENCIAS",(VLOOKUP(A108,GAST_OPE_EXP,5,0)* $E$16))))),"")</f>
        <v/>
      </c>
      <c r="G108" s="75">
        <f t="shared" si="17"/>
        <v>0</v>
      </c>
      <c r="H108" s="76"/>
      <c r="I108" s="76"/>
      <c r="J108" s="76"/>
      <c r="K108" s="76"/>
      <c r="L108" s="76"/>
      <c r="M108" s="76"/>
      <c r="N108" s="76"/>
      <c r="O108" s="76"/>
      <c r="P108" s="76"/>
      <c r="Q108" s="76"/>
      <c r="R108" s="76"/>
      <c r="S108" s="76"/>
      <c r="T108" s="76"/>
      <c r="U108" s="76"/>
      <c r="V108" s="76"/>
      <c r="W108" s="76"/>
      <c r="X108" s="76"/>
      <c r="Y108" s="76"/>
    </row>
    <row r="109" spans="1:25" ht="18.75" customHeight="1">
      <c r="A109" s="55">
        <v>230004</v>
      </c>
      <c r="B109" s="843" t="str">
        <f t="shared" si="16"/>
        <v/>
      </c>
      <c r="C109" s="843"/>
      <c r="D109" s="712">
        <v>0</v>
      </c>
      <c r="E109" s="712" t="str">
        <f t="shared" si="18"/>
        <v/>
      </c>
      <c r="F109" s="712" t="str">
        <f t="shared" si="19"/>
        <v/>
      </c>
      <c r="G109" s="75">
        <f t="shared" si="17"/>
        <v>0</v>
      </c>
      <c r="H109" s="76"/>
      <c r="I109" s="76"/>
      <c r="J109" s="76"/>
      <c r="K109" s="76"/>
      <c r="L109" s="76"/>
      <c r="M109" s="76"/>
      <c r="N109" s="76"/>
      <c r="O109" s="76"/>
      <c r="P109" s="76"/>
      <c r="Q109" s="76"/>
      <c r="R109" s="76"/>
      <c r="S109" s="76"/>
      <c r="T109" s="76"/>
      <c r="U109" s="76"/>
      <c r="V109" s="76"/>
      <c r="W109" s="76"/>
      <c r="X109" s="76"/>
      <c r="Y109" s="76"/>
    </row>
    <row r="110" spans="1:25" ht="18.75" customHeight="1">
      <c r="A110" s="55">
        <v>230005</v>
      </c>
      <c r="B110" s="843" t="str">
        <f t="shared" si="16"/>
        <v/>
      </c>
      <c r="C110" s="843"/>
      <c r="D110" s="712">
        <v>0</v>
      </c>
      <c r="E110" s="712" t="str">
        <f t="shared" si="18"/>
        <v/>
      </c>
      <c r="F110" s="712" t="str">
        <f t="shared" si="19"/>
        <v/>
      </c>
      <c r="G110" s="75">
        <f t="shared" si="17"/>
        <v>0</v>
      </c>
      <c r="H110" s="76"/>
      <c r="I110" s="76"/>
      <c r="J110" s="76"/>
      <c r="K110" s="76"/>
      <c r="L110" s="76"/>
      <c r="M110" s="76"/>
      <c r="N110" s="76"/>
      <c r="O110" s="76"/>
      <c r="P110" s="76"/>
      <c r="Q110" s="76"/>
      <c r="R110" s="76"/>
      <c r="S110" s="76"/>
      <c r="T110" s="76"/>
      <c r="U110" s="76"/>
      <c r="V110" s="76"/>
      <c r="W110" s="76"/>
      <c r="X110" s="76"/>
      <c r="Y110" s="76"/>
    </row>
    <row r="111" spans="1:25" ht="18.75" customHeight="1">
      <c r="A111" s="55">
        <v>230006</v>
      </c>
      <c r="B111" s="843" t="str">
        <f t="shared" si="16"/>
        <v/>
      </c>
      <c r="C111" s="843"/>
      <c r="D111" s="712">
        <v>0</v>
      </c>
      <c r="E111" s="712" t="str">
        <f t="shared" si="18"/>
        <v/>
      </c>
      <c r="F111" s="712" t="str">
        <f t="shared" si="19"/>
        <v/>
      </c>
      <c r="G111" s="75">
        <f t="shared" si="17"/>
        <v>0</v>
      </c>
      <c r="H111" s="76"/>
      <c r="I111" s="76"/>
      <c r="J111" s="76"/>
      <c r="K111" s="76"/>
      <c r="L111" s="76"/>
      <c r="M111" s="76"/>
      <c r="N111" s="76"/>
      <c r="O111" s="76"/>
      <c r="P111" s="76"/>
      <c r="Q111" s="76"/>
      <c r="R111" s="76"/>
      <c r="S111" s="76"/>
      <c r="T111" s="76"/>
      <c r="U111" s="76"/>
      <c r="V111" s="76"/>
      <c r="W111" s="76"/>
      <c r="X111" s="76"/>
      <c r="Y111" s="76"/>
    </row>
    <row r="112" spans="1:25" ht="18.75" customHeight="1">
      <c r="A112" s="55">
        <v>230007</v>
      </c>
      <c r="B112" s="843" t="str">
        <f t="shared" si="16"/>
        <v/>
      </c>
      <c r="C112" s="843"/>
      <c r="D112" s="712">
        <v>0</v>
      </c>
      <c r="E112" s="712" t="str">
        <f t="shared" si="18"/>
        <v/>
      </c>
      <c r="F112" s="712" t="str">
        <f t="shared" si="19"/>
        <v/>
      </c>
      <c r="G112" s="75">
        <f t="shared" si="17"/>
        <v>0</v>
      </c>
      <c r="H112" s="76"/>
      <c r="I112" s="76"/>
      <c r="J112" s="76"/>
      <c r="K112" s="76"/>
      <c r="L112" s="76"/>
      <c r="M112" s="76"/>
      <c r="N112" s="76"/>
      <c r="O112" s="76"/>
      <c r="P112" s="76"/>
      <c r="Q112" s="76"/>
      <c r="R112" s="76"/>
      <c r="S112" s="76"/>
      <c r="T112" s="76"/>
      <c r="U112" s="76"/>
      <c r="V112" s="76"/>
      <c r="W112" s="76"/>
      <c r="X112" s="76"/>
      <c r="Y112" s="76"/>
    </row>
    <row r="113" spans="1:25" ht="18.75" customHeight="1">
      <c r="A113" s="55">
        <v>230008</v>
      </c>
      <c r="B113" s="843" t="str">
        <f t="shared" si="16"/>
        <v/>
      </c>
      <c r="C113" s="843"/>
      <c r="D113" s="712">
        <v>0</v>
      </c>
      <c r="E113" s="712" t="str">
        <f t="shared" si="18"/>
        <v/>
      </c>
      <c r="F113" s="712" t="str">
        <f t="shared" si="19"/>
        <v/>
      </c>
      <c r="G113" s="75">
        <f t="shared" si="17"/>
        <v>0</v>
      </c>
      <c r="H113" s="76"/>
      <c r="I113" s="76"/>
      <c r="J113" s="76"/>
      <c r="K113" s="76"/>
      <c r="L113" s="76"/>
      <c r="M113" s="76"/>
      <c r="N113" s="76"/>
      <c r="O113" s="76"/>
      <c r="P113" s="76"/>
      <c r="Q113" s="76"/>
      <c r="R113" s="76"/>
      <c r="S113" s="76"/>
      <c r="T113" s="76"/>
      <c r="U113" s="76"/>
      <c r="V113" s="76"/>
      <c r="W113" s="76"/>
      <c r="X113" s="76"/>
      <c r="Y113" s="76"/>
    </row>
    <row r="114" spans="1:25" ht="18.75" customHeight="1" thickBot="1">
      <c r="A114" s="129">
        <v>230009</v>
      </c>
      <c r="B114" s="844" t="str">
        <f>IFERROR(IF($B$6="COMUNITARIOS",VLOOKUP(A114,GAST_OPE_COMU,2,0),IF($B$6="BID",VLOOKUP(A114,GAST_OPE_BID,2,0),IF($B$6="APOYOS",VLOOKUP(A114,GAST_OPE_APOYOS,2,0),IF($B$6="EXPERIENCIAS",VLOOKUP(A114,GAST_OPE_EXP,2,0))))),"")</f>
        <v/>
      </c>
      <c r="C114" s="844"/>
      <c r="D114" s="713">
        <v>0</v>
      </c>
      <c r="E114" s="713" t="str">
        <f t="shared" ref="E114" si="20">IFERROR(IF($B$6="COMUNITARIOS",(VLOOKUP(A114,GAST_OPE_COMU,4,0)* $E$15),IF($B$6="BID",(VLOOKUP(A114,GAST_OPE_BID,4,0)* $E$15),IF($B$6="APOYOS",(VLOOKUP(A114,GAST_OPE_APOYOS,4,0)* $E$15),IF($B$6="EXPERIENCIAS",(VLOOKUP(A114,GAST_OPE_EXP,4,0)* $E$15))))),"")</f>
        <v/>
      </c>
      <c r="F114" s="713" t="str">
        <f t="shared" ref="F114" si="21">IFERROR(IF($B$6="COMUNITARIOS",(VLOOKUP(A114,GAST_OPE_COMU,5,0)* $E$16),IF($B$6="BID","",IF($B$6="APOYOS",(VLOOKUP(A114,GAST_OPE_APOYOS,5,0)* $E$16),IF($B$6="EXPERIENCIAS",(VLOOKUP(A114,GAST_OPE_EXP,5,0)* $E$16))))),"")</f>
        <v/>
      </c>
      <c r="G114" s="132">
        <f t="shared" si="17"/>
        <v>0</v>
      </c>
      <c r="H114" s="76"/>
      <c r="I114" s="76"/>
      <c r="J114" s="76"/>
      <c r="K114" s="76"/>
      <c r="L114" s="76"/>
      <c r="M114" s="76"/>
      <c r="N114" s="76"/>
      <c r="O114" s="76"/>
      <c r="P114" s="76"/>
      <c r="Q114" s="76"/>
      <c r="R114" s="76"/>
      <c r="S114" s="76"/>
      <c r="T114" s="76"/>
      <c r="U114" s="76"/>
      <c r="V114" s="76"/>
      <c r="W114" s="76"/>
      <c r="X114" s="76"/>
      <c r="Y114" s="76"/>
    </row>
    <row r="115" spans="1:25" ht="24.75" customHeight="1" thickTop="1" thickBot="1">
      <c r="A115" s="845" t="s">
        <v>3145</v>
      </c>
      <c r="B115" s="846"/>
      <c r="C115" s="846"/>
      <c r="D115" s="145">
        <f>+D106+D107</f>
        <v>1186194</v>
      </c>
      <c r="E115" s="145">
        <f>SUM(E106:E114)</f>
        <v>94710417</v>
      </c>
      <c r="F115" s="145">
        <f>SUM(F106:F114)</f>
        <v>3603406</v>
      </c>
      <c r="G115" s="149">
        <f>SUM(G106:G114)</f>
        <v>99500017</v>
      </c>
      <c r="H115" s="76"/>
      <c r="I115" s="76"/>
      <c r="J115" s="76"/>
      <c r="K115" s="76"/>
      <c r="L115" s="76"/>
      <c r="M115" s="76"/>
      <c r="N115" s="76"/>
      <c r="O115" s="76"/>
      <c r="P115" s="76"/>
      <c r="Q115" s="76"/>
      <c r="R115" s="76"/>
      <c r="S115" s="76"/>
      <c r="T115" s="76"/>
      <c r="U115" s="76"/>
      <c r="V115" s="76"/>
      <c r="W115" s="76"/>
      <c r="X115" s="76"/>
      <c r="Y115" s="76"/>
    </row>
    <row r="116" spans="1:25" ht="24.75" customHeight="1" thickTop="1" thickBot="1">
      <c r="A116" s="841" t="str">
        <f>+CONCATENATE("TOPE DE PARTICIPACIÓN DE ",B115)</f>
        <v xml:space="preserve">TOPE DE PARTICIPACIÓN DE </v>
      </c>
      <c r="B116" s="842"/>
      <c r="C116" s="842"/>
      <c r="D116" s="142">
        <f>IFERROR(IF($B$6="COMUNITARIOS",TR!$C$66,IF($B$6="BID",TR!$O$66,IF($B$6="APOYOS",TR!$I$66,IF($B$6="EXPERIENCIAS",TR!$U$66)))),"")</f>
        <v>4.5739079238170929E-2</v>
      </c>
      <c r="E116" s="142">
        <f>IFERROR(IF($B$6="COMUNITARIOS",TR!$D$66,IF($B$6="BID",TR!$P$66,IF($B$6="APOYOS",TR!$J$66,IF($B$6="EXPERIENCIAS",TR!$V$66)))),"")</f>
        <v>4.3561027845877065E-2</v>
      </c>
      <c r="F116" s="142">
        <f>IFERROR(IF($B$6="COMUNITARIOS",TR!$E$66,IF($B$6="BID","",IF($B$6="APOYOS",TR!$K$66,IF($B$6="EXPERIENCIAS",TR!$W$66)))),"")</f>
        <v>4.5739079238170929E-2</v>
      </c>
      <c r="G116" s="143">
        <f>IFERROR(IF($B$6="COMUNITARIOS",TR!$F$66,IF($B$6="BID",TR!$R$66,IF($B$6="APOYOS",TR!$L$66,IF($B$6="EXPERIENCIAS",TR!$X$66)))),"")</f>
        <v>4.3776140222528563E-2</v>
      </c>
      <c r="H116" s="76"/>
      <c r="I116" s="76"/>
      <c r="J116" s="76"/>
      <c r="K116" s="76"/>
      <c r="L116" s="76"/>
      <c r="M116" s="76"/>
      <c r="N116" s="76"/>
      <c r="O116" s="76"/>
      <c r="P116" s="76"/>
      <c r="Q116" s="76"/>
      <c r="R116" s="76"/>
      <c r="S116" s="76"/>
      <c r="T116" s="76"/>
      <c r="U116" s="76"/>
      <c r="V116" s="76"/>
      <c r="W116" s="76"/>
      <c r="X116" s="76"/>
      <c r="Y116" s="76"/>
    </row>
    <row r="117" spans="1:25" s="21" customFormat="1" ht="9" customHeight="1" thickTop="1" thickBot="1">
      <c r="A117" s="121"/>
      <c r="D117" s="122">
        <f>+$D$115/$E$14</f>
        <v>1.0065179622617495E-2</v>
      </c>
      <c r="E117" s="122">
        <f>+$E$115/$E$15</f>
        <v>4.6237983230200286E-2</v>
      </c>
      <c r="F117" s="122">
        <f>IFERROR($F$115/$E$16,0)</f>
        <v>3.3748762544311917E-2</v>
      </c>
      <c r="G117" s="124"/>
    </row>
    <row r="118" spans="1:25" ht="24.75" customHeight="1" thickTop="1" thickBot="1">
      <c r="A118" s="107">
        <v>2302</v>
      </c>
      <c r="B118" s="847" t="str">
        <f>IFERROR(IF($B$6="COMUNITARIOS",VLOOKUP(A118,UT_COMU,2,0),IF($B$6="BID",VLOOKUP(A118,UT_BID,2,0),IF($B$6="APOYOS",VLOOKUP(A118,UT_APOYOS,2,0),IF($B$6="EXPERIENCIAS",VLOOKUP(A118,UT_EXP,2,0))))),"")</f>
        <v>N/A</v>
      </c>
      <c r="C118" s="847"/>
      <c r="D118" s="714"/>
      <c r="E118" s="714">
        <f>IFERROR(IF($B$6="COMUNITARIOS",(VLOOKUP(A118,UT_COMU,4,0)* $E$15),IF($B$6="BID",(VLOOKUP(A118,UT_BID,4,0)* $E$15),IF($B$6="APOYOS",(VLOOKUP(A118,UT_APOYOS,4,0)* $E$15),IF($B$6="EXPERIENCIAS",(VLOOKUP(A118,UT_EXP,4,0)* $E$15))))),"")</f>
        <v>0</v>
      </c>
      <c r="F118" s="714">
        <f>IFERROR(IF($B$6="COMUNITARIOS",(VLOOKUP(A118,UT_COMU,5,0)* $E$16),IF($B$6="BID","",IF($B$6="APOYOS",(VLOOKUP(A118,UT_APOYOS,5,0)* $E$16),IF($B$6="EXPERIENCIAS",(VLOOKUP(A118,UT_EXP,5,0)* $E$16))))),"")</f>
        <v>0</v>
      </c>
      <c r="G118" s="109">
        <f>IFERROR(D118+E118+F118,0)</f>
        <v>0</v>
      </c>
      <c r="H118" s="76"/>
      <c r="I118" s="76"/>
      <c r="J118" s="76"/>
      <c r="K118" s="76"/>
      <c r="L118" s="76"/>
      <c r="M118" s="76"/>
      <c r="N118" s="76"/>
      <c r="O118" s="76"/>
      <c r="P118" s="76"/>
      <c r="Q118" s="76"/>
      <c r="R118" s="76"/>
      <c r="S118" s="76"/>
      <c r="T118" s="76"/>
      <c r="U118" s="76"/>
      <c r="V118" s="76"/>
      <c r="W118" s="76"/>
      <c r="X118" s="76"/>
      <c r="Y118" s="76"/>
    </row>
    <row r="119" spans="1:25" s="21" customFormat="1" ht="24.75" customHeight="1" thickTop="1" thickBot="1">
      <c r="A119" s="841" t="str">
        <f>+CONCATENATE("TOPE DE PARTICIPACIÓN DE ",B118)</f>
        <v>TOPE DE PARTICIPACIÓN DE N/A</v>
      </c>
      <c r="B119" s="842"/>
      <c r="C119" s="842"/>
      <c r="D119" s="142">
        <f>IFERROR(IF($B$6="COMUNITARIOS",TR!$C$77,IF($B$6="BID",TR!$O$77,IF($B$6="APOYOS",TR!$I$77,IF($B$6="EXPERIENCIAS",TR!$U$77)))),"")</f>
        <v>0</v>
      </c>
      <c r="E119" s="142">
        <f>IFERROR(IF($B$6="COMUNITARIOS",TR!$D$77,IF($B$6="BID",TR!$P$77,IF($B$6="APOYOS",TR!$J$77,IF($B$6="EXPERIENCIAS",TR!$V$77)))),"")</f>
        <v>0</v>
      </c>
      <c r="F119" s="142">
        <f>IFERROR(IF($B$6="COMUNITARIOS",TR!$E$77,IF($B$6="BID","",IF($B$6="APOYOS",TR!$K$77,IF($B$6="EXPERIENCIAS",TR!$W$77)))),"")</f>
        <v>0</v>
      </c>
      <c r="G119" s="143">
        <f>IFERROR(IF($B$6="COMUNITARIOS",TR!$F$77,IF($B$6="BID",TR!$R$77,IF($B$6="APOYOS",TR!$L$77,IF($B$6="EXPERIENCIAS",TR!$X$77)))),"")</f>
        <v>0</v>
      </c>
    </row>
    <row r="120" spans="1:25" s="21" customFormat="1" ht="9" customHeight="1" thickTop="1" thickBot="1">
      <c r="A120" s="121"/>
      <c r="D120" s="122">
        <f>+$D$118/$E$14</f>
        <v>0</v>
      </c>
      <c r="E120" s="122">
        <f>+$E$118/$E$15</f>
        <v>0</v>
      </c>
      <c r="F120" s="122">
        <f>IFERROR($F$118/$E$16,0)</f>
        <v>0</v>
      </c>
      <c r="G120" s="124"/>
    </row>
    <row r="121" spans="1:25" ht="24.75" customHeight="1" thickTop="1" thickBot="1">
      <c r="A121" s="107">
        <v>2303</v>
      </c>
      <c r="B121" s="847" t="str">
        <f>IFERROR(IF($B$6="COMUNITARIOS",VLOOKUP(A121,GRAV_COMU,2,0),IF($B$6="BID",VLOOKUP(A121,GRAV_BID,2,0),IF($B$6="APOYOS",VLOOKUP(A121,GRAV_APOYOS,2,0),IF($B$6="EXPERIENCIAS",VLOOKUP(A121,GRAV_EXP,2,0))))),"")</f>
        <v>GRAVAMEN MOVIMIENTOS FINANCIEROS GMF</v>
      </c>
      <c r="C121" s="847"/>
      <c r="D121" s="749">
        <v>469528</v>
      </c>
      <c r="E121" s="714">
        <v>8160660</v>
      </c>
      <c r="F121" s="714">
        <v>425384.4621513944</v>
      </c>
      <c r="G121" s="109">
        <f>IFERROR(D121+E121+F121,0)</f>
        <v>9055572.4621513952</v>
      </c>
      <c r="H121" s="21"/>
      <c r="I121" s="76"/>
      <c r="J121" s="76"/>
      <c r="K121" s="76"/>
      <c r="L121" s="76"/>
      <c r="M121" s="76"/>
      <c r="N121" s="76"/>
      <c r="O121" s="76"/>
      <c r="P121" s="76"/>
      <c r="Q121" s="76"/>
      <c r="R121" s="76"/>
      <c r="S121" s="76"/>
      <c r="T121" s="76"/>
      <c r="U121" s="76"/>
      <c r="V121" s="76"/>
      <c r="W121" s="76"/>
      <c r="X121" s="76"/>
      <c r="Y121" s="76"/>
    </row>
    <row r="122" spans="1:25" s="21" customFormat="1" ht="24.75" customHeight="1" thickTop="1" thickBot="1">
      <c r="A122" s="841" t="str">
        <f>+CONCATENATE("TOPE DE PARTICIPACIÓN DE ",B121)</f>
        <v>TOPE DE PARTICIPACIÓN DE GRAVAMEN MOVIMIENTOS FINANCIEROS GMF</v>
      </c>
      <c r="B122" s="842"/>
      <c r="C122" s="842"/>
      <c r="D122" s="142">
        <f>IFERROR(IF($B$6="COMUNITARIOS",TR!$C$79,IF($B$6="BID",TR!$O$79,IF($B$6="APOYOS",TR!$I$79,IF($B$6="EXPERIENCIAS",TR!$U$79)))),"")</f>
        <v>3.9840637450199202E-3</v>
      </c>
      <c r="E122" s="142">
        <f>IFERROR(IF($B$6="COMUNITARIOS",TR!$D$79,IF($B$6="BID",TR!$P$79,IF($B$6="APOYOS",TR!$J$79,IF($B$6="EXPERIENCIAS",TR!$V$79)))),"")</f>
        <v>3.9840637450199202E-3</v>
      </c>
      <c r="F122" s="142">
        <f>IFERROR(IF($B$6="COMUNITARIOS",TR!$E$79,IF($B$6="BID","",IF($B$6="APOYOS",TR!$K$79,IF($B$6="EXPERIENCIAS",TR!$W$79)))),"")</f>
        <v>3.9840637450199202E-3</v>
      </c>
      <c r="G122" s="143">
        <f>IFERROR(IF($B$6="COMUNITARIOS",TR!$F$79,IF($B$6="BID",TR!$R$79,IF($B$6="APOYOS",TR!$L$79,IF($B$6="EXPERIENCIAS",TR!$X$79)))),"")</f>
        <v>3.9840637450199202E-3</v>
      </c>
    </row>
    <row r="123" spans="1:25" s="21" customFormat="1" ht="9" customHeight="1" thickTop="1">
      <c r="A123" s="121"/>
      <c r="D123" s="122">
        <f>+$D$121/$E$14</f>
        <v>3.9840731430510921E-3</v>
      </c>
      <c r="E123" s="122">
        <f>+$E$121/$E$15</f>
        <v>3.9840650287429977E-3</v>
      </c>
      <c r="F123" s="122">
        <f>IFERROR($F$121/$E$16,0)</f>
        <v>3.9840637450199202E-3</v>
      </c>
      <c r="G123" s="123"/>
    </row>
    <row r="124" spans="1:25" s="21" customFormat="1" ht="24" customHeight="1" thickBot="1">
      <c r="A124" s="839" t="s">
        <v>3143</v>
      </c>
      <c r="B124" s="840"/>
      <c r="C124" s="840"/>
      <c r="D124" s="110">
        <f>+D115+D118+D121</f>
        <v>1655722</v>
      </c>
      <c r="E124" s="110">
        <f>+E115+E118+E121</f>
        <v>102871077</v>
      </c>
      <c r="F124" s="116">
        <f>IF($B$6="BID",0,F115+F118+F121)</f>
        <v>4028790.4621513942</v>
      </c>
      <c r="G124" s="111">
        <f>IFERROR(D124+E124+F124,0)</f>
        <v>108555589.46215139</v>
      </c>
    </row>
    <row r="125" spans="1:25" s="21" customFormat="1" ht="9" customHeight="1">
      <c r="A125" s="121"/>
      <c r="D125" s="127"/>
      <c r="E125" s="127"/>
      <c r="F125" s="127"/>
      <c r="G125" s="124"/>
    </row>
    <row r="126" spans="1:25" ht="24" customHeight="1">
      <c r="A126" s="856" t="s">
        <v>3146</v>
      </c>
      <c r="B126" s="857"/>
      <c r="C126" s="858"/>
      <c r="D126" s="514">
        <f>+D40+D48+D74+D77+D86+D115+D121</f>
        <v>113647387.5</v>
      </c>
      <c r="E126" s="514">
        <f>+E51+E101+E124+253</f>
        <v>2045652975</v>
      </c>
      <c r="F126" s="514">
        <f>+F51+F101+F124-0.96</f>
        <v>113647387.5021514</v>
      </c>
      <c r="G126" s="514">
        <f>+G51+G101+G124+250.99</f>
        <v>2272947750.0021515</v>
      </c>
      <c r="H126" s="21"/>
      <c r="I126" s="76"/>
      <c r="J126" s="76"/>
      <c r="K126" s="76"/>
      <c r="L126" s="76"/>
      <c r="M126" s="76"/>
      <c r="N126" s="76"/>
      <c r="O126" s="76"/>
      <c r="P126" s="76"/>
      <c r="Q126" s="76"/>
      <c r="R126" s="76"/>
      <c r="S126" s="76"/>
      <c r="T126" s="76"/>
      <c r="U126" s="76"/>
      <c r="V126" s="76"/>
      <c r="W126" s="76"/>
      <c r="X126" s="76"/>
      <c r="Y126" s="76"/>
    </row>
    <row r="127" spans="1:25">
      <c r="A127" s="546"/>
      <c r="B127" s="515"/>
      <c r="C127" s="515"/>
      <c r="D127" s="526">
        <f>+E14</f>
        <v>117851250</v>
      </c>
      <c r="E127" s="526">
        <f>+E15</f>
        <v>2048325000</v>
      </c>
      <c r="F127" s="526">
        <f>+E16</f>
        <v>106771500</v>
      </c>
      <c r="G127" s="526">
        <f>+F14</f>
        <v>2272947750</v>
      </c>
      <c r="J127" s="63"/>
      <c r="U127" s="64"/>
    </row>
    <row r="128" spans="1:25">
      <c r="A128" s="547"/>
      <c r="C128" s="522" t="s">
        <v>3147</v>
      </c>
      <c r="D128" s="527">
        <f>+D126-D127</f>
        <v>-4203862.5</v>
      </c>
      <c r="E128" s="527">
        <f>+E126-E127</f>
        <v>-2672025</v>
      </c>
      <c r="F128" s="527">
        <f>+F126-F127</f>
        <v>6875887.5021513999</v>
      </c>
      <c r="G128" s="548">
        <f>+G126-G127</f>
        <v>2.1514892578125E-3</v>
      </c>
      <c r="J128" s="63"/>
      <c r="U128" s="64"/>
    </row>
    <row r="129" spans="1:21">
      <c r="A129" s="547"/>
      <c r="C129" s="522" t="s">
        <v>3148</v>
      </c>
      <c r="D129" s="525" t="b">
        <f>D126=D127</f>
        <v>0</v>
      </c>
      <c r="E129" s="525" t="b">
        <f t="shared" ref="E129:G129" si="22">E126=E127</f>
        <v>0</v>
      </c>
      <c r="F129" s="525" t="b">
        <f t="shared" si="22"/>
        <v>0</v>
      </c>
      <c r="G129" s="549" t="b">
        <f t="shared" si="22"/>
        <v>0</v>
      </c>
      <c r="J129" s="63"/>
      <c r="U129" s="64"/>
    </row>
    <row r="130" spans="1:21">
      <c r="A130" s="547"/>
      <c r="D130" s="516"/>
      <c r="E130" s="516"/>
      <c r="F130" s="516"/>
      <c r="G130" s="550"/>
      <c r="J130" s="63"/>
      <c r="U130" s="64"/>
    </row>
    <row r="131" spans="1:21">
      <c r="A131" s="547"/>
      <c r="C131" s="522" t="s">
        <v>3149</v>
      </c>
      <c r="D131" s="523">
        <f>IFERROR(+D42+D50+D61+D64+D67+D76+D79+D88+D91+D100+D117+D120+D123,"")</f>
        <v>0.96432908009036822</v>
      </c>
      <c r="E131" s="523">
        <f>IFERROR(+E42+E50+E61+E64+E67+E76+E79+E88+E91+E100+E117+E120+E123,"")</f>
        <v>0.99869538378919365</v>
      </c>
      <c r="F131" s="524">
        <f>IFERROR(+F42+F50+F61+F64+F67+F76+F79+F88+F91+F100+F117+F120+F123,"")</f>
        <v>1.0643981630130832</v>
      </c>
      <c r="G131" s="550"/>
      <c r="J131" s="63"/>
      <c r="U131" s="64"/>
    </row>
    <row r="132" spans="1:21">
      <c r="A132" s="547"/>
      <c r="D132" s="516"/>
      <c r="E132" s="516"/>
      <c r="F132" s="516"/>
      <c r="G132" s="550"/>
      <c r="J132" s="63"/>
      <c r="U132" s="64"/>
    </row>
    <row r="133" spans="1:21">
      <c r="A133" s="547"/>
      <c r="D133" s="516"/>
      <c r="E133" s="516"/>
      <c r="F133" s="516"/>
      <c r="G133" s="550"/>
      <c r="J133" s="63"/>
      <c r="U133" s="64"/>
    </row>
    <row r="134" spans="1:21">
      <c r="A134" s="716"/>
      <c r="B134" s="717"/>
      <c r="D134" s="718"/>
      <c r="E134" s="718"/>
      <c r="F134" s="516"/>
      <c r="G134" s="550"/>
      <c r="J134" s="63"/>
      <c r="U134" s="64"/>
    </row>
    <row r="135" spans="1:21">
      <c r="A135" s="716"/>
      <c r="B135" s="717"/>
      <c r="D135" s="718"/>
      <c r="E135" s="718"/>
      <c r="F135" s="516"/>
      <c r="G135" s="550"/>
      <c r="J135" s="63"/>
      <c r="U135" s="64"/>
    </row>
    <row r="136" spans="1:21">
      <c r="A136" s="716"/>
      <c r="B136" s="717"/>
      <c r="D136" s="718"/>
      <c r="E136" s="718"/>
      <c r="F136" s="516"/>
      <c r="G136" s="550"/>
      <c r="J136" s="63"/>
      <c r="U136" s="64"/>
    </row>
    <row r="137" spans="1:21">
      <c r="A137" s="719"/>
      <c r="B137" s="717"/>
      <c r="D137" s="720"/>
      <c r="E137" s="721"/>
      <c r="F137" s="516"/>
      <c r="G137" s="550"/>
      <c r="J137" s="63"/>
      <c r="U137" s="64"/>
    </row>
    <row r="138" spans="1:21" ht="16">
      <c r="A138" s="722" t="s">
        <v>3150</v>
      </c>
      <c r="B138" s="723"/>
      <c r="C138" s="517"/>
      <c r="D138" s="724" t="s">
        <v>3151</v>
      </c>
      <c r="E138" s="725"/>
      <c r="F138" s="518"/>
      <c r="G138" s="533"/>
      <c r="J138" s="63"/>
      <c r="U138" s="64"/>
    </row>
    <row r="139" spans="1:21" ht="16">
      <c r="A139" s="726" t="s">
        <v>3410</v>
      </c>
      <c r="B139" s="727"/>
      <c r="C139" s="518"/>
      <c r="D139" s="728" t="s">
        <v>3413</v>
      </c>
      <c r="E139" s="727"/>
      <c r="F139" s="519"/>
      <c r="G139" s="533"/>
      <c r="J139" s="63"/>
      <c r="U139" s="64"/>
    </row>
    <row r="140" spans="1:21" ht="16">
      <c r="A140" s="726" t="s">
        <v>3411</v>
      </c>
      <c r="B140" s="727"/>
      <c r="C140" s="518"/>
      <c r="D140" s="728" t="s">
        <v>3414</v>
      </c>
      <c r="E140" s="727"/>
      <c r="F140" s="519"/>
      <c r="G140" s="533"/>
      <c r="J140" s="63"/>
      <c r="U140" s="64"/>
    </row>
    <row r="141" spans="1:21" ht="16">
      <c r="A141" s="726" t="s">
        <v>3412</v>
      </c>
      <c r="B141" s="727"/>
      <c r="C141" s="520"/>
      <c r="D141" s="729"/>
      <c r="E141" s="730"/>
      <c r="F141" s="521"/>
      <c r="G141" s="533"/>
      <c r="J141" s="63"/>
      <c r="U141" s="64"/>
    </row>
    <row r="142" spans="1:21">
      <c r="A142" s="551"/>
      <c r="B142" s="511"/>
      <c r="C142" s="512"/>
      <c r="D142" s="512"/>
      <c r="E142" s="513"/>
      <c r="F142" s="513"/>
      <c r="G142" s="552"/>
      <c r="J142" s="63"/>
      <c r="U142" s="64"/>
    </row>
    <row r="143" spans="1:21" ht="20.25" customHeight="1">
      <c r="A143" s="833" t="s">
        <v>3155</v>
      </c>
      <c r="B143" s="834"/>
      <c r="C143" s="834"/>
      <c r="D143" s="834"/>
      <c r="E143" s="834"/>
      <c r="F143" s="834"/>
      <c r="G143" s="835"/>
      <c r="J143" s="63"/>
      <c r="U143" s="64"/>
    </row>
    <row r="144" spans="1:21" ht="20.25" customHeight="1" thickBot="1">
      <c r="A144" s="836"/>
      <c r="B144" s="837"/>
      <c r="C144" s="837"/>
      <c r="D144" s="837"/>
      <c r="E144" s="837"/>
      <c r="F144" s="837"/>
      <c r="G144" s="838"/>
      <c r="J144" s="63"/>
      <c r="U144" s="64"/>
    </row>
    <row r="145" spans="1:21" ht="16">
      <c r="A145" s="510"/>
      <c r="B145" s="510"/>
      <c r="C145" s="510"/>
      <c r="D145" s="510"/>
      <c r="E145" s="510"/>
      <c r="F145" s="510"/>
      <c r="J145" s="63"/>
      <c r="U145" s="64"/>
    </row>
    <row r="146" spans="1:21">
      <c r="J146" s="63"/>
      <c r="U146" s="64"/>
    </row>
    <row r="147" spans="1:21">
      <c r="J147" s="63"/>
      <c r="U147" s="64"/>
    </row>
    <row r="148" spans="1:21">
      <c r="J148" s="63"/>
      <c r="U148" s="64"/>
    </row>
    <row r="149" spans="1:21">
      <c r="J149" s="63"/>
      <c r="U149" s="64"/>
    </row>
    <row r="150" spans="1:21">
      <c r="J150" s="63"/>
      <c r="U150" s="64"/>
    </row>
    <row r="151" spans="1:21">
      <c r="J151" s="63"/>
      <c r="U151" s="64"/>
    </row>
    <row r="152" spans="1:21">
      <c r="J152" s="63"/>
      <c r="U152" s="64"/>
    </row>
    <row r="153" spans="1:21">
      <c r="J153" s="63"/>
      <c r="U153" s="64"/>
    </row>
    <row r="154" spans="1:21">
      <c r="J154" s="63"/>
      <c r="U154" s="64"/>
    </row>
    <row r="155" spans="1:21">
      <c r="J155" s="63"/>
      <c r="U155" s="64"/>
    </row>
    <row r="156" spans="1:21">
      <c r="J156" s="63"/>
      <c r="U156" s="64"/>
    </row>
    <row r="157" spans="1:21">
      <c r="J157" s="63"/>
      <c r="U157" s="64"/>
    </row>
    <row r="158" spans="1:21">
      <c r="J158" s="63"/>
      <c r="U158" s="64"/>
    </row>
    <row r="159" spans="1:21">
      <c r="J159" s="63"/>
      <c r="U159" s="64"/>
    </row>
    <row r="160" spans="1:21">
      <c r="J160" s="63"/>
    </row>
    <row r="161" spans="10:10">
      <c r="J161" s="63"/>
    </row>
    <row r="162" spans="10:10">
      <c r="J162" s="63"/>
    </row>
    <row r="163" spans="10:10">
      <c r="J163" s="63"/>
    </row>
    <row r="164" spans="10:10">
      <c r="J164" s="63"/>
    </row>
    <row r="165" spans="10:10">
      <c r="J165" s="63"/>
    </row>
    <row r="166" spans="10:10">
      <c r="J166" s="63"/>
    </row>
    <row r="167" spans="10:10">
      <c r="J167" s="63"/>
    </row>
    <row r="168" spans="10:10">
      <c r="J168" s="63"/>
    </row>
    <row r="169" spans="10:10">
      <c r="J169" s="63"/>
    </row>
    <row r="170" spans="10:10">
      <c r="J170" s="63"/>
    </row>
    <row r="171" spans="10:10">
      <c r="J171" s="63"/>
    </row>
    <row r="172" spans="10:10">
      <c r="J172" s="63"/>
    </row>
    <row r="173" spans="10:10">
      <c r="J173" s="63"/>
    </row>
    <row r="174" spans="10:10">
      <c r="J174" s="63"/>
    </row>
    <row r="175" spans="10:10">
      <c r="J175" s="63"/>
    </row>
    <row r="176" spans="10:10">
      <c r="J176" s="63"/>
    </row>
    <row r="177" spans="10:10">
      <c r="J177" s="63"/>
    </row>
    <row r="178" spans="10:10">
      <c r="J178" s="63"/>
    </row>
  </sheetData>
  <sheetProtection formatCells="0" formatColumns="0" formatRows="0"/>
  <mergeCells count="107">
    <mergeCell ref="F6:F8"/>
    <mergeCell ref="A116:C116"/>
    <mergeCell ref="D28:G28"/>
    <mergeCell ref="E4:F4"/>
    <mergeCell ref="B2:D4"/>
    <mergeCell ref="A17:F17"/>
    <mergeCell ref="B77:C77"/>
    <mergeCell ref="B55:C55"/>
    <mergeCell ref="B30:C30"/>
    <mergeCell ref="B31:C31"/>
    <mergeCell ref="B32:C32"/>
    <mergeCell ref="B33:C33"/>
    <mergeCell ref="B62:C62"/>
    <mergeCell ref="A5:F5"/>
    <mergeCell ref="B18:D18"/>
    <mergeCell ref="B29:C29"/>
    <mergeCell ref="B28:C28"/>
    <mergeCell ref="B43:C43"/>
    <mergeCell ref="B39:C39"/>
    <mergeCell ref="B34:C34"/>
    <mergeCell ref="B35:C35"/>
    <mergeCell ref="B36:C36"/>
    <mergeCell ref="B19:D19"/>
    <mergeCell ref="F14:F16"/>
    <mergeCell ref="E12:E13"/>
    <mergeCell ref="F12:F13"/>
    <mergeCell ref="B105:C105"/>
    <mergeCell ref="B93:C93"/>
    <mergeCell ref="B94:C94"/>
    <mergeCell ref="A23:D23"/>
    <mergeCell ref="A25:G25"/>
    <mergeCell ref="B54:C54"/>
    <mergeCell ref="A75:C75"/>
    <mergeCell ref="A74:C74"/>
    <mergeCell ref="A86:C86"/>
    <mergeCell ref="A53:G53"/>
    <mergeCell ref="A51:C51"/>
    <mergeCell ref="A27:G27"/>
    <mergeCell ref="A59:C59"/>
    <mergeCell ref="A48:C48"/>
    <mergeCell ref="A41:C41"/>
    <mergeCell ref="A49:C49"/>
    <mergeCell ref="B118:C118"/>
    <mergeCell ref="B121:C121"/>
    <mergeCell ref="B56:C56"/>
    <mergeCell ref="B57:C57"/>
    <mergeCell ref="B58:C58"/>
    <mergeCell ref="B69:C69"/>
    <mergeCell ref="A60:C60"/>
    <mergeCell ref="A63:C63"/>
    <mergeCell ref="A66:C66"/>
    <mergeCell ref="B83:C83"/>
    <mergeCell ref="B84:C84"/>
    <mergeCell ref="B85:C85"/>
    <mergeCell ref="B70:C70"/>
    <mergeCell ref="B71:C71"/>
    <mergeCell ref="B72:C72"/>
    <mergeCell ref="B73:C73"/>
    <mergeCell ref="A90:C90"/>
    <mergeCell ref="A7:A8"/>
    <mergeCell ref="C7:C8"/>
    <mergeCell ref="D7:D8"/>
    <mergeCell ref="B37:C37"/>
    <mergeCell ref="B38:C38"/>
    <mergeCell ref="A101:C101"/>
    <mergeCell ref="B104:C104"/>
    <mergeCell ref="B65:C65"/>
    <mergeCell ref="A40:C40"/>
    <mergeCell ref="B44:C44"/>
    <mergeCell ref="B45:C45"/>
    <mergeCell ref="B46:C46"/>
    <mergeCell ref="B47:C47"/>
    <mergeCell ref="B20:D20"/>
    <mergeCell ref="B22:D22"/>
    <mergeCell ref="B21:D21"/>
    <mergeCell ref="A11:B11"/>
    <mergeCell ref="D11:E11"/>
    <mergeCell ref="E6:E8"/>
    <mergeCell ref="B68:C68"/>
    <mergeCell ref="B80:C80"/>
    <mergeCell ref="B92:C92"/>
    <mergeCell ref="B81:C81"/>
    <mergeCell ref="B82:C82"/>
    <mergeCell ref="A143:G144"/>
    <mergeCell ref="A124:C124"/>
    <mergeCell ref="A119:C119"/>
    <mergeCell ref="A122:C122"/>
    <mergeCell ref="A78:C78"/>
    <mergeCell ref="A87:C87"/>
    <mergeCell ref="B107:C107"/>
    <mergeCell ref="B108:C108"/>
    <mergeCell ref="B109:C109"/>
    <mergeCell ref="B110:C110"/>
    <mergeCell ref="B111:C111"/>
    <mergeCell ref="B112:C112"/>
    <mergeCell ref="B113:C113"/>
    <mergeCell ref="B114:C114"/>
    <mergeCell ref="A115:C115"/>
    <mergeCell ref="B89:C89"/>
    <mergeCell ref="B106:C106"/>
    <mergeCell ref="B95:C95"/>
    <mergeCell ref="B96:C96"/>
    <mergeCell ref="B97:C97"/>
    <mergeCell ref="A98:C98"/>
    <mergeCell ref="A99:C99"/>
    <mergeCell ref="A103:G103"/>
    <mergeCell ref="A126:C126"/>
  </mergeCells>
  <conditionalFormatting sqref="A139:A141">
    <cfRule type="containsBlanks" dxfId="93" priority="198">
      <formula>LEN(TRIM(A139))=0</formula>
    </cfRule>
  </conditionalFormatting>
  <conditionalFormatting sqref="D139:D140">
    <cfRule type="containsBlanks" dxfId="92" priority="199">
      <formula>LEN(TRIM(D139))=0</formula>
    </cfRule>
  </conditionalFormatting>
  <conditionalFormatting sqref="D129:G129">
    <cfRule type="containsText" dxfId="91" priority="145" operator="containsText" text="FALSO">
      <formula>NOT(ISERROR(SEARCH("FALSO",D129)))</formula>
    </cfRule>
  </conditionalFormatting>
  <conditionalFormatting sqref="E129:E130 E132:E136">
    <cfRule type="containsText" dxfId="90" priority="197" operator="containsText" text="FALSO">
      <formula>NOT(ISERROR(SEARCH("FALSO",E129)))</formula>
    </cfRule>
  </conditionalFormatting>
  <conditionalFormatting sqref="F39 F41 F49 F58 F60 F63 F66 F69:F73 F75 F78 F81:F85 F87 F90 F116 F122 F107:F114">
    <cfRule type="expression" dxfId="89" priority="156">
      <formula>IF($B$6="BID",TRUE,FALSE)</formula>
    </cfRule>
  </conditionalFormatting>
  <conditionalFormatting sqref="D41">
    <cfRule type="cellIs" dxfId="88" priority="68" operator="lessThan">
      <formula>$D$42</formula>
    </cfRule>
  </conditionalFormatting>
  <conditionalFormatting sqref="E41">
    <cfRule type="cellIs" dxfId="87" priority="67" operator="lessThan">
      <formula>$E$42</formula>
    </cfRule>
  </conditionalFormatting>
  <conditionalFormatting sqref="F41">
    <cfRule type="cellIs" dxfId="86" priority="66" operator="lessThan">
      <formula>$F$42</formula>
    </cfRule>
  </conditionalFormatting>
  <conditionalFormatting sqref="D49">
    <cfRule type="cellIs" dxfId="85" priority="65" operator="lessThan">
      <formula>$D$50</formula>
    </cfRule>
  </conditionalFormatting>
  <conditionalFormatting sqref="E49">
    <cfRule type="cellIs" dxfId="84" priority="64" operator="lessThan">
      <formula>$E$50</formula>
    </cfRule>
  </conditionalFormatting>
  <conditionalFormatting sqref="F49">
    <cfRule type="cellIs" dxfId="83" priority="63" operator="lessThan">
      <formula>$F$50</formula>
    </cfRule>
  </conditionalFormatting>
  <conditionalFormatting sqref="D60">
    <cfRule type="cellIs" dxfId="82" priority="62" operator="lessThan">
      <formula>$D$61</formula>
    </cfRule>
  </conditionalFormatting>
  <conditionalFormatting sqref="E60">
    <cfRule type="cellIs" dxfId="81" priority="61" operator="lessThan">
      <formula>$E$61</formula>
    </cfRule>
  </conditionalFormatting>
  <conditionalFormatting sqref="F60">
    <cfRule type="cellIs" dxfId="80" priority="60" operator="lessThan">
      <formula>$F$61</formula>
    </cfRule>
  </conditionalFormatting>
  <conditionalFormatting sqref="D63">
    <cfRule type="cellIs" dxfId="79" priority="59" operator="lessThan">
      <formula>$D$64</formula>
    </cfRule>
  </conditionalFormatting>
  <conditionalFormatting sqref="E63">
    <cfRule type="cellIs" dxfId="78" priority="58" operator="lessThan">
      <formula>$E$64</formula>
    </cfRule>
  </conditionalFormatting>
  <conditionalFormatting sqref="F63">
    <cfRule type="cellIs" dxfId="77" priority="57" operator="lessThan">
      <formula>$F$64</formula>
    </cfRule>
  </conditionalFormatting>
  <conditionalFormatting sqref="D66">
    <cfRule type="cellIs" dxfId="76" priority="56" operator="lessThan">
      <formula>$D$67</formula>
    </cfRule>
  </conditionalFormatting>
  <conditionalFormatting sqref="E66">
    <cfRule type="cellIs" dxfId="75" priority="55" operator="lessThan">
      <formula>$E$67</formula>
    </cfRule>
  </conditionalFormatting>
  <conditionalFormatting sqref="F66">
    <cfRule type="cellIs" dxfId="74" priority="54" operator="lessThan">
      <formula>$F$67</formula>
    </cfRule>
  </conditionalFormatting>
  <conditionalFormatting sqref="D75">
    <cfRule type="cellIs" dxfId="73" priority="53" operator="lessThan">
      <formula>$D$76</formula>
    </cfRule>
  </conditionalFormatting>
  <conditionalFormatting sqref="E75">
    <cfRule type="cellIs" dxfId="72" priority="52" operator="lessThan">
      <formula>$E$76</formula>
    </cfRule>
  </conditionalFormatting>
  <conditionalFormatting sqref="F75">
    <cfRule type="cellIs" dxfId="71" priority="51" operator="lessThan">
      <formula>$F$76</formula>
    </cfRule>
  </conditionalFormatting>
  <conditionalFormatting sqref="D116">
    <cfRule type="cellIs" dxfId="70" priority="49" operator="lessThan">
      <formula>$D$117</formula>
    </cfRule>
  </conditionalFormatting>
  <conditionalFormatting sqref="E116">
    <cfRule type="cellIs" dxfId="69" priority="48" operator="lessThan">
      <formula>$E$117</formula>
    </cfRule>
  </conditionalFormatting>
  <conditionalFormatting sqref="F116">
    <cfRule type="cellIs" dxfId="68" priority="47" operator="lessThan">
      <formula>$F$117</formula>
    </cfRule>
  </conditionalFormatting>
  <conditionalFormatting sqref="D99">
    <cfRule type="cellIs" dxfId="67" priority="46" operator="lessThan">
      <formula>$D$100</formula>
    </cfRule>
  </conditionalFormatting>
  <conditionalFormatting sqref="E99">
    <cfRule type="cellIs" dxfId="66" priority="45" operator="lessThan">
      <formula>$E$100</formula>
    </cfRule>
  </conditionalFormatting>
  <conditionalFormatting sqref="D90">
    <cfRule type="cellIs" dxfId="65" priority="43" operator="lessThan">
      <formula>$D$91</formula>
    </cfRule>
  </conditionalFormatting>
  <conditionalFormatting sqref="E90">
    <cfRule type="cellIs" dxfId="64" priority="42" operator="lessThan">
      <formula>$E$91</formula>
    </cfRule>
  </conditionalFormatting>
  <conditionalFormatting sqref="F90">
    <cfRule type="cellIs" dxfId="63" priority="41" operator="lessThan">
      <formula>$F$91</formula>
    </cfRule>
  </conditionalFormatting>
  <conditionalFormatting sqref="D87">
    <cfRule type="cellIs" dxfId="62" priority="40" operator="lessThan">
      <formula>$D$88</formula>
    </cfRule>
  </conditionalFormatting>
  <conditionalFormatting sqref="E87">
    <cfRule type="cellIs" dxfId="61" priority="39" operator="lessThan">
      <formula>$E$88</formula>
    </cfRule>
  </conditionalFormatting>
  <conditionalFormatting sqref="F87">
    <cfRule type="cellIs" dxfId="60" priority="38" operator="lessThan">
      <formula>$F$88</formula>
    </cfRule>
  </conditionalFormatting>
  <conditionalFormatting sqref="D119">
    <cfRule type="cellIs" dxfId="59" priority="37" operator="lessThan">
      <formula>$D$120</formula>
    </cfRule>
  </conditionalFormatting>
  <conditionalFormatting sqref="D122">
    <cfRule type="cellIs" dxfId="58" priority="33" operator="lessThan">
      <formula>$D$123</formula>
    </cfRule>
  </conditionalFormatting>
  <conditionalFormatting sqref="E122">
    <cfRule type="cellIs" dxfId="57" priority="32" operator="lessThan">
      <formula>$E$123</formula>
    </cfRule>
  </conditionalFormatting>
  <conditionalFormatting sqref="F122">
    <cfRule type="cellIs" dxfId="56" priority="31" operator="lessThan">
      <formula>$F$123</formula>
    </cfRule>
  </conditionalFormatting>
  <conditionalFormatting sqref="F78">
    <cfRule type="cellIs" dxfId="55" priority="30" operator="lessThan">
      <formula>$F$79</formula>
    </cfRule>
  </conditionalFormatting>
  <conditionalFormatting sqref="A39:G39 D41:G41 A44:D47 D49:G49 A58:G58 D60:G60 D63:G63 D66:G66 A69:G73 D75:G75 D78:G78 A81:G85 D87:G87 D90:G90 A94:E97 D99:E99 D116:G116 D119 D122:G122 G119 G99 G93:G97 A105:D105 A106:C114 E107:G114 A30:D38 G30:G38 G44:G47 A55:D57 G55:G57 A93:D93 G105:G106">
    <cfRule type="expression" dxfId="54" priority="28">
      <formula>IF($B$6="",TRUE,FALSE)</formula>
    </cfRule>
  </conditionalFormatting>
  <conditionalFormatting sqref="F136">
    <cfRule type="containsText" dxfId="53" priority="27" operator="containsText" text="FALSO">
      <formula>NOT(ISERROR(SEARCH("FALSO",F136)))</formula>
    </cfRule>
  </conditionalFormatting>
  <conditionalFormatting sqref="E119">
    <cfRule type="expression" dxfId="52" priority="25">
      <formula>IF($B$6="",TRUE,FALSE)</formula>
    </cfRule>
  </conditionalFormatting>
  <conditionalFormatting sqref="F119">
    <cfRule type="expression" dxfId="51" priority="23">
      <formula>IF($B$6="",TRUE,FALSE)</formula>
    </cfRule>
  </conditionalFormatting>
  <conditionalFormatting sqref="F94:F97">
    <cfRule type="expression" dxfId="50" priority="21">
      <formula>IF($B$6="",TRUE,FALSE)</formula>
    </cfRule>
  </conditionalFormatting>
  <conditionalFormatting sqref="F99">
    <cfRule type="expression" dxfId="49" priority="19">
      <formula>IF($B$6="",TRUE,FALSE)</formula>
    </cfRule>
  </conditionalFormatting>
  <conditionalFormatting sqref="D106:D114">
    <cfRule type="expression" dxfId="48" priority="18">
      <formula>IF($B$6="",TRUE,FALSE)</formula>
    </cfRule>
  </conditionalFormatting>
  <conditionalFormatting sqref="B121:C121 B118:C118 B104:C104 B92:C92 B89:C89 B80:C80 B77:C77 B68:C68 B65:C65 B62:C62 B54:C54">
    <cfRule type="cellIs" dxfId="47" priority="17" operator="equal">
      <formula>FALSE</formula>
    </cfRule>
  </conditionalFormatting>
  <conditionalFormatting sqref="D62:F62 D65:F65 D77:F77 D118:F118 D121 D89:F89">
    <cfRule type="cellIs" dxfId="46" priority="16" operator="equal">
      <formula>FALSE</formula>
    </cfRule>
  </conditionalFormatting>
  <conditionalFormatting sqref="B43:C43">
    <cfRule type="cellIs" dxfId="45" priority="15" operator="equal">
      <formula>FALSE</formula>
    </cfRule>
  </conditionalFormatting>
  <conditionalFormatting sqref="B29:C29">
    <cfRule type="cellIs" dxfId="44" priority="14" operator="equal">
      <formula>FALSE</formula>
    </cfRule>
  </conditionalFormatting>
  <conditionalFormatting sqref="F30:F38">
    <cfRule type="expression" dxfId="43" priority="13">
      <formula>IF($B$6="BID",TRUE,FALSE)</formula>
    </cfRule>
  </conditionalFormatting>
  <conditionalFormatting sqref="E30:F38">
    <cfRule type="expression" dxfId="42" priority="12">
      <formula>IF($B$6="",TRUE,FALSE)</formula>
    </cfRule>
  </conditionalFormatting>
  <conditionalFormatting sqref="F44:F47">
    <cfRule type="expression" dxfId="41" priority="11">
      <formula>IF($B$6="BID",TRUE,FALSE)</formula>
    </cfRule>
  </conditionalFormatting>
  <conditionalFormatting sqref="E44:F47">
    <cfRule type="expression" dxfId="40" priority="10">
      <formula>IF($B$6="",TRUE,FALSE)</formula>
    </cfRule>
  </conditionalFormatting>
  <conditionalFormatting sqref="F55:F57">
    <cfRule type="expression" dxfId="39" priority="9">
      <formula>IF($B$6="BID",TRUE,FALSE)</formula>
    </cfRule>
  </conditionalFormatting>
  <conditionalFormatting sqref="E55:F57">
    <cfRule type="expression" dxfId="38" priority="8">
      <formula>IF($B$6="",TRUE,FALSE)</formula>
    </cfRule>
  </conditionalFormatting>
  <conditionalFormatting sqref="E93">
    <cfRule type="expression" dxfId="37" priority="7">
      <formula>IF($B$6="",TRUE,FALSE)</formula>
    </cfRule>
  </conditionalFormatting>
  <conditionalFormatting sqref="F93">
    <cfRule type="expression" dxfId="36" priority="6">
      <formula>IF($B$6="",TRUE,FALSE)</formula>
    </cfRule>
  </conditionalFormatting>
  <conditionalFormatting sqref="F105:F106">
    <cfRule type="expression" dxfId="35" priority="5">
      <formula>IF($B$6="BID",TRUE,FALSE)</formula>
    </cfRule>
  </conditionalFormatting>
  <conditionalFormatting sqref="E106:F106">
    <cfRule type="expression" dxfId="34" priority="4">
      <formula>IF($B$6="",TRUE,FALSE)</formula>
    </cfRule>
  </conditionalFormatting>
  <conditionalFormatting sqref="E105">
    <cfRule type="expression" dxfId="33" priority="3">
      <formula>IF($B$6="",TRUE,FALSE)</formula>
    </cfRule>
  </conditionalFormatting>
  <conditionalFormatting sqref="F105">
    <cfRule type="expression" dxfId="32" priority="2">
      <formula>IF($B$6="",TRUE,FALSE)</formula>
    </cfRule>
  </conditionalFormatting>
  <conditionalFormatting sqref="E121:F121">
    <cfRule type="cellIs" dxfId="31" priority="1" operator="equal">
      <formula>FALSE</formula>
    </cfRule>
  </conditionalFormatting>
  <dataValidations count="3">
    <dataValidation type="list" allowBlank="1" showInputMessage="1" showErrorMessage="1" sqref="B6" xr:uid="{00000000-0002-0000-0200-000000000000}">
      <formula1>Forma_Atencion</formula1>
    </dataValidation>
    <dataValidation type="list" allowBlank="1" showInputMessage="1" showErrorMessage="1" sqref="D6" xr:uid="{00000000-0002-0000-0200-000001000000}">
      <formula1>IF(B6="COMUNITARIOS",REG_COMU,IF(B6="BID",REG_BID,IF(B6="APOYOS",REG_APOYOS,IF(B6="EXPERIENCIAS",REGIONAL))))</formula1>
    </dataValidation>
    <dataValidation type="list" allowBlank="1" showInputMessage="1" showErrorMessage="1" sqref="B7" xr:uid="{00000000-0002-0000-0200-000002000000}">
      <formula1>INDIRECT(SUBSTITUTE("CZ"&amp;$D$6," ","_"))</formula1>
    </dataValidation>
  </dataValidations>
  <pageMargins left="0.59055118110236227" right="0.23622047244094491" top="1.4960629921259843" bottom="0.74803149606299213" header="0.31496062992125984" footer="0.31496062992125984"/>
  <pageSetup scale="46" fitToHeight="2" orientation="portrait" horizontalDpi="4294967295" verticalDpi="4294967295" r:id="rId1"/>
  <headerFooter>
    <oddHeader xml:space="preserve">&amp;R
</oddHeader>
  </headerFooter>
  <ignoredErrors>
    <ignoredError sqref="A126" evalError="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92D050"/>
    <pageSetUpPr fitToPage="1"/>
  </sheetPr>
  <dimension ref="A2:AV120"/>
  <sheetViews>
    <sheetView showGridLines="0" view="pageBreakPreview" topLeftCell="O95" zoomScale="80" zoomScaleNormal="130" zoomScaleSheetLayoutView="80" zoomScalePageLayoutView="50" workbookViewId="0">
      <selection activeCell="M73" sqref="M73"/>
    </sheetView>
  </sheetViews>
  <sheetFormatPr baseColWidth="10" defaultColWidth="11.5" defaultRowHeight="15"/>
  <cols>
    <col min="1" max="1" width="11.5" style="112" customWidth="1"/>
    <col min="2" max="2" width="33.83203125" style="112" customWidth="1"/>
    <col min="3" max="3" width="30.5" style="112" customWidth="1"/>
    <col min="4" max="4" width="30.33203125" style="112" customWidth="1"/>
    <col min="5" max="45" width="26.6640625" style="112" customWidth="1"/>
    <col min="46" max="46" width="34.33203125" style="112" customWidth="1"/>
    <col min="47" max="48" width="26.6640625" style="112" customWidth="1"/>
    <col min="49" max="16384" width="11.5" style="112"/>
  </cols>
  <sheetData>
    <row r="2" spans="2:34" s="664" customFormat="1" ht="27" customHeight="1">
      <c r="B2" s="1058"/>
      <c r="C2" s="1059"/>
      <c r="D2" s="1064" t="s">
        <v>3098</v>
      </c>
      <c r="E2" s="1064"/>
      <c r="F2" s="1064"/>
      <c r="G2" s="1064"/>
      <c r="H2" s="1064"/>
      <c r="I2" s="1064"/>
      <c r="J2" s="1064"/>
      <c r="K2" s="1064"/>
      <c r="L2" s="1064"/>
      <c r="M2" s="1064"/>
      <c r="N2" s="1064"/>
      <c r="O2" s="1064"/>
      <c r="P2" s="1064"/>
      <c r="Q2" s="1064"/>
      <c r="R2" s="1064"/>
      <c r="S2" s="1064"/>
      <c r="T2" s="1064"/>
      <c r="U2" s="1064"/>
      <c r="V2" s="1064"/>
      <c r="W2" s="1064"/>
      <c r="X2" s="1064"/>
      <c r="Y2" s="1064"/>
      <c r="Z2" s="1064"/>
      <c r="AA2" s="1064" t="s">
        <v>3099</v>
      </c>
      <c r="AB2" s="1064"/>
      <c r="AC2" s="1064"/>
      <c r="AD2" s="1065">
        <f>+'1. PRESUPUESTO INICIAL'!F2</f>
        <v>45537</v>
      </c>
      <c r="AE2" s="1064"/>
      <c r="AF2" s="1064"/>
    </row>
    <row r="3" spans="2:34" s="664" customFormat="1" ht="30.75" customHeight="1">
      <c r="B3" s="1060"/>
      <c r="C3" s="1061"/>
      <c r="D3" s="1064"/>
      <c r="E3" s="1064"/>
      <c r="F3" s="1064"/>
      <c r="G3" s="1064"/>
      <c r="H3" s="1064"/>
      <c r="I3" s="1064"/>
      <c r="J3" s="1064"/>
      <c r="K3" s="1064"/>
      <c r="L3" s="1064"/>
      <c r="M3" s="1064"/>
      <c r="N3" s="1064"/>
      <c r="O3" s="1064"/>
      <c r="P3" s="1064"/>
      <c r="Q3" s="1064"/>
      <c r="R3" s="1064"/>
      <c r="S3" s="1064"/>
      <c r="T3" s="1064"/>
      <c r="U3" s="1064"/>
      <c r="V3" s="1064"/>
      <c r="W3" s="1064"/>
      <c r="X3" s="1064"/>
      <c r="Y3" s="1064"/>
      <c r="Z3" s="1064"/>
      <c r="AA3" s="1066" t="str">
        <f>+'1. PRESUPUESTO INICIAL'!E3</f>
        <v>Versión 4</v>
      </c>
      <c r="AB3" s="1066"/>
      <c r="AC3" s="1066"/>
      <c r="AD3" s="1067" t="s">
        <v>3156</v>
      </c>
      <c r="AE3" s="1067"/>
      <c r="AF3" s="1067"/>
    </row>
    <row r="4" spans="2:34" s="664" customFormat="1" ht="45" customHeight="1">
      <c r="B4" s="1062"/>
      <c r="C4" s="1063"/>
      <c r="D4" s="1064"/>
      <c r="E4" s="1064"/>
      <c r="F4" s="1064"/>
      <c r="G4" s="1064"/>
      <c r="H4" s="1064"/>
      <c r="I4" s="1064"/>
      <c r="J4" s="1064"/>
      <c r="K4" s="1064"/>
      <c r="L4" s="1064"/>
      <c r="M4" s="1064"/>
      <c r="N4" s="1064"/>
      <c r="O4" s="1064"/>
      <c r="P4" s="1064"/>
      <c r="Q4" s="1064"/>
      <c r="R4" s="1064"/>
      <c r="S4" s="1064"/>
      <c r="T4" s="1064"/>
      <c r="U4" s="1064"/>
      <c r="V4" s="1064"/>
      <c r="W4" s="1064"/>
      <c r="X4" s="1064"/>
      <c r="Y4" s="1064"/>
      <c r="Z4" s="1064"/>
      <c r="AA4" s="1068" t="s">
        <v>3101</v>
      </c>
      <c r="AB4" s="1069"/>
      <c r="AC4" s="1069"/>
      <c r="AD4" s="1069"/>
      <c r="AE4" s="1069"/>
      <c r="AF4" s="1070"/>
    </row>
    <row r="5" spans="2:34" ht="15" customHeight="1">
      <c r="B5" s="1071" t="s">
        <v>3157</v>
      </c>
      <c r="C5" s="1072"/>
      <c r="D5" s="1072"/>
      <c r="E5" s="1072"/>
      <c r="F5" s="1072"/>
      <c r="G5" s="1072"/>
      <c r="H5" s="1072"/>
      <c r="I5" s="1072"/>
      <c r="J5" s="1072"/>
      <c r="K5" s="1072"/>
      <c r="L5" s="1072"/>
      <c r="M5" s="1072"/>
      <c r="N5" s="1072"/>
      <c r="O5" s="1072"/>
      <c r="P5" s="1072"/>
      <c r="Q5" s="1072"/>
      <c r="R5" s="1072"/>
      <c r="S5" s="1072"/>
      <c r="T5" s="1072"/>
      <c r="U5" s="1072"/>
      <c r="V5" s="1072"/>
      <c r="W5" s="1072"/>
      <c r="X5" s="1072"/>
      <c r="Y5" s="1072"/>
      <c r="Z5" s="1072"/>
      <c r="AA5" s="1072"/>
      <c r="AB5" s="1072"/>
      <c r="AC5" s="1072"/>
      <c r="AD5" s="1072"/>
      <c r="AE5" s="1072"/>
      <c r="AF5" s="1072"/>
    </row>
    <row r="6" spans="2:34" ht="39.75" customHeight="1">
      <c r="B6" s="1073" t="s">
        <v>3103</v>
      </c>
      <c r="C6" s="1074"/>
      <c r="D6" s="675" t="str">
        <f>+'1. PRESUPUESTO INICIAL'!B6</f>
        <v>COMUNITARIOS</v>
      </c>
      <c r="E6" s="954" t="s">
        <v>3158</v>
      </c>
      <c r="F6" s="955"/>
      <c r="G6" s="1075" t="str">
        <f>+'1. PRESUPUESTO INICIAL'!B10</f>
        <v>FUNDACION CRALINA</v>
      </c>
      <c r="H6" s="1076"/>
      <c r="I6" s="1077"/>
      <c r="J6" s="588" t="s">
        <v>3159</v>
      </c>
      <c r="K6" s="1075" t="str">
        <f>+'1. PRESUPUESTO INICIAL'!D10</f>
        <v>806013845-7</v>
      </c>
      <c r="L6" s="1076"/>
      <c r="M6" s="1076"/>
      <c r="N6" s="1077"/>
      <c r="O6" s="589" t="s">
        <v>3160</v>
      </c>
      <c r="P6" s="760">
        <f>+'1. PRESUPUESTO INICIAL'!F10</f>
        <v>19004772024</v>
      </c>
      <c r="Q6" s="588" t="s">
        <v>3161</v>
      </c>
      <c r="R6" s="650">
        <v>2024</v>
      </c>
      <c r="S6" s="1078" t="s">
        <v>3162</v>
      </c>
      <c r="T6" s="1078"/>
      <c r="U6" s="1079">
        <v>45476</v>
      </c>
      <c r="V6" s="1055"/>
      <c r="W6" s="590" t="s">
        <v>3163</v>
      </c>
      <c r="X6" s="1054">
        <v>45476</v>
      </c>
      <c r="Y6" s="1055"/>
      <c r="Z6" s="590" t="s">
        <v>3164</v>
      </c>
      <c r="AA6" s="1054">
        <v>45657</v>
      </c>
      <c r="AB6" s="1055"/>
      <c r="AC6" s="1080" t="s">
        <v>3165</v>
      </c>
      <c r="AD6" s="1081"/>
      <c r="AE6" s="1082">
        <f>+'1. PRESUPUESTO INICIAL'!D12</f>
        <v>6</v>
      </c>
      <c r="AF6" s="1083"/>
    </row>
    <row r="7" spans="2:34" ht="63.75" customHeight="1">
      <c r="B7" s="1042" t="s">
        <v>3166</v>
      </c>
      <c r="C7" s="1043"/>
      <c r="D7" s="1044" t="str">
        <f>+'1. PRESUPUESTO INICIAL'!D6</f>
        <v>CAUCA</v>
      </c>
      <c r="E7" s="1045"/>
      <c r="F7" s="1045"/>
      <c r="G7" s="677" t="s">
        <v>3167</v>
      </c>
      <c r="H7" s="1046" t="s">
        <v>3417</v>
      </c>
      <c r="I7" s="1047"/>
      <c r="J7" s="1047"/>
      <c r="K7" s="954" t="s">
        <v>3104</v>
      </c>
      <c r="L7" s="955"/>
      <c r="M7" s="1048" t="str">
        <f>+'1. PRESUPUESTO INICIAL'!F6</f>
        <v>ARGELIA, BALBOA, MERCADERES, FLORENCIA,PATIA Y SUCRE</v>
      </c>
      <c r="N7" s="1045"/>
      <c r="O7" s="1045"/>
      <c r="P7" s="1045"/>
      <c r="Q7" s="1045"/>
      <c r="R7" s="1049"/>
      <c r="S7" s="1050" t="s">
        <v>3168</v>
      </c>
      <c r="T7" s="1050"/>
      <c r="U7" s="1051" t="s">
        <v>4453</v>
      </c>
      <c r="V7" s="1052"/>
      <c r="W7" s="1051" t="s">
        <v>4454</v>
      </c>
      <c r="X7" s="1052"/>
      <c r="Y7" s="1042" t="s">
        <v>3169</v>
      </c>
      <c r="Z7" s="1043"/>
      <c r="AA7" s="1054">
        <v>45719</v>
      </c>
      <c r="AB7" s="1055"/>
      <c r="AC7" s="1056" t="s">
        <v>3170</v>
      </c>
      <c r="AD7" s="1057"/>
      <c r="AE7" s="1051" t="s">
        <v>3416</v>
      </c>
      <c r="AF7" s="1052"/>
    </row>
    <row r="8" spans="2:34" ht="13.5" customHeight="1">
      <c r="B8" s="1027" t="s">
        <v>3171</v>
      </c>
      <c r="C8" s="1027"/>
      <c r="D8" s="1027"/>
      <c r="E8" s="1027"/>
      <c r="F8" s="1027"/>
      <c r="G8" s="1027"/>
      <c r="H8" s="1027"/>
      <c r="I8" s="1027"/>
      <c r="J8" s="1027"/>
      <c r="K8" s="1027"/>
      <c r="L8" s="1027"/>
      <c r="M8" s="1027"/>
      <c r="N8" s="1027"/>
      <c r="O8" s="1027"/>
      <c r="P8" s="1027"/>
      <c r="Q8" s="1027"/>
      <c r="R8" s="1027"/>
      <c r="S8" s="1027"/>
      <c r="T8" s="1027"/>
      <c r="U8" s="1027"/>
      <c r="V8" s="1027"/>
      <c r="W8" s="1027"/>
      <c r="X8" s="1027"/>
      <c r="Y8" s="1027"/>
      <c r="Z8" s="1027"/>
      <c r="AA8" s="1027"/>
      <c r="AB8" s="1027"/>
      <c r="AC8" s="1027"/>
      <c r="AD8" s="1027"/>
      <c r="AE8" s="1027"/>
      <c r="AF8" s="1027"/>
    </row>
    <row r="9" spans="2:34" ht="30" customHeight="1">
      <c r="B9" s="591" t="s">
        <v>3172</v>
      </c>
      <c r="C9" s="651">
        <f>+'1. PRESUPUESTO INICIAL'!B12</f>
        <v>1500</v>
      </c>
      <c r="D9" s="954" t="s">
        <v>3173</v>
      </c>
      <c r="E9" s="1000"/>
      <c r="F9" s="651">
        <f>+'1. PRESUPUESTO INICIAL'!B14</f>
        <v>157135</v>
      </c>
      <c r="G9" s="1042" t="s">
        <v>3174</v>
      </c>
      <c r="H9" s="1053"/>
      <c r="I9" s="1053"/>
      <c r="J9" s="1053"/>
      <c r="K9" s="1053"/>
      <c r="L9" s="1053"/>
      <c r="M9" s="1053"/>
      <c r="N9" s="1043"/>
      <c r="O9" s="1042" t="s">
        <v>3175</v>
      </c>
      <c r="P9" s="1053"/>
      <c r="Q9" s="1053"/>
      <c r="R9" s="1053"/>
      <c r="S9" s="1053"/>
      <c r="T9" s="1043"/>
      <c r="U9" s="1042" t="s">
        <v>3176</v>
      </c>
      <c r="V9" s="1053"/>
      <c r="W9" s="1053"/>
      <c r="X9" s="1053"/>
      <c r="Y9" s="1053"/>
      <c r="Z9" s="1043"/>
      <c r="AA9" s="1042" t="s">
        <v>3177</v>
      </c>
      <c r="AB9" s="1053"/>
      <c r="AC9" s="1053"/>
      <c r="AD9" s="1053"/>
      <c r="AE9" s="1053"/>
      <c r="AF9" s="1043"/>
    </row>
    <row r="10" spans="2:34" ht="35.25" customHeight="1">
      <c r="B10" s="591" t="s">
        <v>3178</v>
      </c>
      <c r="C10" s="651">
        <f>+'1. PRESUPUESTO INICIAL'!B15</f>
        <v>273110</v>
      </c>
      <c r="D10" s="954" t="s">
        <v>3179</v>
      </c>
      <c r="E10" s="1000"/>
      <c r="F10" s="651">
        <f>+'1. PRESUPUESTO INICIAL'!B16</f>
        <v>142362</v>
      </c>
      <c r="G10" s="1026" t="s">
        <v>3180</v>
      </c>
      <c r="H10" s="1026"/>
      <c r="I10" s="1026"/>
      <c r="J10" s="1026"/>
      <c r="K10" s="1026" t="s">
        <v>3181</v>
      </c>
      <c r="L10" s="1026"/>
      <c r="M10" s="1026"/>
      <c r="N10" s="1026"/>
      <c r="O10" s="1026" t="s">
        <v>3180</v>
      </c>
      <c r="P10" s="1026"/>
      <c r="Q10" s="1026"/>
      <c r="R10" s="1026" t="s">
        <v>3182</v>
      </c>
      <c r="S10" s="1026"/>
      <c r="T10" s="1026"/>
      <c r="U10" s="1026" t="s">
        <v>3180</v>
      </c>
      <c r="V10" s="1026"/>
      <c r="W10" s="1026"/>
      <c r="X10" s="1026" t="s">
        <v>3181</v>
      </c>
      <c r="Y10" s="1026"/>
      <c r="Z10" s="1026"/>
      <c r="AA10" s="1026" t="s">
        <v>3180</v>
      </c>
      <c r="AB10" s="1026"/>
      <c r="AC10" s="1026"/>
      <c r="AD10" s="1026" t="s">
        <v>3181</v>
      </c>
      <c r="AE10" s="1026"/>
      <c r="AF10" s="1026"/>
    </row>
    <row r="11" spans="2:34" ht="56.25" customHeight="1">
      <c r="B11" s="954" t="str">
        <f>UPPER('1. PRESUPUESTO INICIAL'!B19)</f>
        <v xml:space="preserve">APORTES ICBF </v>
      </c>
      <c r="C11" s="955"/>
      <c r="D11" s="977">
        <f>+'1. PRESUPUESTO INICIAL'!E19</f>
        <v>2272947750</v>
      </c>
      <c r="E11" s="977"/>
      <c r="F11" s="977"/>
      <c r="G11" s="978">
        <f>D11</f>
        <v>2272947750</v>
      </c>
      <c r="H11" s="979"/>
      <c r="I11" s="979"/>
      <c r="J11" s="980"/>
      <c r="K11" s="978">
        <f>+D12</f>
        <v>68188432.5</v>
      </c>
      <c r="L11" s="979"/>
      <c r="M11" s="979"/>
      <c r="N11" s="980"/>
      <c r="O11" s="984">
        <v>0</v>
      </c>
      <c r="P11" s="985"/>
      <c r="Q11" s="986"/>
      <c r="R11" s="984">
        <v>0</v>
      </c>
      <c r="S11" s="985"/>
      <c r="T11" s="986"/>
      <c r="U11" s="984">
        <v>0</v>
      </c>
      <c r="V11" s="985"/>
      <c r="W11" s="986"/>
      <c r="X11" s="984">
        <v>0</v>
      </c>
      <c r="Y11" s="985"/>
      <c r="Z11" s="986"/>
      <c r="AA11" s="978">
        <f>+G11+O11+U11</f>
        <v>2272947750</v>
      </c>
      <c r="AB11" s="979"/>
      <c r="AC11" s="980"/>
      <c r="AD11" s="978">
        <f>+K11+R11-X11</f>
        <v>68188432.5</v>
      </c>
      <c r="AE11" s="979"/>
      <c r="AF11" s="980"/>
    </row>
    <row r="12" spans="2:34" ht="41.25" customHeight="1">
      <c r="B12" s="954" t="str">
        <f>+UPPER('1. PRESUPUESTO INICIAL'!B21)</f>
        <v xml:space="preserve">APORTES CONTRAPARTIDA (CUANDO APLIQUE) </v>
      </c>
      <c r="C12" s="955"/>
      <c r="D12" s="1028">
        <f>+'1. PRESUPUESTO INICIAL'!E21</f>
        <v>68188432.5</v>
      </c>
      <c r="E12" s="1028"/>
      <c r="F12" s="1028"/>
      <c r="G12" s="981"/>
      <c r="H12" s="982"/>
      <c r="I12" s="982"/>
      <c r="J12" s="983"/>
      <c r="K12" s="981"/>
      <c r="L12" s="982"/>
      <c r="M12" s="982"/>
      <c r="N12" s="983"/>
      <c r="O12" s="987"/>
      <c r="P12" s="988"/>
      <c r="Q12" s="989"/>
      <c r="R12" s="987"/>
      <c r="S12" s="988"/>
      <c r="T12" s="989"/>
      <c r="U12" s="987"/>
      <c r="V12" s="988"/>
      <c r="W12" s="989"/>
      <c r="X12" s="987"/>
      <c r="Y12" s="988"/>
      <c r="Z12" s="989"/>
      <c r="AA12" s="981"/>
      <c r="AB12" s="982"/>
      <c r="AC12" s="983"/>
      <c r="AD12" s="981"/>
      <c r="AE12" s="982"/>
      <c r="AF12" s="983"/>
    </row>
    <row r="13" spans="2:34" ht="41.25" customHeight="1">
      <c r="B13" s="954" t="s">
        <v>3183</v>
      </c>
      <c r="C13" s="955"/>
      <c r="D13" s="1029">
        <f>+D11+D12</f>
        <v>2341136182.5</v>
      </c>
      <c r="E13" s="1030"/>
      <c r="F13" s="1031"/>
      <c r="G13" s="1032"/>
      <c r="H13" s="1033"/>
      <c r="I13" s="1033"/>
      <c r="J13" s="1033"/>
      <c r="K13" s="1033"/>
      <c r="L13" s="1033"/>
      <c r="M13" s="1033"/>
      <c r="N13" s="1033"/>
      <c r="O13" s="1033"/>
      <c r="P13" s="1033"/>
      <c r="Q13" s="1033"/>
      <c r="R13" s="1033"/>
      <c r="S13" s="1033"/>
      <c r="T13" s="1033"/>
      <c r="U13" s="1033"/>
      <c r="V13" s="1033"/>
      <c r="W13" s="1033"/>
      <c r="X13" s="1033"/>
      <c r="Y13" s="1033"/>
      <c r="Z13" s="1034"/>
      <c r="AA13" s="1035">
        <f>+AA11</f>
        <v>2272947750</v>
      </c>
      <c r="AB13" s="1035"/>
      <c r="AC13" s="1035"/>
      <c r="AD13" s="1035">
        <f>+AD11</f>
        <v>68188432.5</v>
      </c>
      <c r="AE13" s="1035"/>
      <c r="AF13" s="1035"/>
    </row>
    <row r="14" spans="2:34" ht="27.75" customHeight="1">
      <c r="B14" s="1027" t="s">
        <v>3184</v>
      </c>
      <c r="C14" s="1027"/>
      <c r="D14" s="1027"/>
      <c r="E14" s="1027"/>
      <c r="F14" s="1027"/>
      <c r="G14" s="1027"/>
      <c r="H14" s="1027"/>
      <c r="I14" s="1027"/>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row>
    <row r="15" spans="2:34" s="113" customFormat="1" ht="24" customHeight="1">
      <c r="B15" s="954" t="s">
        <v>3185</v>
      </c>
      <c r="C15" s="955"/>
      <c r="D15" s="1022" t="s">
        <v>3186</v>
      </c>
      <c r="E15" s="1022"/>
      <c r="F15" s="1022"/>
      <c r="G15" s="1023" t="s">
        <v>148</v>
      </c>
      <c r="H15" s="1024"/>
      <c r="I15" s="1025"/>
      <c r="J15" s="1023" t="s">
        <v>156</v>
      </c>
      <c r="K15" s="1024"/>
      <c r="L15" s="1025"/>
      <c r="M15" s="1022" t="s">
        <v>163</v>
      </c>
      <c r="N15" s="1022"/>
      <c r="O15" s="1023" t="s">
        <v>169</v>
      </c>
      <c r="P15" s="1025"/>
      <c r="Q15" s="1023" t="s">
        <v>175</v>
      </c>
      <c r="R15" s="1025"/>
      <c r="S15" s="1023" t="s">
        <v>182</v>
      </c>
      <c r="T15" s="1025"/>
      <c r="U15" s="1023" t="s">
        <v>189</v>
      </c>
      <c r="V15" s="1025"/>
      <c r="W15" s="1023" t="s">
        <v>197</v>
      </c>
      <c r="X15" s="1025"/>
      <c r="Y15" s="1023" t="s">
        <v>205</v>
      </c>
      <c r="Z15" s="1025"/>
      <c r="AA15" s="1023" t="s">
        <v>213</v>
      </c>
      <c r="AB15" s="1025"/>
      <c r="AC15" s="1023" t="s">
        <v>221</v>
      </c>
      <c r="AD15" s="1025"/>
      <c r="AE15" s="1023" t="s">
        <v>2</v>
      </c>
      <c r="AF15" s="1025"/>
      <c r="AG15" s="1036" t="s">
        <v>3187</v>
      </c>
      <c r="AH15" s="1037"/>
    </row>
    <row r="16" spans="2:34" s="113" customFormat="1" ht="46.5" customHeight="1">
      <c r="B16" s="954" t="s">
        <v>3188</v>
      </c>
      <c r="C16" s="955"/>
      <c r="D16" s="936">
        <f>+C9</f>
        <v>1500</v>
      </c>
      <c r="E16" s="936"/>
      <c r="F16" s="936"/>
      <c r="G16" s="938">
        <f>+D16</f>
        <v>1500</v>
      </c>
      <c r="H16" s="1017"/>
      <c r="I16" s="939"/>
      <c r="J16" s="938">
        <f>+G16</f>
        <v>1500</v>
      </c>
      <c r="K16" s="1017"/>
      <c r="L16" s="939"/>
      <c r="M16" s="936">
        <f t="shared" ref="M16" si="0">+J16</f>
        <v>1500</v>
      </c>
      <c r="N16" s="936"/>
      <c r="O16" s="936">
        <f t="shared" ref="O16" si="1">+M16</f>
        <v>1500</v>
      </c>
      <c r="P16" s="936"/>
      <c r="Q16" s="936">
        <f t="shared" ref="Q16" si="2">+O16</f>
        <v>1500</v>
      </c>
      <c r="R16" s="936"/>
      <c r="S16" s="936">
        <f t="shared" ref="S16" si="3">+Q16</f>
        <v>1500</v>
      </c>
      <c r="T16" s="936"/>
      <c r="U16" s="936">
        <f t="shared" ref="U16" si="4">+S16</f>
        <v>1500</v>
      </c>
      <c r="V16" s="936"/>
      <c r="W16" s="936">
        <f t="shared" ref="W16" si="5">+U16</f>
        <v>1500</v>
      </c>
      <c r="X16" s="936"/>
      <c r="Y16" s="936">
        <f t="shared" ref="Y16" si="6">+W16</f>
        <v>1500</v>
      </c>
      <c r="Z16" s="936"/>
      <c r="AA16" s="936">
        <f t="shared" ref="AA16" si="7">+Y16</f>
        <v>1500</v>
      </c>
      <c r="AB16" s="936"/>
      <c r="AC16" s="936">
        <f>+AA16</f>
        <v>1500</v>
      </c>
      <c r="AD16" s="936"/>
      <c r="AE16" s="936">
        <f>+AC16</f>
        <v>1500</v>
      </c>
      <c r="AF16" s="936"/>
      <c r="AG16" s="1038"/>
      <c r="AH16" s="1039"/>
    </row>
    <row r="17" spans="1:48" s="113" customFormat="1" ht="36" customHeight="1">
      <c r="B17" s="954" t="s">
        <v>3189</v>
      </c>
      <c r="C17" s="955"/>
      <c r="D17" s="937"/>
      <c r="E17" s="937"/>
      <c r="F17" s="937"/>
      <c r="G17" s="1019"/>
      <c r="H17" s="1020"/>
      <c r="I17" s="1021"/>
      <c r="J17" s="1019"/>
      <c r="K17" s="1020"/>
      <c r="L17" s="1021"/>
      <c r="M17" s="937"/>
      <c r="N17" s="937"/>
      <c r="O17" s="937"/>
      <c r="P17" s="937"/>
      <c r="Q17" s="937"/>
      <c r="R17" s="937"/>
      <c r="S17" s="937"/>
      <c r="T17" s="937"/>
      <c r="U17" s="937"/>
      <c r="V17" s="937"/>
      <c r="W17" s="937"/>
      <c r="X17" s="937"/>
      <c r="Y17" s="937"/>
      <c r="Z17" s="937"/>
      <c r="AA17" s="937"/>
      <c r="AB17" s="937"/>
      <c r="AC17" s="937"/>
      <c r="AD17" s="937"/>
      <c r="AE17" s="937"/>
      <c r="AF17" s="937"/>
      <c r="AG17" s="1040"/>
      <c r="AH17" s="1041"/>
    </row>
    <row r="18" spans="1:48" s="113" customFormat="1" ht="36" customHeight="1">
      <c r="B18" s="954" t="s">
        <v>3190</v>
      </c>
      <c r="C18" s="955"/>
      <c r="D18" s="938">
        <f>+D16-D17</f>
        <v>1500</v>
      </c>
      <c r="E18" s="1017"/>
      <c r="F18" s="939"/>
      <c r="G18" s="938">
        <f>+G16-G17</f>
        <v>1500</v>
      </c>
      <c r="H18" s="1017"/>
      <c r="I18" s="939"/>
      <c r="J18" s="938">
        <f>+J16-J17</f>
        <v>1500</v>
      </c>
      <c r="K18" s="1017"/>
      <c r="L18" s="939"/>
      <c r="M18" s="938">
        <f>+M16-M17</f>
        <v>1500</v>
      </c>
      <c r="N18" s="939"/>
      <c r="O18" s="938">
        <f>+O16-O17</f>
        <v>1500</v>
      </c>
      <c r="P18" s="939"/>
      <c r="Q18" s="938">
        <f>+Q16-Q17</f>
        <v>1500</v>
      </c>
      <c r="R18" s="939"/>
      <c r="S18" s="938">
        <f>+S16-S17</f>
        <v>1500</v>
      </c>
      <c r="T18" s="939"/>
      <c r="U18" s="938">
        <f>+U16-U17</f>
        <v>1500</v>
      </c>
      <c r="V18" s="939"/>
      <c r="W18" s="938">
        <f>+W16-W17</f>
        <v>1500</v>
      </c>
      <c r="X18" s="939"/>
      <c r="Y18" s="938">
        <f>+Y16-Y17</f>
        <v>1500</v>
      </c>
      <c r="Z18" s="939"/>
      <c r="AA18" s="938">
        <f>+AA16-AA17</f>
        <v>1500</v>
      </c>
      <c r="AB18" s="939"/>
      <c r="AC18" s="938">
        <f>+AC16-AC17</f>
        <v>1500</v>
      </c>
      <c r="AD18" s="939"/>
      <c r="AE18" s="938">
        <f>+AE16-AE17</f>
        <v>1500</v>
      </c>
      <c r="AF18" s="939"/>
      <c r="AG18" s="1014" t="s">
        <v>3133</v>
      </c>
      <c r="AH18" s="1014"/>
    </row>
    <row r="19" spans="1:48" s="113" customFormat="1" ht="60.75" customHeight="1">
      <c r="B19" s="954" t="s">
        <v>3191</v>
      </c>
      <c r="C19" s="955"/>
      <c r="D19" s="940">
        <v>113647387.5</v>
      </c>
      <c r="E19" s="991"/>
      <c r="F19" s="941"/>
      <c r="G19" s="992">
        <f>+G83</f>
        <v>81826119.076853931</v>
      </c>
      <c r="H19" s="1018"/>
      <c r="I19" s="993"/>
      <c r="J19" s="992">
        <f>+J83</f>
        <v>409130595.3595506</v>
      </c>
      <c r="K19" s="1018"/>
      <c r="L19" s="993"/>
      <c r="M19" s="992">
        <f>+M83</f>
        <v>409130194.3595506</v>
      </c>
      <c r="N19" s="993"/>
      <c r="O19" s="992">
        <f>+P83</f>
        <v>409130595.3595506</v>
      </c>
      <c r="P19" s="993"/>
      <c r="Q19" s="992">
        <f>+S83</f>
        <v>409130594.5842697</v>
      </c>
      <c r="R19" s="993"/>
      <c r="S19" s="992">
        <f>+V83</f>
        <v>327304475.19999999</v>
      </c>
      <c r="T19" s="993"/>
      <c r="U19" s="940">
        <f>+Y83</f>
        <v>0</v>
      </c>
      <c r="V19" s="941"/>
      <c r="W19" s="940">
        <f>+AB83</f>
        <v>0</v>
      </c>
      <c r="X19" s="941"/>
      <c r="Y19" s="940">
        <f>+AE83</f>
        <v>0</v>
      </c>
      <c r="Z19" s="941"/>
      <c r="AA19" s="940">
        <f>+AH83</f>
        <v>0</v>
      </c>
      <c r="AB19" s="941"/>
      <c r="AC19" s="940">
        <f>+AK83</f>
        <v>0</v>
      </c>
      <c r="AD19" s="941"/>
      <c r="AE19" s="940">
        <v>113647387.5</v>
      </c>
      <c r="AF19" s="941"/>
      <c r="AG19" s="1015">
        <f>SUM(D19:AF19)</f>
        <v>2272947348.9397755</v>
      </c>
      <c r="AH19" s="1016"/>
    </row>
    <row r="20" spans="1:48" s="113" customFormat="1" ht="48.75" customHeight="1">
      <c r="B20" s="954" t="s">
        <v>3192</v>
      </c>
      <c r="C20" s="955"/>
      <c r="D20" s="960">
        <f>+F83</f>
        <v>469842.55000000005</v>
      </c>
      <c r="E20" s="960"/>
      <c r="F20" s="960"/>
      <c r="G20" s="942">
        <f>+I83</f>
        <v>-2925803.9631460668</v>
      </c>
      <c r="H20" s="961"/>
      <c r="I20" s="943"/>
      <c r="J20" s="962">
        <f>+L83</f>
        <v>1997381.7095505546</v>
      </c>
      <c r="K20" s="990"/>
      <c r="L20" s="963"/>
      <c r="M20" s="962">
        <f>+O83</f>
        <v>8239729.9695505546</v>
      </c>
      <c r="N20" s="963"/>
      <c r="O20" s="962">
        <f>+R83</f>
        <v>6740090.9795505619</v>
      </c>
      <c r="P20" s="963"/>
      <c r="Q20" s="962">
        <f>+U83</f>
        <v>-2143317.4757303367</v>
      </c>
      <c r="R20" s="963"/>
      <c r="S20" s="962">
        <f>+X83</f>
        <v>11290702.040000008</v>
      </c>
      <c r="T20" s="963"/>
      <c r="U20" s="942"/>
      <c r="V20" s="943"/>
      <c r="W20" s="942"/>
      <c r="X20" s="943"/>
      <c r="Y20" s="942"/>
      <c r="Z20" s="943"/>
      <c r="AA20" s="942"/>
      <c r="AB20" s="943"/>
      <c r="AC20" s="942"/>
      <c r="AD20" s="943"/>
      <c r="AE20" s="942"/>
      <c r="AF20" s="943"/>
      <c r="AG20" s="952">
        <f>+D20+G20+J20+M20+O20+Q20+S20+U20+W20+Y20+AA20+AC20+AE20</f>
        <v>23668625.809775278</v>
      </c>
      <c r="AH20" s="953"/>
    </row>
    <row r="21" spans="1:48" s="113" customFormat="1" ht="75" customHeight="1">
      <c r="B21" s="592"/>
      <c r="C21" s="592"/>
      <c r="D21" s="810"/>
      <c r="E21" s="592"/>
      <c r="F21" s="592"/>
      <c r="G21" s="592"/>
      <c r="H21" s="592"/>
      <c r="I21" s="592"/>
      <c r="J21" s="592"/>
      <c r="K21" s="592"/>
      <c r="L21" s="592"/>
      <c r="M21" s="592"/>
      <c r="N21" s="592"/>
      <c r="O21" s="592"/>
      <c r="P21" s="592"/>
      <c r="Q21" s="592"/>
      <c r="R21" s="592"/>
      <c r="S21" s="592"/>
      <c r="T21" s="592"/>
      <c r="U21" s="592"/>
      <c r="V21" s="592"/>
      <c r="W21" s="592"/>
      <c r="X21" s="592"/>
      <c r="Y21" s="592"/>
      <c r="Z21" s="592"/>
      <c r="AA21" s="592"/>
      <c r="AB21" s="592"/>
      <c r="AC21" s="592"/>
      <c r="AD21" s="592"/>
      <c r="AE21" s="592"/>
      <c r="AF21" s="592"/>
      <c r="AG21" s="592"/>
      <c r="AH21" s="592"/>
    </row>
    <row r="22" spans="1:48" s="113" customFormat="1" ht="48.75" customHeight="1">
      <c r="B22" s="944" t="s">
        <v>3193</v>
      </c>
      <c r="C22" s="945"/>
      <c r="D22" s="592"/>
      <c r="E22" s="592"/>
      <c r="F22" s="592"/>
      <c r="G22" s="593" t="s">
        <v>3194</v>
      </c>
      <c r="H22" s="958" t="s">
        <v>3195</v>
      </c>
      <c r="I22" s="959"/>
      <c r="J22" s="594" t="str">
        <f>+G26</f>
        <v>ATENCIÓN Mes 1</v>
      </c>
      <c r="K22" s="958" t="s">
        <v>3195</v>
      </c>
      <c r="L22" s="959"/>
      <c r="M22" s="594" t="str">
        <f>+J26</f>
        <v>ATENCIÓN Mes 2</v>
      </c>
      <c r="N22" s="593" t="s">
        <v>3195</v>
      </c>
      <c r="O22" s="594" t="str">
        <f>+M26</f>
        <v>ATENCIÓN Mes 3</v>
      </c>
      <c r="P22" s="593" t="s">
        <v>3195</v>
      </c>
      <c r="Q22" s="594" t="str">
        <f>+P26</f>
        <v>ATENCIÓN Mes 4</v>
      </c>
      <c r="R22" s="593" t="s">
        <v>3195</v>
      </c>
      <c r="S22" s="594" t="str">
        <f>+S26</f>
        <v>ATENCIÓN Mes 5</v>
      </c>
      <c r="T22" s="593" t="s">
        <v>3195</v>
      </c>
      <c r="U22" s="594" t="str">
        <f>+V26</f>
        <v>ATENCIÓN Mes 6</v>
      </c>
      <c r="V22" s="593" t="s">
        <v>3195</v>
      </c>
      <c r="W22" s="594" t="str">
        <f>+Y26</f>
        <v>ATENCIÓN Mes 7</v>
      </c>
      <c r="X22" s="593" t="s">
        <v>3195</v>
      </c>
      <c r="Y22" s="594" t="str">
        <f>+Y26</f>
        <v>ATENCIÓN Mes 7</v>
      </c>
      <c r="Z22" s="593" t="s">
        <v>3195</v>
      </c>
      <c r="AA22" s="594" t="str">
        <f>+AB26</f>
        <v>ATENCIÓN Mes 8</v>
      </c>
      <c r="AB22" s="593" t="s">
        <v>3195</v>
      </c>
      <c r="AC22" s="594" t="str">
        <f>+AE26</f>
        <v>ATENCIÓN Mes 9</v>
      </c>
      <c r="AD22" s="593" t="s">
        <v>3195</v>
      </c>
      <c r="AE22" s="594" t="str">
        <f>+AH26</f>
        <v>ATENCIÓN Mes 10</v>
      </c>
      <c r="AF22" s="593" t="s">
        <v>3195</v>
      </c>
      <c r="AG22" s="594" t="str">
        <f>+AK26</f>
        <v>ATENCIÓN Mes 11</v>
      </c>
      <c r="AH22" s="593" t="s">
        <v>3195</v>
      </c>
      <c r="AI22" s="954" t="s">
        <v>3196</v>
      </c>
      <c r="AJ22" s="955"/>
    </row>
    <row r="23" spans="1:48" s="113" customFormat="1" ht="48.75" customHeight="1">
      <c r="B23" s="946"/>
      <c r="C23" s="947"/>
      <c r="D23" s="592"/>
      <c r="E23" s="592"/>
      <c r="F23" s="592"/>
      <c r="G23" s="652">
        <v>0</v>
      </c>
      <c r="H23" s="956"/>
      <c r="I23" s="957"/>
      <c r="J23" s="652">
        <v>0</v>
      </c>
      <c r="K23" s="956"/>
      <c r="L23" s="957"/>
      <c r="M23" s="811">
        <v>14234536.119999999</v>
      </c>
      <c r="N23" s="812">
        <v>45587</v>
      </c>
      <c r="O23" s="811"/>
      <c r="P23" s="812"/>
      <c r="Q23" s="652">
        <v>0</v>
      </c>
      <c r="R23" s="652"/>
      <c r="S23" s="652">
        <v>28354015</v>
      </c>
      <c r="T23" s="652"/>
      <c r="U23" s="652">
        <v>0</v>
      </c>
      <c r="V23" s="652"/>
      <c r="W23" s="652">
        <v>0</v>
      </c>
      <c r="X23" s="652"/>
      <c r="Y23" s="652">
        <v>0</v>
      </c>
      <c r="Z23" s="652"/>
      <c r="AA23" s="652">
        <v>0</v>
      </c>
      <c r="AB23" s="652"/>
      <c r="AC23" s="652">
        <v>0</v>
      </c>
      <c r="AD23" s="652"/>
      <c r="AE23" s="652">
        <v>0</v>
      </c>
      <c r="AF23" s="652"/>
      <c r="AG23" s="652">
        <v>0</v>
      </c>
      <c r="AH23" s="652"/>
      <c r="AI23" s="952">
        <f>+G23+J23+M23+O23+Q23+S23+U23+W23+Y23+AA23+AC23+AE23+AG23</f>
        <v>42588551.119999997</v>
      </c>
      <c r="AJ23" s="953"/>
    </row>
    <row r="24" spans="1:48" s="113" customFormat="1" ht="48.75" customHeight="1">
      <c r="B24" s="950" t="s">
        <v>3197</v>
      </c>
      <c r="C24" s="951"/>
      <c r="D24" s="951"/>
      <c r="E24" s="951"/>
      <c r="F24" s="951"/>
      <c r="G24" s="595"/>
      <c r="H24" s="595"/>
      <c r="I24" s="595"/>
      <c r="J24" s="595"/>
      <c r="K24" s="595"/>
      <c r="L24" s="595"/>
      <c r="M24" s="595"/>
      <c r="N24" s="595"/>
      <c r="O24" s="595"/>
      <c r="P24" s="595"/>
      <c r="Q24" s="595"/>
      <c r="R24" s="595"/>
      <c r="S24" s="595"/>
      <c r="T24" s="595"/>
      <c r="U24" s="595"/>
      <c r="V24" s="595"/>
      <c r="W24" s="595"/>
      <c r="X24" s="595"/>
      <c r="Y24" s="595"/>
      <c r="Z24" s="595"/>
      <c r="AA24" s="595"/>
      <c r="AB24" s="595"/>
      <c r="AC24" s="595"/>
      <c r="AD24" s="595"/>
      <c r="AE24" s="595"/>
      <c r="AF24" s="595"/>
      <c r="AG24" s="595"/>
      <c r="AH24" s="595"/>
      <c r="AI24" s="595"/>
      <c r="AJ24" s="595"/>
      <c r="AK24" s="595"/>
      <c r="AL24" s="595"/>
      <c r="AM24" s="595"/>
      <c r="AN24" s="595"/>
      <c r="AO24" s="595"/>
      <c r="AP24" s="595"/>
      <c r="AQ24" s="595"/>
      <c r="AR24" s="595"/>
      <c r="AS24" s="595"/>
      <c r="AT24" s="595"/>
      <c r="AU24" s="595"/>
      <c r="AV24" s="595"/>
    </row>
    <row r="25" spans="1:48" ht="15" customHeight="1" thickBot="1">
      <c r="B25" s="948" t="s">
        <v>3197</v>
      </c>
      <c r="C25" s="949"/>
      <c r="D25" s="949"/>
      <c r="E25" s="949"/>
      <c r="F25" s="949"/>
      <c r="G25" s="949"/>
      <c r="H25" s="949"/>
      <c r="I25" s="949"/>
      <c r="J25" s="949"/>
      <c r="K25" s="949"/>
      <c r="L25" s="949"/>
      <c r="M25" s="949"/>
      <c r="N25" s="949"/>
      <c r="O25" s="949"/>
      <c r="P25" s="949"/>
      <c r="Q25" s="949"/>
      <c r="R25" s="949"/>
      <c r="S25" s="949"/>
      <c r="T25" s="949"/>
      <c r="U25" s="949"/>
      <c r="V25" s="949"/>
      <c r="W25" s="949"/>
      <c r="X25" s="949"/>
      <c r="Y25" s="949"/>
      <c r="Z25" s="949"/>
      <c r="AA25" s="949"/>
      <c r="AB25" s="949"/>
      <c r="AC25" s="949"/>
      <c r="AD25" s="949"/>
      <c r="AE25" s="949"/>
      <c r="AF25" s="949"/>
      <c r="AG25" s="949"/>
      <c r="AH25" s="949"/>
      <c r="AI25" s="949"/>
      <c r="AJ25" s="949"/>
      <c r="AK25" s="949"/>
      <c r="AL25" s="949"/>
      <c r="AM25" s="949"/>
      <c r="AN25" s="949"/>
      <c r="AO25" s="949"/>
      <c r="AP25" s="949"/>
      <c r="AQ25" s="949"/>
      <c r="AR25" s="949"/>
      <c r="AS25" s="949"/>
      <c r="AT25" s="949"/>
      <c r="AU25" s="949"/>
      <c r="AV25" s="949"/>
    </row>
    <row r="26" spans="1:48" ht="34.25" customHeight="1">
      <c r="B26" s="1012" t="s">
        <v>3198</v>
      </c>
      <c r="C26" s="1013"/>
      <c r="D26" s="974" t="s">
        <v>0</v>
      </c>
      <c r="E26" s="975"/>
      <c r="F26" s="976"/>
      <c r="G26" s="974" t="s">
        <v>3199</v>
      </c>
      <c r="H26" s="975"/>
      <c r="I26" s="976"/>
      <c r="J26" s="974" t="s">
        <v>3200</v>
      </c>
      <c r="K26" s="975"/>
      <c r="L26" s="976"/>
      <c r="M26" s="974" t="s">
        <v>3201</v>
      </c>
      <c r="N26" s="975"/>
      <c r="O26" s="976"/>
      <c r="P26" s="974" t="s">
        <v>3202</v>
      </c>
      <c r="Q26" s="975"/>
      <c r="R26" s="976"/>
      <c r="S26" s="974" t="s">
        <v>3203</v>
      </c>
      <c r="T26" s="975"/>
      <c r="U26" s="976"/>
      <c r="V26" s="974" t="s">
        <v>3204</v>
      </c>
      <c r="W26" s="975"/>
      <c r="X26" s="976"/>
      <c r="Y26" s="974" t="s">
        <v>3205</v>
      </c>
      <c r="Z26" s="975"/>
      <c r="AA26" s="976"/>
      <c r="AB26" s="974" t="s">
        <v>3206</v>
      </c>
      <c r="AC26" s="975"/>
      <c r="AD26" s="976"/>
      <c r="AE26" s="974" t="s">
        <v>3207</v>
      </c>
      <c r="AF26" s="975"/>
      <c r="AG26" s="976"/>
      <c r="AH26" s="974" t="s">
        <v>3208</v>
      </c>
      <c r="AI26" s="975"/>
      <c r="AJ26" s="976"/>
      <c r="AK26" s="974" t="s">
        <v>3209</v>
      </c>
      <c r="AL26" s="975"/>
      <c r="AM26" s="976"/>
      <c r="AN26" s="974" t="s">
        <v>3210</v>
      </c>
      <c r="AO26" s="975"/>
      <c r="AP26" s="976"/>
      <c r="AQ26" s="974" t="s">
        <v>2</v>
      </c>
      <c r="AR26" s="975"/>
      <c r="AS26" s="975"/>
      <c r="AT26" s="929" t="s">
        <v>3133</v>
      </c>
      <c r="AU26" s="930"/>
      <c r="AV26" s="931"/>
    </row>
    <row r="27" spans="1:48" ht="48" customHeight="1">
      <c r="B27" s="972"/>
      <c r="C27" s="973"/>
      <c r="D27" s="679" t="s">
        <v>3211</v>
      </c>
      <c r="E27" s="679" t="s">
        <v>3212</v>
      </c>
      <c r="F27" s="679" t="s">
        <v>3213</v>
      </c>
      <c r="G27" s="679" t="s">
        <v>3211</v>
      </c>
      <c r="H27" s="679" t="s">
        <v>3212</v>
      </c>
      <c r="I27" s="679" t="s">
        <v>3213</v>
      </c>
      <c r="J27" s="679" t="s">
        <v>3211</v>
      </c>
      <c r="K27" s="679" t="s">
        <v>3212</v>
      </c>
      <c r="L27" s="679" t="s">
        <v>3213</v>
      </c>
      <c r="M27" s="679" t="s">
        <v>3211</v>
      </c>
      <c r="N27" s="679" t="s">
        <v>3212</v>
      </c>
      <c r="O27" s="679" t="s">
        <v>3213</v>
      </c>
      <c r="P27" s="679" t="s">
        <v>3211</v>
      </c>
      <c r="Q27" s="679" t="s">
        <v>3212</v>
      </c>
      <c r="R27" s="679" t="s">
        <v>3213</v>
      </c>
      <c r="S27" s="679" t="s">
        <v>3211</v>
      </c>
      <c r="T27" s="679" t="s">
        <v>3212</v>
      </c>
      <c r="U27" s="679" t="s">
        <v>3213</v>
      </c>
      <c r="V27" s="679" t="s">
        <v>3211</v>
      </c>
      <c r="W27" s="679" t="s">
        <v>3212</v>
      </c>
      <c r="X27" s="679" t="s">
        <v>3213</v>
      </c>
      <c r="Y27" s="679" t="s">
        <v>3211</v>
      </c>
      <c r="Z27" s="679" t="s">
        <v>3212</v>
      </c>
      <c r="AA27" s="679" t="s">
        <v>3213</v>
      </c>
      <c r="AB27" s="679" t="s">
        <v>3211</v>
      </c>
      <c r="AC27" s="679" t="s">
        <v>3212</v>
      </c>
      <c r="AD27" s="679" t="s">
        <v>3213</v>
      </c>
      <c r="AE27" s="679" t="s">
        <v>3211</v>
      </c>
      <c r="AF27" s="679" t="s">
        <v>3212</v>
      </c>
      <c r="AG27" s="679" t="s">
        <v>3213</v>
      </c>
      <c r="AH27" s="679" t="s">
        <v>3211</v>
      </c>
      <c r="AI27" s="679" t="s">
        <v>3212</v>
      </c>
      <c r="AJ27" s="679" t="s">
        <v>3213</v>
      </c>
      <c r="AK27" s="679" t="s">
        <v>3211</v>
      </c>
      <c r="AL27" s="679" t="s">
        <v>3212</v>
      </c>
      <c r="AM27" s="679" t="s">
        <v>3213</v>
      </c>
      <c r="AN27" s="679" t="s">
        <v>3211</v>
      </c>
      <c r="AO27" s="679" t="s">
        <v>3212</v>
      </c>
      <c r="AP27" s="679" t="s">
        <v>3213</v>
      </c>
      <c r="AQ27" s="679" t="s">
        <v>3211</v>
      </c>
      <c r="AR27" s="679" t="s">
        <v>3212</v>
      </c>
      <c r="AS27" s="678" t="s">
        <v>3213</v>
      </c>
      <c r="AT27" s="596" t="s">
        <v>3211</v>
      </c>
      <c r="AU27" s="679" t="s">
        <v>3212</v>
      </c>
      <c r="AV27" s="597" t="s">
        <v>3213</v>
      </c>
    </row>
    <row r="28" spans="1:48" ht="44.25" customHeight="1">
      <c r="A28" s="582">
        <v>2100</v>
      </c>
      <c r="B28" s="967" t="str">
        <f>IF('1. PRESUPUESTO INICIAL'!B29="","",'1. PRESUPUESTO INICIAL'!B29)</f>
        <v>TALENTO HUMANO</v>
      </c>
      <c r="C28" s="968"/>
      <c r="D28" s="583">
        <f>+SUM(D29:D38)-1</f>
        <v>87061650</v>
      </c>
      <c r="E28" s="583">
        <f>+SUM(E29:E38)</f>
        <v>87061651</v>
      </c>
      <c r="F28" s="583">
        <f>+SUM(F29:F38)</f>
        <v>0</v>
      </c>
      <c r="G28" s="772">
        <f t="shared" ref="G28:AV28" si="8">+SUM(G29:G38)</f>
        <v>34824659.516853929</v>
      </c>
      <c r="H28" s="583">
        <f t="shared" si="8"/>
        <v>33514213</v>
      </c>
      <c r="I28" s="772">
        <f>+SUM(I29:I38)</f>
        <v>1310446.5168539332</v>
      </c>
      <c r="J28" s="772">
        <f t="shared" ref="J28" si="9">+SUM(J29:J38)</f>
        <v>167571082.5842697</v>
      </c>
      <c r="K28" s="583">
        <f t="shared" si="8"/>
        <v>174123299</v>
      </c>
      <c r="L28" s="583">
        <f>+SUM(L29:L38)</f>
        <v>-6552216.4157303367</v>
      </c>
      <c r="M28" s="583">
        <f t="shared" ref="M28" si="10">+SUM(M29:M38)</f>
        <v>167571082.5842697</v>
      </c>
      <c r="N28" s="583">
        <f t="shared" si="8"/>
        <v>167571082</v>
      </c>
      <c r="O28" s="583">
        <f t="shared" si="8"/>
        <v>0.58426966378465295</v>
      </c>
      <c r="P28" s="583">
        <f t="shared" ref="P28" si="11">+SUM(P29:P38)</f>
        <v>167571082.5842697</v>
      </c>
      <c r="Q28" s="583">
        <f t="shared" si="8"/>
        <v>167571082</v>
      </c>
      <c r="R28" s="583">
        <f t="shared" si="8"/>
        <v>0.58426966378465295</v>
      </c>
      <c r="S28" s="772">
        <f t="shared" ref="S28" si="12">+SUM(S29:S38)</f>
        <v>167571082.5842697</v>
      </c>
      <c r="T28" s="583">
        <f t="shared" si="8"/>
        <v>167571082</v>
      </c>
      <c r="U28" s="583">
        <f t="shared" si="8"/>
        <v>0.58426966378465295</v>
      </c>
      <c r="V28" s="772">
        <f t="shared" ref="V28" si="13">+SUM(V29:V38)</f>
        <v>139298639.19999999</v>
      </c>
      <c r="W28" s="583">
        <f t="shared" si="8"/>
        <v>134056865.59999999</v>
      </c>
      <c r="X28" s="583">
        <f t="shared" si="8"/>
        <v>5241773.6000000015</v>
      </c>
      <c r="Y28" s="583">
        <f t="shared" ref="Y28" si="14">+SUM(Y29:Y38)</f>
        <v>0</v>
      </c>
      <c r="Z28" s="583">
        <f t="shared" si="8"/>
        <v>0</v>
      </c>
      <c r="AA28" s="583">
        <f t="shared" si="8"/>
        <v>0</v>
      </c>
      <c r="AB28" s="583">
        <f t="shared" ref="AB28" si="15">+SUM(AB29:AB38)</f>
        <v>0</v>
      </c>
      <c r="AC28" s="583">
        <f t="shared" si="8"/>
        <v>0</v>
      </c>
      <c r="AD28" s="583">
        <f t="shared" si="8"/>
        <v>0</v>
      </c>
      <c r="AE28" s="583">
        <f t="shared" ref="AE28" si="16">+SUM(AE29:AE38)</f>
        <v>0</v>
      </c>
      <c r="AF28" s="583">
        <f t="shared" si="8"/>
        <v>0</v>
      </c>
      <c r="AG28" s="583">
        <f t="shared" si="8"/>
        <v>0</v>
      </c>
      <c r="AH28" s="583">
        <f t="shared" ref="AH28" si="17">+SUM(AH29:AH38)</f>
        <v>0</v>
      </c>
      <c r="AI28" s="583">
        <f t="shared" si="8"/>
        <v>0</v>
      </c>
      <c r="AJ28" s="583">
        <f t="shared" si="8"/>
        <v>0</v>
      </c>
      <c r="AK28" s="583">
        <f t="shared" ref="AK28" si="18">+SUM(AK29:AK38)</f>
        <v>0</v>
      </c>
      <c r="AL28" s="583">
        <f t="shared" si="8"/>
        <v>0</v>
      </c>
      <c r="AM28" s="583">
        <f t="shared" si="8"/>
        <v>0</v>
      </c>
      <c r="AN28" s="583">
        <f t="shared" ref="AN28" si="19">+SUM(AN29:AN38)</f>
        <v>0</v>
      </c>
      <c r="AO28" s="583">
        <f t="shared" si="8"/>
        <v>0</v>
      </c>
      <c r="AP28" s="583">
        <f t="shared" si="8"/>
        <v>0</v>
      </c>
      <c r="AQ28" s="583">
        <f>+SUM(AQ29:AQ38)</f>
        <v>83785542</v>
      </c>
      <c r="AR28" s="583">
        <f t="shared" si="8"/>
        <v>0</v>
      </c>
      <c r="AS28" s="698">
        <f>+SUM(AS29:AS38)</f>
        <v>83785542</v>
      </c>
      <c r="AT28" s="584">
        <f t="shared" si="8"/>
        <v>1015254822.0539325</v>
      </c>
      <c r="AU28" s="583">
        <f t="shared" si="8"/>
        <v>931469274.5999999</v>
      </c>
      <c r="AV28" s="585">
        <f t="shared" si="8"/>
        <v>83785547.453932583</v>
      </c>
    </row>
    <row r="29" spans="1:48" s="586" customFormat="1" ht="44.25" customHeight="1">
      <c r="A29" s="686">
        <v>2101</v>
      </c>
      <c r="B29" s="969" t="str">
        <f>IF('1. PRESUPUESTO INICIAL'!B30="","",'1. PRESUPUESTO INICIAL'!B30)</f>
        <v>Coordinador(a)</v>
      </c>
      <c r="C29" s="970"/>
      <c r="D29" s="696">
        <v>3985534</v>
      </c>
      <c r="E29" s="653">
        <f>IF(OR(B29="",D29=0),0,SUMIFS('4. DETALLADA-RECURSOS ICBF'!$M$10:$M$1300,'4. DETALLADA-RECURSOS ICBF'!$B$10:$B$1300,'2. INFORMACION GENERAL'!$D$26,'4. DETALLADA-RECURSOS ICBF'!$K$10:$K$1300,'2. INFORMACION GENERAL'!$B$28,'4. DETALLADA-RECURSOS ICBF'!$L$10:$L$1300,'2. INFORMACION GENERAL'!B29))</f>
        <v>3985534</v>
      </c>
      <c r="F29" s="653">
        <f t="shared" ref="F29:F37" si="20">IFERROR(D29-E29,0)</f>
        <v>0</v>
      </c>
      <c r="G29" s="774">
        <v>1594213.4831460677</v>
      </c>
      <c r="H29" s="653">
        <f>IF(OR(B29="",G29=0),0,SUMIFS('4. DETALLADA-RECURSOS ICBF'!$M$10:$M$1300,'4. DETALLADA-RECURSOS ICBF'!$B$10:$B$1300,'2. INFORMACION GENERAL'!$G$26,'4. DETALLADA-RECURSOS ICBF'!$K$10:$K$1300,'2. INFORMACION GENERAL'!$B$28,'4. DETALLADA-RECURSOS ICBF'!$L$10:$L$1300,'2. INFORMACION GENERAL'!B29))</f>
        <v>1594213</v>
      </c>
      <c r="I29" s="653">
        <f>IFERROR(G29-H29,0)</f>
        <v>0.4831460677087307</v>
      </c>
      <c r="J29" s="776">
        <v>7971067.4157303376</v>
      </c>
      <c r="K29" s="653">
        <f>IF(OR(B29="",J29=0),0,SUMIFS('4. DETALLADA-RECURSOS ICBF'!$M$10:$M$1300,'4. DETALLADA-RECURSOS ICBF'!$B$10:$B$1300,'2. INFORMACION GENERAL'!$J$26,'4. DETALLADA-RECURSOS ICBF'!$K$10:$K$1300,'2. INFORMACION GENERAL'!$B$28,'4. DETALLADA-RECURSOS ICBF'!$L$10:$L$1300,'2. INFORMACION GENERAL'!B29))</f>
        <v>7971067</v>
      </c>
      <c r="L29" s="653">
        <f>IFERROR(J29-K29,0)</f>
        <v>0.41573033761233091</v>
      </c>
      <c r="M29" s="776">
        <v>7971067.4157303376</v>
      </c>
      <c r="N29" s="653">
        <f>IF(OR(B29="",M29=0),0,SUMIFS('4. DETALLADA-RECURSOS ICBF'!$M$10:$M$1300,'4. DETALLADA-RECURSOS ICBF'!$B$10:$B$1300,'2. INFORMACION GENERAL'!$M$26,'4. DETALLADA-RECURSOS ICBF'!$K$10:$K$1300,'2. INFORMACION GENERAL'!$B$28,'4. DETALLADA-RECURSOS ICBF'!$L$10:$L$1300,'2. INFORMACION GENERAL'!B29))</f>
        <v>7971067</v>
      </c>
      <c r="O29" s="653">
        <f>IFERROR(M29-N29,0)</f>
        <v>0.41573033761233091</v>
      </c>
      <c r="P29" s="776">
        <v>7971067.4157303376</v>
      </c>
      <c r="Q29" s="653">
        <f>IF(OR(B29="",P29=0),0,SUMIFS('4. DETALLADA-RECURSOS ICBF'!$M$10:$M$1300,'4. DETALLADA-RECURSOS ICBF'!$B$10:$B$1300,'2. INFORMACION GENERAL'!$P$26,'4. DETALLADA-RECURSOS ICBF'!$K$10:$K$1300,'2. INFORMACION GENERAL'!$B$28,'4. DETALLADA-RECURSOS ICBF'!$L$10:$L$1300,'2. INFORMACION GENERAL'!B29))</f>
        <v>7971067</v>
      </c>
      <c r="R29" s="653">
        <f>IFERROR(P29-Q29,0)</f>
        <v>0.41573033761233091</v>
      </c>
      <c r="S29" s="696">
        <v>7971067.4157303376</v>
      </c>
      <c r="T29" s="653">
        <f>IF(OR(B29="",S29=0),0,SUMIFS('4. DETALLADA-RECURSOS ICBF'!$M$10:$M$1300,'4. DETALLADA-RECURSOS ICBF'!$B$10:$B$1300,'2. INFORMACION GENERAL'!$S$26,'4. DETALLADA-RECURSOS ICBF'!$K$10:$K$1300,'2. INFORMACION GENERAL'!$B$28,'4. DETALLADA-RECURSOS ICBF'!$L$10:$L$1300,'2. INFORMACION GENERAL'!B29))</f>
        <v>7971067</v>
      </c>
      <c r="U29" s="653">
        <f>IFERROR(S29-T29,0)</f>
        <v>0.41573033761233091</v>
      </c>
      <c r="V29" s="779">
        <f>7971067/30*24</f>
        <v>6376853.5999999996</v>
      </c>
      <c r="W29" s="653">
        <f>IF(OR(B29="",V29=0),0,SUMIFS('4. DETALLADA-RECURSOS ICBF'!$M$10:$M$1300,'4. DETALLADA-RECURSOS ICBF'!$B$10:$B$1300,'2. INFORMACION GENERAL'!$V$26,'4. DETALLADA-RECURSOS ICBF'!$K$10:$K$1300,'2. INFORMACION GENERAL'!$B$28,'4. DETALLADA-RECURSOS ICBF'!$L$10:$L$1300,'2. INFORMACION GENERAL'!B29))</f>
        <v>6376853.5999999996</v>
      </c>
      <c r="X29" s="653">
        <f>IFERROR(V29-W29,0)</f>
        <v>0</v>
      </c>
      <c r="Y29" s="696">
        <v>0</v>
      </c>
      <c r="Z29" s="653">
        <f>IF(OR(B29="",Y29=0),0,SUMIFS('4. DETALLADA-RECURSOS ICBF'!$M$10:$M$1300,'4. DETALLADA-RECURSOS ICBF'!$B$10:$B$1300,'2. INFORMACION GENERAL'!$Y$26,'4. DETALLADA-RECURSOS ICBF'!$K$10:$K$1300,'2. INFORMACION GENERAL'!$B$28,'4. DETALLADA-RECURSOS ICBF'!$L$10:$L$1300,'2. INFORMACION GENERAL'!B29))</f>
        <v>0</v>
      </c>
      <c r="AA29" s="653">
        <f>IFERROR(Y29-Z29,0)</f>
        <v>0</v>
      </c>
      <c r="AB29" s="696">
        <v>0</v>
      </c>
      <c r="AC29" s="653">
        <f>IF(OR(B29="",AB29=0),0,SUMIFS('4. DETALLADA-RECURSOS ICBF'!$M$10:$M$1300,'4. DETALLADA-RECURSOS ICBF'!$B$10:$B$1300,'2. INFORMACION GENERAL'!$AB$26,'4. DETALLADA-RECURSOS ICBF'!$K$10:$K$1300,'2. INFORMACION GENERAL'!$B$28,'4. DETALLADA-RECURSOS ICBF'!$L$10:$L$1300,'2. INFORMACION GENERAL'!B29))</f>
        <v>0</v>
      </c>
      <c r="AD29" s="653">
        <f>IFERROR(AB29-AC29,0)</f>
        <v>0</v>
      </c>
      <c r="AE29" s="696">
        <v>0</v>
      </c>
      <c r="AF29" s="653">
        <f>IF(OR(B29="",AE29=0),0,SUMIFS('4. DETALLADA-RECURSOS ICBF'!$M$10:$M$1300,'4. DETALLADA-RECURSOS ICBF'!$B$10:$B$1300,'2. INFORMACION GENERAL'!$AE$26,'4. DETALLADA-RECURSOS ICBF'!$K$10:$K$1300,'2. INFORMACION GENERAL'!$B$28,'4. DETALLADA-RECURSOS ICBF'!$L$10:$L$1300,'2. INFORMACION GENERAL'!B29))</f>
        <v>0</v>
      </c>
      <c r="AG29" s="653">
        <f>IFERROR(AE29-AF29,0)</f>
        <v>0</v>
      </c>
      <c r="AH29" s="696">
        <v>0</v>
      </c>
      <c r="AI29" s="653">
        <f>IF(OR(B29="",AH29=0),0,SUMIFS('4. DETALLADA-RECURSOS ICBF'!$M$10:$M$1300,'4. DETALLADA-RECURSOS ICBF'!$B$10:$B$1300,'2. INFORMACION GENERAL'!$AH$26,'4. DETALLADA-RECURSOS ICBF'!$K$10:$K$1300,'2. INFORMACION GENERAL'!$B$28,'4. DETALLADA-RECURSOS ICBF'!$L$10:$L$1300,'2. INFORMACION GENERAL'!B29))</f>
        <v>0</v>
      </c>
      <c r="AJ29" s="653">
        <f>IFERROR(AH29-AI29,0)</f>
        <v>0</v>
      </c>
      <c r="AK29" s="696">
        <v>0</v>
      </c>
      <c r="AL29" s="653">
        <f>IF(OR(B29="",AK29=0),0,SUMIFS('4. DETALLADA-RECURSOS ICBF'!$M$10:$M$1300,'4. DETALLADA-RECURSOS ICBF'!$B$10:$B$1300,'2. INFORMACION GENERAL'!$AK$26,'4. DETALLADA-RECURSOS ICBF'!$K$10:$K$1300,'2. INFORMACION GENERAL'!$B$28,'4. DETALLADA-RECURSOS ICBF'!$L$10:$L$1300,'2. INFORMACION GENERAL'!B29))</f>
        <v>0</v>
      </c>
      <c r="AM29" s="653">
        <f>IFERROR(AK29-AL29,0)</f>
        <v>0</v>
      </c>
      <c r="AN29" s="696">
        <v>0</v>
      </c>
      <c r="AO29" s="653">
        <f>IF(OR(B29="",AN29=0),0,SUMIFS('4. DETALLADA-RECURSOS ICBF'!$M$10:$M$1300,'4. DETALLADA-RECURSOS ICBF'!$B$10:$B$1300,'2. INFORMACION GENERAL'!$AN$26,'4. DETALLADA-RECURSOS ICBF'!$K$10:$K$1300,'2. INFORMACION GENERAL'!$B$28,'4. DETALLADA-RECURSOS ICBF'!$L$10:$L$1300,'2. INFORMACION GENERAL'!B29))</f>
        <v>0</v>
      </c>
      <c r="AP29" s="653">
        <f>IFERROR(AN29-AO29,0)</f>
        <v>0</v>
      </c>
      <c r="AQ29" s="696">
        <f>IF('1. PRESUPUESTO INICIAL'!F30="",0,'1. PRESUPUESTO INICIAL'!F30)</f>
        <v>3985534</v>
      </c>
      <c r="AR29" s="653">
        <f>IF(OR(B29="",AQ29=0),0,SUMIFS('4. DETALLADA-RECURSOS ICBF'!$M$10:$M$1300,'4. DETALLADA-RECURSOS ICBF'!$B$10:$B$1300,'2. INFORMACION GENERAL'!$AQ$26,'4. DETALLADA-RECURSOS ICBF'!$K$10:$K$1300,'2. INFORMACION GENERAL'!$B$28,'4. DETALLADA-RECURSOS ICBF'!$L$10:$L$1300,'2. INFORMACION GENERAL'!B29))</f>
        <v>0</v>
      </c>
      <c r="AS29" s="699">
        <f>IFERROR(AQ29-AR29,0)</f>
        <v>3985534</v>
      </c>
      <c r="AT29" s="780">
        <f>+SUMIFS(D29:AS29,$D$27:$AS$27,$AT$27)</f>
        <v>47826404.74606742</v>
      </c>
      <c r="AU29" s="653">
        <f>+SUMIFS(D29:AS29,$D$27:$AS$27,$AU$27)</f>
        <v>43840868.600000001</v>
      </c>
      <c r="AV29" s="701">
        <f>+SUMIFS(D29:AS29,$D$27:$AS$27,$AV$27)</f>
        <v>3985536.1460674182</v>
      </c>
    </row>
    <row r="30" spans="1:48" s="586" customFormat="1" ht="44.25" customHeight="1">
      <c r="A30" s="686">
        <v>2102</v>
      </c>
      <c r="B30" s="969" t="str">
        <f>IF('1. PRESUPUESTO INICIAL'!B31="","",'1. PRESUPUESTO INICIAL'!B31)</f>
        <v>Pedagogo</v>
      </c>
      <c r="C30" s="970"/>
      <c r="D30" s="696">
        <v>7280899</v>
      </c>
      <c r="E30" s="653">
        <f>IF(OR(B30="",D30=0),0,SUMIFS('4. DETALLADA-RECURSOS ICBF'!$M$10:$M$1300,'4. DETALLADA-RECURSOS ICBF'!$B$10:$B$1300,'2. INFORMACION GENERAL'!$D$26,'4. DETALLADA-RECURSOS ICBF'!$K$10:$K$1300,'2. INFORMACION GENERAL'!$B$28,'4. DETALLADA-RECURSOS ICBF'!$L$10:$L$1300,'2. INFORMACION GENERAL'!B30))</f>
        <v>7280899</v>
      </c>
      <c r="F30" s="653">
        <f t="shared" si="20"/>
        <v>0</v>
      </c>
      <c r="G30" s="774">
        <v>2912359.5505617978</v>
      </c>
      <c r="H30" s="653">
        <f>IF(OR(B30="",G30=0),0,SUMIFS('4. DETALLADA-RECURSOS ICBF'!$M$10:$M$1300,'4. DETALLADA-RECURSOS ICBF'!$B$10:$B$1300,'2. INFORMACION GENERAL'!$G$26,'4. DETALLADA-RECURSOS ICBF'!$K$10:$K$1300,'2. INFORMACION GENERAL'!$B$28,'4. DETALLADA-RECURSOS ICBF'!$L$10:$L$1300,'2. INFORMACION GENERAL'!B30))</f>
        <v>2912358</v>
      </c>
      <c r="I30" s="653">
        <f t="shared" ref="I30:I38" si="21">IFERROR(G30-H30,0)</f>
        <v>1.5505617978051305</v>
      </c>
      <c r="J30" s="776">
        <v>14561797.752808988</v>
      </c>
      <c r="K30" s="653">
        <f>IF(OR(B30="",J30=0),0,SUMIFS('4. DETALLADA-RECURSOS ICBF'!$M$10:$M$1300,'4. DETALLADA-RECURSOS ICBF'!$B$10:$B$1300,'2. INFORMACION GENERAL'!$J$26,'4. DETALLADA-RECURSOS ICBF'!$K$10:$K$1300,'2. INFORMACION GENERAL'!$B$28,'4. DETALLADA-RECURSOS ICBF'!$L$10:$L$1300,'2. INFORMACION GENERAL'!B30))</f>
        <v>14561799</v>
      </c>
      <c r="L30" s="653">
        <f t="shared" ref="L30:L38" si="22">IFERROR(J30-K30,0)</f>
        <v>-1.2471910119056702</v>
      </c>
      <c r="M30" s="776">
        <v>14561797.752808988</v>
      </c>
      <c r="N30" s="653">
        <f>IF(OR(B30="",M30=0),0,SUMIFS('4. DETALLADA-RECURSOS ICBF'!$M$10:$M$1300,'4. DETALLADA-RECURSOS ICBF'!$B$10:$B$1300,'2. INFORMACION GENERAL'!$M$26,'4. DETALLADA-RECURSOS ICBF'!$K$10:$K$1300,'2. INFORMACION GENERAL'!$B$28,'4. DETALLADA-RECURSOS ICBF'!$L$10:$L$1300,'2. INFORMACION GENERAL'!B30))</f>
        <v>14561799</v>
      </c>
      <c r="O30" s="653">
        <f t="shared" ref="O30:O38" si="23">IFERROR(M30-N30,0)</f>
        <v>-1.2471910119056702</v>
      </c>
      <c r="P30" s="776">
        <v>14561797.752808988</v>
      </c>
      <c r="Q30" s="653">
        <f>IF(OR(B30="",P30=0),0,SUMIFS('4. DETALLADA-RECURSOS ICBF'!$M$10:$M$1300,'4. DETALLADA-RECURSOS ICBF'!$B$10:$B$1300,'2. INFORMACION GENERAL'!$P$26,'4. DETALLADA-RECURSOS ICBF'!$K$10:$K$1300,'2. INFORMACION GENERAL'!$B$28,'4. DETALLADA-RECURSOS ICBF'!$L$10:$L$1300,'2. INFORMACION GENERAL'!B30))</f>
        <v>14561799</v>
      </c>
      <c r="R30" s="653">
        <f t="shared" ref="R30:R38" si="24">IFERROR(P30-Q30,0)</f>
        <v>-1.2471910119056702</v>
      </c>
      <c r="S30" s="696">
        <v>14561797.752808988</v>
      </c>
      <c r="T30" s="653">
        <f>IF(OR(B30="",S30=0),0,SUMIFS('4. DETALLADA-RECURSOS ICBF'!$M$10:$M$1300,'4. DETALLADA-RECURSOS ICBF'!$B$10:$B$1300,'2. INFORMACION GENERAL'!$S$26,'4. DETALLADA-RECURSOS ICBF'!$K$10:$K$1300,'2. INFORMACION GENERAL'!$B$28,'4. DETALLADA-RECURSOS ICBF'!$L$10:$L$1300,'2. INFORMACION GENERAL'!B30))</f>
        <v>14561799</v>
      </c>
      <c r="U30" s="653">
        <f t="shared" ref="U30:U38" si="25">IFERROR(S30-T30,0)</f>
        <v>-1.2471910119056702</v>
      </c>
      <c r="V30" s="779">
        <f>14561798/30*24</f>
        <v>11649438.4</v>
      </c>
      <c r="W30" s="653">
        <f>IF(OR(B30="",V30=0),0,SUMIFS('4. DETALLADA-RECURSOS ICBF'!$M$10:$M$1300,'4. DETALLADA-RECURSOS ICBF'!$B$10:$B$1300,'2. INFORMACION GENERAL'!$V$26,'4. DETALLADA-RECURSOS ICBF'!$K$10:$K$1300,'2. INFORMACION GENERAL'!$B$28,'4. DETALLADA-RECURSOS ICBF'!$L$10:$L$1300,'2. INFORMACION GENERAL'!B30))</f>
        <v>11649439.199999999</v>
      </c>
      <c r="X30" s="653">
        <f>IFERROR(V30-W30,0)</f>
        <v>-0.79999999888241291</v>
      </c>
      <c r="Y30" s="696">
        <v>0</v>
      </c>
      <c r="Z30" s="653">
        <f>IF(OR(B30="",Y30=0),0,SUMIFS('4. DETALLADA-RECURSOS ICBF'!$M$10:$M$1300,'4. DETALLADA-RECURSOS ICBF'!$B$10:$B$1300,'2. INFORMACION GENERAL'!$Y$26,'4. DETALLADA-RECURSOS ICBF'!$K$10:$K$1300,'2. INFORMACION GENERAL'!$B$28,'4. DETALLADA-RECURSOS ICBF'!$L$10:$L$1300,'2. INFORMACION GENERAL'!B30))</f>
        <v>0</v>
      </c>
      <c r="AA30" s="653">
        <f>IFERROR(Y30-Z30,0)</f>
        <v>0</v>
      </c>
      <c r="AB30" s="696">
        <v>0</v>
      </c>
      <c r="AC30" s="653">
        <f>IF(OR(B30="",AB30=0),0,SUMIFS('4. DETALLADA-RECURSOS ICBF'!$M$10:$M$1300,'4. DETALLADA-RECURSOS ICBF'!$B$10:$B$1300,'2. INFORMACION GENERAL'!$AB$26,'4. DETALLADA-RECURSOS ICBF'!$K$10:$K$1300,'2. INFORMACION GENERAL'!$B$28,'4. DETALLADA-RECURSOS ICBF'!$L$10:$L$1300,'2. INFORMACION GENERAL'!B30))</f>
        <v>0</v>
      </c>
      <c r="AD30" s="653">
        <f>IFERROR(AB30-AC30,0)</f>
        <v>0</v>
      </c>
      <c r="AE30" s="696">
        <v>0</v>
      </c>
      <c r="AF30" s="653">
        <f>IF(OR(B30="",AE30=0),0,SUMIFS('4. DETALLADA-RECURSOS ICBF'!$M$10:$M$1300,'4. DETALLADA-RECURSOS ICBF'!$B$10:$B$1300,'2. INFORMACION GENERAL'!$AE$26,'4. DETALLADA-RECURSOS ICBF'!$K$10:$K$1300,'2. INFORMACION GENERAL'!$B$28,'4. DETALLADA-RECURSOS ICBF'!$L$10:$L$1300,'2. INFORMACION GENERAL'!B30))</f>
        <v>0</v>
      </c>
      <c r="AG30" s="653">
        <f>IFERROR(AE30-AF30,0)</f>
        <v>0</v>
      </c>
      <c r="AH30" s="696">
        <v>0</v>
      </c>
      <c r="AI30" s="653">
        <f>IF(OR(B30="",AH30=0),0,SUMIFS('4. DETALLADA-RECURSOS ICBF'!$M$10:$M$1300,'4. DETALLADA-RECURSOS ICBF'!$B$10:$B$1300,'2. INFORMACION GENERAL'!$AH$26,'4. DETALLADA-RECURSOS ICBF'!$K$10:$K$1300,'2. INFORMACION GENERAL'!$B$28,'4. DETALLADA-RECURSOS ICBF'!$L$10:$L$1300,'2. INFORMACION GENERAL'!B30))</f>
        <v>0</v>
      </c>
      <c r="AJ30" s="653">
        <f>IFERROR(AH30-AI30,0)</f>
        <v>0</v>
      </c>
      <c r="AK30" s="696">
        <v>0</v>
      </c>
      <c r="AL30" s="653">
        <f>IF(OR(B30="",AK30=0),0,SUMIFS('4. DETALLADA-RECURSOS ICBF'!$M$10:$M$1300,'4. DETALLADA-RECURSOS ICBF'!$B$10:$B$1300,'2. INFORMACION GENERAL'!$AK$26,'4. DETALLADA-RECURSOS ICBF'!$K$10:$K$1300,'2. INFORMACION GENERAL'!$B$28,'4. DETALLADA-RECURSOS ICBF'!$L$10:$L$1300,'2. INFORMACION GENERAL'!B30))</f>
        <v>0</v>
      </c>
      <c r="AM30" s="653">
        <f>IFERROR(AK30-AL30,0)</f>
        <v>0</v>
      </c>
      <c r="AN30" s="696">
        <v>0</v>
      </c>
      <c r="AO30" s="653">
        <f>IF(OR(B30="",AN30=0),0,SUMIFS('4. DETALLADA-RECURSOS ICBF'!$M$10:$M$1300,'4. DETALLADA-RECURSOS ICBF'!$B$10:$B$1300,'2. INFORMACION GENERAL'!$AN$26,'4. DETALLADA-RECURSOS ICBF'!$K$10:$K$1300,'2. INFORMACION GENERAL'!$B$28,'4. DETALLADA-RECURSOS ICBF'!$L$10:$L$1300,'2. INFORMACION GENERAL'!B30))</f>
        <v>0</v>
      </c>
      <c r="AP30" s="653">
        <f>IFERROR(AN30-AO30,0)</f>
        <v>0</v>
      </c>
      <c r="AQ30" s="696">
        <f>IF('1. PRESUPUESTO INICIAL'!F31="",0,'1. PRESUPUESTO INICIAL'!F31)</f>
        <v>7280899</v>
      </c>
      <c r="AR30" s="653">
        <f>IF(OR(B30="",AQ30=0),0,SUMIFS('4. DETALLADA-RECURSOS ICBF'!$M$10:$M$1300,'4. DETALLADA-RECURSOS ICBF'!$B$10:$B$1300,'2. INFORMACION GENERAL'!$AQ$26,'4. DETALLADA-RECURSOS ICBF'!$K$10:$K$1300,'2. INFORMACION GENERAL'!$B$28,'4. DETALLADA-RECURSOS ICBF'!$L$10:$L$1300,'2. INFORMACION GENERAL'!B30))</f>
        <v>0</v>
      </c>
      <c r="AS30" s="699">
        <f t="shared" ref="AS30:AS38" si="26">IFERROR(AQ30-AR30,0)</f>
        <v>7280899</v>
      </c>
      <c r="AT30" s="780">
        <f t="shared" ref="AT30:AT38" si="27">+SUMIFS(D30:AS30,$D$27:$AS$27,$AT$27)</f>
        <v>87370786.961797759</v>
      </c>
      <c r="AU30" s="653">
        <f t="shared" ref="AU30:AU38" si="28">+SUMIFS(D30:AS30,$D$27:$AS$27,$AU$27)</f>
        <v>80089892.200000003</v>
      </c>
      <c r="AV30" s="701">
        <f t="shared" ref="AV30:AV38" si="29">+SUMIFS(D30:AS30,$D$27:$AS$27,$AV$27)</f>
        <v>7280894.7617977513</v>
      </c>
    </row>
    <row r="31" spans="1:48" s="586" customFormat="1" ht="44.25" customHeight="1">
      <c r="A31" s="686">
        <v>2103</v>
      </c>
      <c r="B31" s="848" t="str">
        <f>IF('1. PRESUPUESTO INICIAL'!B32="","",'1. PRESUPUESTO INICIAL'!B32)</f>
        <v>Nutricionista</v>
      </c>
      <c r="C31" s="848"/>
      <c r="D31" s="696">
        <f>IF('1. PRESUPUESTO INICIAL'!D32="",0,'1. PRESUPUESTO INICIAL'!D32)</f>
        <v>3276109</v>
      </c>
      <c r="E31" s="653">
        <f>IF(OR(B31="",D31=0),0,SUMIFS('4. DETALLADA-RECURSOS ICBF'!$M$10:$M$1300,'4. DETALLADA-RECURSOS ICBF'!$B$10:$B$1300,'2. INFORMACION GENERAL'!$D$26,'4. DETALLADA-RECURSOS ICBF'!$K$10:$K$1300,'2. INFORMACION GENERAL'!$B$28,'4. DETALLADA-RECURSOS ICBF'!$L$10:$L$1300,'2. INFORMACION GENERAL'!B31))</f>
        <v>3276109</v>
      </c>
      <c r="F31" s="653">
        <f t="shared" si="20"/>
        <v>0</v>
      </c>
      <c r="G31" s="774">
        <v>1310443</v>
      </c>
      <c r="H31" s="653">
        <f>IF(OR(B31="",G31=0),0,SUMIFS('4. DETALLADA-RECURSOS ICBF'!$M$10:$M$1300,'4. DETALLADA-RECURSOS ICBF'!$B$10:$B$1300,'2. INFORMACION GENERAL'!$G$26,'4. DETALLADA-RECURSOS ICBF'!$K$10:$K$1300,'2. INFORMACION GENERAL'!$B$28,'4. DETALLADA-RECURSOS ICBF'!$L$10:$L$1300,'2. INFORMACION GENERAL'!B31))</f>
        <v>0</v>
      </c>
      <c r="I31" s="653">
        <f t="shared" si="21"/>
        <v>1310443</v>
      </c>
      <c r="J31" s="776"/>
      <c r="K31" s="653">
        <v>6552217</v>
      </c>
      <c r="L31" s="653">
        <f t="shared" si="22"/>
        <v>-6552217</v>
      </c>
      <c r="M31" s="776"/>
      <c r="N31" s="653">
        <f>IF(OR(B31="",M31=0),0,SUMIFS('4. DETALLADA-RECURSOS ICBF'!$M$10:$M$1300,'4. DETALLADA-RECURSOS ICBF'!$B$10:$B$1300,'2. INFORMACION GENERAL'!$M$26,'4. DETALLADA-RECURSOS ICBF'!$K$10:$K$1300,'2. INFORMACION GENERAL'!$B$28,'4. DETALLADA-RECURSOS ICBF'!$L$10:$L$1300,'2. INFORMACION GENERAL'!B31))</f>
        <v>0</v>
      </c>
      <c r="O31" s="653">
        <f t="shared" si="23"/>
        <v>0</v>
      </c>
      <c r="P31" s="776"/>
      <c r="Q31" s="653">
        <f>IF(OR(B31="",P31=0),0,SUMIFS('4. DETALLADA-RECURSOS ICBF'!$M$10:$M$1300,'4. DETALLADA-RECURSOS ICBF'!$B$10:$B$1300,'2. INFORMACION GENERAL'!$P$26,'4. DETALLADA-RECURSOS ICBF'!$K$10:$K$1300,'2. INFORMACION GENERAL'!$B$28,'4. DETALLADA-RECURSOS ICBF'!$L$10:$L$1300,'2. INFORMACION GENERAL'!B31))</f>
        <v>0</v>
      </c>
      <c r="R31" s="653">
        <f t="shared" si="24"/>
        <v>0</v>
      </c>
      <c r="S31" s="696">
        <v>0</v>
      </c>
      <c r="T31" s="653">
        <f>IF(OR(B31="",S31=0),0,SUMIFS('4. DETALLADA-RECURSOS ICBF'!$M$10:$M$1300,'4. DETALLADA-RECURSOS ICBF'!$B$10:$B$1300,'2. INFORMACION GENERAL'!$S$26,'4. DETALLADA-RECURSOS ICBF'!$K$10:$K$1300,'2. INFORMACION GENERAL'!$B$28,'4. DETALLADA-RECURSOS ICBF'!$L$10:$L$1300,'2. INFORMACION GENERAL'!B31))</f>
        <v>0</v>
      </c>
      <c r="U31" s="653">
        <f t="shared" si="25"/>
        <v>0</v>
      </c>
      <c r="V31" s="779">
        <f>6552217/30*24</f>
        <v>5241773.5999999996</v>
      </c>
      <c r="W31" s="653">
        <f>IF(OR(B31="",V31=0),0,SUMIFS('4. DETALLADA-RECURSOS ICBF'!$M$10:$M$1300,'4. DETALLADA-RECURSOS ICBF'!$B$10:$B$1300,'2. INFORMACION GENERAL'!$V$26,'4. DETALLADA-RECURSOS ICBF'!$K$10:$K$1300,'2. INFORMACION GENERAL'!$B$28,'4. DETALLADA-RECURSOS ICBF'!$L$10:$L$1300,'2. INFORMACION GENERAL'!B31))</f>
        <v>0</v>
      </c>
      <c r="X31" s="653">
        <f t="shared" ref="X31:X38" si="30">IFERROR(V31-W31,0)</f>
        <v>5241773.5999999996</v>
      </c>
      <c r="Y31" s="696">
        <v>0</v>
      </c>
      <c r="Z31" s="653">
        <f>IF(OR(B31="",Y31=0),0,SUMIFS('4. DETALLADA-RECURSOS ICBF'!$M$10:$M$1300,'4. DETALLADA-RECURSOS ICBF'!$B$10:$B$1300,'2. INFORMACION GENERAL'!$Y$26,'4. DETALLADA-RECURSOS ICBF'!$K$10:$K$1300,'2. INFORMACION GENERAL'!$B$28,'4. DETALLADA-RECURSOS ICBF'!$L$10:$L$1300,'2. INFORMACION GENERAL'!B31))</f>
        <v>0</v>
      </c>
      <c r="AA31" s="653">
        <f>IFERROR(Y31-Z31,0)</f>
        <v>0</v>
      </c>
      <c r="AB31" s="696">
        <v>0</v>
      </c>
      <c r="AC31" s="653">
        <f>IF(OR(B31="",AB31=0),0,SUMIFS('4. DETALLADA-RECURSOS ICBF'!$M$10:$M$1300,'4. DETALLADA-RECURSOS ICBF'!$B$10:$B$1300,'2. INFORMACION GENERAL'!$AB$26,'4. DETALLADA-RECURSOS ICBF'!$K$10:$K$1300,'2. INFORMACION GENERAL'!$B$28,'4. DETALLADA-RECURSOS ICBF'!$L$10:$L$1300,'2. INFORMACION GENERAL'!B31))</f>
        <v>0</v>
      </c>
      <c r="AD31" s="653">
        <f>IFERROR(AB31-AC31,0)</f>
        <v>0</v>
      </c>
      <c r="AE31" s="696">
        <v>0</v>
      </c>
      <c r="AF31" s="653">
        <f>IF(OR(B31="",AE31=0),0,SUMIFS('4. DETALLADA-RECURSOS ICBF'!$M$10:$M$1300,'4. DETALLADA-RECURSOS ICBF'!$B$10:$B$1300,'2. INFORMACION GENERAL'!$AE$26,'4. DETALLADA-RECURSOS ICBF'!$K$10:$K$1300,'2. INFORMACION GENERAL'!$B$28,'4. DETALLADA-RECURSOS ICBF'!$L$10:$L$1300,'2. INFORMACION GENERAL'!B31))</f>
        <v>0</v>
      </c>
      <c r="AG31" s="653">
        <f>IFERROR(AE31-AF31,0)</f>
        <v>0</v>
      </c>
      <c r="AH31" s="696">
        <v>0</v>
      </c>
      <c r="AI31" s="653">
        <f>IF(OR(B31="",AH31=0),0,SUMIFS('4. DETALLADA-RECURSOS ICBF'!$M$10:$M$1300,'4. DETALLADA-RECURSOS ICBF'!$B$10:$B$1300,'2. INFORMACION GENERAL'!$AH$26,'4. DETALLADA-RECURSOS ICBF'!$K$10:$K$1300,'2. INFORMACION GENERAL'!$B$28,'4. DETALLADA-RECURSOS ICBF'!$L$10:$L$1300,'2. INFORMACION GENERAL'!B31))</f>
        <v>0</v>
      </c>
      <c r="AJ31" s="653">
        <f>IFERROR(AH31-AI31,0)</f>
        <v>0</v>
      </c>
      <c r="AK31" s="696">
        <v>0</v>
      </c>
      <c r="AL31" s="653">
        <f>IF(OR(B31="",AK31=0),0,SUMIFS('4. DETALLADA-RECURSOS ICBF'!$M$10:$M$1300,'4. DETALLADA-RECURSOS ICBF'!$B$10:$B$1300,'2. INFORMACION GENERAL'!$AK$26,'4. DETALLADA-RECURSOS ICBF'!$K$10:$K$1300,'2. INFORMACION GENERAL'!$B$28,'4. DETALLADA-RECURSOS ICBF'!$L$10:$L$1300,'2. INFORMACION GENERAL'!B31))</f>
        <v>0</v>
      </c>
      <c r="AM31" s="653">
        <f>IFERROR(AK31-AL31,0)</f>
        <v>0</v>
      </c>
      <c r="AN31" s="696">
        <v>0</v>
      </c>
      <c r="AO31" s="653">
        <f>IF(OR(B31="",AN31=0),0,SUMIFS('4. DETALLADA-RECURSOS ICBF'!$M$10:$M$1300,'4. DETALLADA-RECURSOS ICBF'!$B$10:$B$1300,'2. INFORMACION GENERAL'!$AN$26,'4. DETALLADA-RECURSOS ICBF'!$K$10:$K$1300,'2. INFORMACION GENERAL'!$B$28,'4. DETALLADA-RECURSOS ICBF'!$L$10:$L$1300,'2. INFORMACION GENERAL'!B31))</f>
        <v>0</v>
      </c>
      <c r="AP31" s="653">
        <f>IFERROR(AN31-AO31,0)</f>
        <v>0</v>
      </c>
      <c r="AQ31" s="696">
        <f>IF('1. PRESUPUESTO INICIAL'!F32="",0,'1. PRESUPUESTO INICIAL'!F32)</f>
        <v>0</v>
      </c>
      <c r="AR31" s="653">
        <f>IF(OR(B31="",AQ31=0),0,SUMIFS('4. DETALLADA-RECURSOS ICBF'!$M$10:$M$1300,'4. DETALLADA-RECURSOS ICBF'!$B$10:$B$1300,'2. INFORMACION GENERAL'!$AQ$26,'4. DETALLADA-RECURSOS ICBF'!$K$10:$K$1300,'2. INFORMACION GENERAL'!$B$28,'4. DETALLADA-RECURSOS ICBF'!$L$10:$L$1300,'2. INFORMACION GENERAL'!B31))</f>
        <v>0</v>
      </c>
      <c r="AS31" s="699">
        <f t="shared" si="26"/>
        <v>0</v>
      </c>
      <c r="AT31" s="780">
        <f t="shared" si="27"/>
        <v>9828325.5999999996</v>
      </c>
      <c r="AU31" s="653">
        <f t="shared" si="28"/>
        <v>9828326</v>
      </c>
      <c r="AV31" s="701">
        <f t="shared" si="29"/>
        <v>-0.40000000037252903</v>
      </c>
    </row>
    <row r="32" spans="1:48" s="586" customFormat="1" ht="44.25" customHeight="1">
      <c r="A32" s="686">
        <v>2104</v>
      </c>
      <c r="B32" s="848" t="str">
        <f>IF('1. PRESUPUESTO INICIAL'!B33="","",'1. PRESUPUESTO INICIAL'!B33)</f>
        <v>Psicólogo(a)</v>
      </c>
      <c r="C32" s="848"/>
      <c r="D32" s="696">
        <f>IF('1. PRESUPUESTO INICIAL'!D33="",0,'1. PRESUPUESTO INICIAL'!D33)</f>
        <v>32445000</v>
      </c>
      <c r="E32" s="653">
        <f>IF(OR(B32="",D32=0),0,SUMIFS('4. DETALLADA-RECURSOS ICBF'!$M$10:$M$1300,'4. DETALLADA-RECURSOS ICBF'!$B$10:$B$1300,'2. INFORMACION GENERAL'!$D$26,'4. DETALLADA-RECURSOS ICBF'!$K$10:$K$1300,'2. INFORMACION GENERAL'!$B$28,'4. DETALLADA-RECURSOS ICBF'!$L$10:$L$1300,'2. INFORMACION GENERAL'!B32))</f>
        <v>32445000</v>
      </c>
      <c r="F32" s="653">
        <f t="shared" si="20"/>
        <v>0</v>
      </c>
      <c r="G32" s="774">
        <v>12978000</v>
      </c>
      <c r="H32" s="653">
        <f>IF(OR(B32="",G32=0),0,SUMIFS('4. DETALLADA-RECURSOS ICBF'!$M$10:$M$1300,'4. DETALLADA-RECURSOS ICBF'!$B$10:$B$1300,'2. INFORMACION GENERAL'!$G$26,'4. DETALLADA-RECURSOS ICBF'!$K$10:$K$1300,'2. INFORMACION GENERAL'!$B$28,'4. DETALLADA-RECURSOS ICBF'!$L$10:$L$1300,'2. INFORMACION GENERAL'!B32))</f>
        <v>12978000</v>
      </c>
      <c r="I32" s="653">
        <f t="shared" si="21"/>
        <v>0</v>
      </c>
      <c r="J32" s="776">
        <v>64890000</v>
      </c>
      <c r="K32" s="653">
        <f>IF(OR(B32="",J32=0),0,SUMIFS('4. DETALLADA-RECURSOS ICBF'!$M$10:$M$1300,'4. DETALLADA-RECURSOS ICBF'!$B$10:$B$1300,'2. INFORMACION GENERAL'!$J$26,'4. DETALLADA-RECURSOS ICBF'!$K$10:$K$1300,'2. INFORMACION GENERAL'!$B$28,'4. DETALLADA-RECURSOS ICBF'!$L$10:$L$1300,'2. INFORMACION GENERAL'!B32))</f>
        <v>64890000</v>
      </c>
      <c r="L32" s="653">
        <f t="shared" si="22"/>
        <v>0</v>
      </c>
      <c r="M32" s="776">
        <v>64890000</v>
      </c>
      <c r="N32" s="653">
        <f>IF(OR(B32="",M32=0),0,SUMIFS('4. DETALLADA-RECURSOS ICBF'!$M$10:$M$1300,'4. DETALLADA-RECURSOS ICBF'!$B$10:$B$1300,'2. INFORMACION GENERAL'!$M$26,'4. DETALLADA-RECURSOS ICBF'!$K$10:$K$1300,'2. INFORMACION GENERAL'!$B$28,'4. DETALLADA-RECURSOS ICBF'!$L$10:$L$1300,'2. INFORMACION GENERAL'!B32))</f>
        <v>64890000</v>
      </c>
      <c r="O32" s="653">
        <f t="shared" si="23"/>
        <v>0</v>
      </c>
      <c r="P32" s="776">
        <v>64890000</v>
      </c>
      <c r="Q32" s="653">
        <f>IF(OR(B32="",P32=0),0,SUMIFS('4. DETALLADA-RECURSOS ICBF'!$M$10:$M$1300,'4. DETALLADA-RECURSOS ICBF'!$B$10:$B$1300,'2. INFORMACION GENERAL'!$P$26,'4. DETALLADA-RECURSOS ICBF'!$K$10:$K$1300,'2. INFORMACION GENERAL'!$B$28,'4. DETALLADA-RECURSOS ICBF'!$L$10:$L$1300,'2. INFORMACION GENERAL'!B32))</f>
        <v>64890000</v>
      </c>
      <c r="R32" s="653">
        <f t="shared" si="24"/>
        <v>0</v>
      </c>
      <c r="S32" s="696">
        <v>64890000</v>
      </c>
      <c r="T32" s="653">
        <f>IF(OR(B32="",S32=0),0,SUMIFS('4. DETALLADA-RECURSOS ICBF'!$M$10:$M$1300,'4. DETALLADA-RECURSOS ICBF'!$B$10:$B$1300,'2. INFORMACION GENERAL'!$S$26,'4. DETALLADA-RECURSOS ICBF'!$K$10:$K$1300,'2. INFORMACION GENERAL'!$B$28,'4. DETALLADA-RECURSOS ICBF'!$L$10:$L$1300,'2. INFORMACION GENERAL'!B32))</f>
        <v>64890000</v>
      </c>
      <c r="U32" s="653">
        <f t="shared" si="25"/>
        <v>0</v>
      </c>
      <c r="V32" s="779">
        <f>64890000/30*24</f>
        <v>51912000</v>
      </c>
      <c r="W32" s="653">
        <f>IF(OR(B32="",V32=0),0,SUMIFS('4. DETALLADA-RECURSOS ICBF'!$M$10:$M$1300,'4. DETALLADA-RECURSOS ICBF'!$B$10:$B$1300,'2. INFORMACION GENERAL'!$V$26,'4. DETALLADA-RECURSOS ICBF'!$K$10:$K$1300,'2. INFORMACION GENERAL'!$B$28,'4. DETALLADA-RECURSOS ICBF'!$L$10:$L$1300,'2. INFORMACION GENERAL'!B32))</f>
        <v>51912000</v>
      </c>
      <c r="X32" s="653">
        <f t="shared" si="30"/>
        <v>0</v>
      </c>
      <c r="Y32" s="696">
        <v>0</v>
      </c>
      <c r="Z32" s="653">
        <f>IF(OR(B32="",Y32=0),0,SUMIFS('4. DETALLADA-RECURSOS ICBF'!$M$10:$M$1300,'4. DETALLADA-RECURSOS ICBF'!$B$10:$B$1300,'2. INFORMACION GENERAL'!$Y$26,'4. DETALLADA-RECURSOS ICBF'!$K$10:$K$1300,'2. INFORMACION GENERAL'!$B$28,'4. DETALLADA-RECURSOS ICBF'!$L$10:$L$1300,'2. INFORMACION GENERAL'!B32))</f>
        <v>0</v>
      </c>
      <c r="AA32" s="653">
        <f>IFERROR(Y32-Z32,0)</f>
        <v>0</v>
      </c>
      <c r="AB32" s="696">
        <v>0</v>
      </c>
      <c r="AC32" s="653">
        <f>IF(OR(B32="",AB32=0),0,SUMIFS('4. DETALLADA-RECURSOS ICBF'!$M$10:$M$1300,'4. DETALLADA-RECURSOS ICBF'!$B$10:$B$1300,'2. INFORMACION GENERAL'!$AB$26,'4. DETALLADA-RECURSOS ICBF'!$K$10:$K$1300,'2. INFORMACION GENERAL'!$B$28,'4. DETALLADA-RECURSOS ICBF'!$L$10:$L$1300,'2. INFORMACION GENERAL'!B32))</f>
        <v>0</v>
      </c>
      <c r="AD32" s="653">
        <f t="shared" ref="AD32:AD38" si="31">IFERROR(AB32-AC32,0)</f>
        <v>0</v>
      </c>
      <c r="AE32" s="696">
        <v>0</v>
      </c>
      <c r="AF32" s="653">
        <f>IF(OR(B32="",AE32=0),0,SUMIFS('4. DETALLADA-RECURSOS ICBF'!$M$10:$M$1300,'4. DETALLADA-RECURSOS ICBF'!$B$10:$B$1300,'2. INFORMACION GENERAL'!$AE$26,'4. DETALLADA-RECURSOS ICBF'!$K$10:$K$1300,'2. INFORMACION GENERAL'!$B$28,'4. DETALLADA-RECURSOS ICBF'!$L$10:$L$1300,'2. INFORMACION GENERAL'!B32))</f>
        <v>0</v>
      </c>
      <c r="AG32" s="653">
        <f t="shared" ref="AG32:AG38" si="32">IFERROR(AE32-AF32,0)</f>
        <v>0</v>
      </c>
      <c r="AH32" s="696">
        <v>0</v>
      </c>
      <c r="AI32" s="653">
        <f>IF(OR(B32="",AH32=0),0,SUMIFS('4. DETALLADA-RECURSOS ICBF'!$M$10:$M$1300,'4. DETALLADA-RECURSOS ICBF'!$B$10:$B$1300,'2. INFORMACION GENERAL'!$AH$26,'4. DETALLADA-RECURSOS ICBF'!$K$10:$K$1300,'2. INFORMACION GENERAL'!$B$28,'4. DETALLADA-RECURSOS ICBF'!$L$10:$L$1300,'2. INFORMACION GENERAL'!B32))</f>
        <v>0</v>
      </c>
      <c r="AJ32" s="653">
        <f t="shared" ref="AJ32:AJ38" si="33">IFERROR(AH32-AI32,0)</f>
        <v>0</v>
      </c>
      <c r="AK32" s="696">
        <v>0</v>
      </c>
      <c r="AL32" s="653">
        <f>IF(OR(B32="",AK32=0),0,SUMIFS('4. DETALLADA-RECURSOS ICBF'!$M$10:$M$1300,'4. DETALLADA-RECURSOS ICBF'!$B$10:$B$1300,'2. INFORMACION GENERAL'!$AK$26,'4. DETALLADA-RECURSOS ICBF'!$K$10:$K$1300,'2. INFORMACION GENERAL'!$B$28,'4. DETALLADA-RECURSOS ICBF'!$L$10:$L$1300,'2. INFORMACION GENERAL'!B32))</f>
        <v>0</v>
      </c>
      <c r="AM32" s="653">
        <f>IFERROR(AK32-AL32,0)</f>
        <v>0</v>
      </c>
      <c r="AN32" s="696">
        <v>0</v>
      </c>
      <c r="AO32" s="653">
        <f>IF(OR(B32="",AN32=0),0,SUMIFS('4. DETALLADA-RECURSOS ICBF'!$M$10:$M$1300,'4. DETALLADA-RECURSOS ICBF'!$B$10:$B$1300,'2. INFORMACION GENERAL'!$AN$26,'4. DETALLADA-RECURSOS ICBF'!$K$10:$K$1300,'2. INFORMACION GENERAL'!$B$28,'4. DETALLADA-RECURSOS ICBF'!$L$10:$L$1300,'2. INFORMACION GENERAL'!B32))</f>
        <v>0</v>
      </c>
      <c r="AP32" s="653">
        <f t="shared" ref="AP32:AP38" si="34">IFERROR(AN32-AO32,0)</f>
        <v>0</v>
      </c>
      <c r="AQ32" s="696">
        <f>IF('1. PRESUPUESTO INICIAL'!F33="",0,'1. PRESUPUESTO INICIAL'!F33)</f>
        <v>32445000</v>
      </c>
      <c r="AR32" s="653">
        <f>IF(OR(B32="",AQ32=0),0,SUMIFS('4. DETALLADA-RECURSOS ICBF'!$M$10:$M$1300,'4. DETALLADA-RECURSOS ICBF'!$B$10:$B$1300,'2. INFORMACION GENERAL'!$AQ$26,'4. DETALLADA-RECURSOS ICBF'!$K$10:$K$1300,'2. INFORMACION GENERAL'!$B$28,'4. DETALLADA-RECURSOS ICBF'!$L$10:$L$1300,'2. INFORMACION GENERAL'!B32))</f>
        <v>0</v>
      </c>
      <c r="AS32" s="699">
        <f t="shared" si="26"/>
        <v>32445000</v>
      </c>
      <c r="AT32" s="780">
        <f t="shared" si="27"/>
        <v>389340000</v>
      </c>
      <c r="AU32" s="653">
        <f t="shared" si="28"/>
        <v>356895000</v>
      </c>
      <c r="AV32" s="701">
        <f t="shared" si="29"/>
        <v>32445000</v>
      </c>
    </row>
    <row r="33" spans="1:48" s="586" customFormat="1" ht="44.25" customHeight="1">
      <c r="A33" s="686">
        <v>2105</v>
      </c>
      <c r="B33" s="848" t="str">
        <f>IF('1. PRESUPUESTO INICIAL'!B34="","",'1. PRESUPUESTO INICIAL'!B34)</f>
        <v>Psicosocial</v>
      </c>
      <c r="C33" s="848"/>
      <c r="D33" s="696">
        <f>IF('1. PRESUPUESTO INICIAL'!D34="",0,'1. PRESUPUESTO INICIAL'!D34)</f>
        <v>0</v>
      </c>
      <c r="E33" s="653">
        <f>IF(OR(B33="",D33=0),0,SUMIFS('4. DETALLADA-RECURSOS ICBF'!$M$10:$M$1300,'4. DETALLADA-RECURSOS ICBF'!$B$10:$B$1300,'2. INFORMACION GENERAL'!$D$26,'4. DETALLADA-RECURSOS ICBF'!$K$10:$K$1300,'2. INFORMACION GENERAL'!$B$28,'4. DETALLADA-RECURSOS ICBF'!$L$10:$L$1300,'2. INFORMACION GENERAL'!B33))</f>
        <v>0</v>
      </c>
      <c r="F33" s="653">
        <f t="shared" si="20"/>
        <v>0</v>
      </c>
      <c r="G33" s="774"/>
      <c r="H33" s="653">
        <f>IF(OR(B33="",G33=0),0,SUMIFS('4. DETALLADA-RECURSOS ICBF'!$M$10:$M$1300,'4. DETALLADA-RECURSOS ICBF'!$B$10:$B$1300,'2. INFORMACION GENERAL'!$G$26,'4. DETALLADA-RECURSOS ICBF'!$K$10:$K$1300,'2. INFORMACION GENERAL'!$B$28,'4. DETALLADA-RECURSOS ICBF'!$L$10:$L$1300,'2. INFORMACION GENERAL'!B33))</f>
        <v>0</v>
      </c>
      <c r="I33" s="653">
        <f t="shared" si="21"/>
        <v>0</v>
      </c>
      <c r="J33" s="776"/>
      <c r="K33" s="653">
        <f>IF(OR(B33="",J33=0),0,SUMIFS('4. DETALLADA-RECURSOS ICBF'!$M$10:$M$1300,'4. DETALLADA-RECURSOS ICBF'!$B$10:$B$1300,'2. INFORMACION GENERAL'!$J$26,'4. DETALLADA-RECURSOS ICBF'!$K$10:$K$1300,'2. INFORMACION GENERAL'!$B$28,'4. DETALLADA-RECURSOS ICBF'!$L$10:$L$1300,'2. INFORMACION GENERAL'!B33))</f>
        <v>0</v>
      </c>
      <c r="L33" s="653">
        <f t="shared" si="22"/>
        <v>0</v>
      </c>
      <c r="M33" s="776"/>
      <c r="N33" s="653">
        <f>IF(OR(B33="",M33=0),0,SUMIFS('4. DETALLADA-RECURSOS ICBF'!$M$10:$M$1300,'4. DETALLADA-RECURSOS ICBF'!$B$10:$B$1300,'2. INFORMACION GENERAL'!$M$26,'4. DETALLADA-RECURSOS ICBF'!$K$10:$K$1300,'2. INFORMACION GENERAL'!$B$28,'4. DETALLADA-RECURSOS ICBF'!$L$10:$L$1300,'2. INFORMACION GENERAL'!B33))</f>
        <v>0</v>
      </c>
      <c r="O33" s="653">
        <f t="shared" si="23"/>
        <v>0</v>
      </c>
      <c r="P33" s="776"/>
      <c r="Q33" s="653">
        <f>IF(OR(B33="",P33=0),0,SUMIFS('4. DETALLADA-RECURSOS ICBF'!$M$10:$M$1300,'4. DETALLADA-RECURSOS ICBF'!$B$10:$B$1300,'2. INFORMACION GENERAL'!$P$26,'4. DETALLADA-RECURSOS ICBF'!$K$10:$K$1300,'2. INFORMACION GENERAL'!$B$28,'4. DETALLADA-RECURSOS ICBF'!$L$10:$L$1300,'2. INFORMACION GENERAL'!B33))</f>
        <v>0</v>
      </c>
      <c r="R33" s="653">
        <f t="shared" si="24"/>
        <v>0</v>
      </c>
      <c r="S33" s="696">
        <v>0</v>
      </c>
      <c r="T33" s="653">
        <f>IF(OR(B33="",S33=0),0,SUMIFS('4. DETALLADA-RECURSOS ICBF'!$M$10:$M$1300,'4. DETALLADA-RECURSOS ICBF'!$B$10:$B$1300,'2. INFORMACION GENERAL'!$S$26,'4. DETALLADA-RECURSOS ICBF'!$K$10:$K$1300,'2. INFORMACION GENERAL'!$B$28,'4. DETALLADA-RECURSOS ICBF'!$L$10:$L$1300,'2. INFORMACION GENERAL'!B33))</f>
        <v>0</v>
      </c>
      <c r="U33" s="653">
        <f t="shared" si="25"/>
        <v>0</v>
      </c>
      <c r="V33" s="779"/>
      <c r="W33" s="653">
        <f>IF(OR(B33="",V33=0),0,SUMIFS('4. DETALLADA-RECURSOS ICBF'!$M$10:$M$1300,'4. DETALLADA-RECURSOS ICBF'!$B$10:$B$1300,'2. INFORMACION GENERAL'!$V$26,'4. DETALLADA-RECURSOS ICBF'!$K$10:$K$1300,'2. INFORMACION GENERAL'!$B$28,'4. DETALLADA-RECURSOS ICBF'!$L$10:$L$1300,'2. INFORMACION GENERAL'!B33))</f>
        <v>0</v>
      </c>
      <c r="X33" s="653">
        <f t="shared" si="30"/>
        <v>0</v>
      </c>
      <c r="Y33" s="696">
        <v>0</v>
      </c>
      <c r="Z33" s="653">
        <f>IF(OR(B33="",Y33=0),0,SUMIFS('4. DETALLADA-RECURSOS ICBF'!$M$10:$M$1300,'4. DETALLADA-RECURSOS ICBF'!$B$10:$B$1300,'2. INFORMACION GENERAL'!$Y$26,'4. DETALLADA-RECURSOS ICBF'!$K$10:$K$1300,'2. INFORMACION GENERAL'!$B$28,'4. DETALLADA-RECURSOS ICBF'!$L$10:$L$1300,'2. INFORMACION GENERAL'!B33))</f>
        <v>0</v>
      </c>
      <c r="AA33" s="653">
        <f t="shared" ref="AA33:AA38" si="35">IFERROR(Y33-Z33,0)</f>
        <v>0</v>
      </c>
      <c r="AB33" s="696">
        <v>0</v>
      </c>
      <c r="AC33" s="653">
        <f>IF(OR(B33="",AB33=0),0,SUMIFS('4. DETALLADA-RECURSOS ICBF'!$M$10:$M$1300,'4. DETALLADA-RECURSOS ICBF'!$B$10:$B$1300,'2. INFORMACION GENERAL'!$AB$26,'4. DETALLADA-RECURSOS ICBF'!$K$10:$K$1300,'2. INFORMACION GENERAL'!$B$28,'4. DETALLADA-RECURSOS ICBF'!$L$10:$L$1300,'2. INFORMACION GENERAL'!B33))</f>
        <v>0</v>
      </c>
      <c r="AD33" s="653">
        <f t="shared" si="31"/>
        <v>0</v>
      </c>
      <c r="AE33" s="696">
        <v>0</v>
      </c>
      <c r="AF33" s="653">
        <f>IF(OR(B33="",AE33=0),0,SUMIFS('4. DETALLADA-RECURSOS ICBF'!$M$10:$M$1300,'4. DETALLADA-RECURSOS ICBF'!$B$10:$B$1300,'2. INFORMACION GENERAL'!$AE$26,'4. DETALLADA-RECURSOS ICBF'!$K$10:$K$1300,'2. INFORMACION GENERAL'!$B$28,'4. DETALLADA-RECURSOS ICBF'!$L$10:$L$1300,'2. INFORMACION GENERAL'!B33))</f>
        <v>0</v>
      </c>
      <c r="AG33" s="653">
        <f t="shared" si="32"/>
        <v>0</v>
      </c>
      <c r="AH33" s="696">
        <v>0</v>
      </c>
      <c r="AI33" s="653">
        <f>IF(OR(B33="",AH33=0),0,SUMIFS('4. DETALLADA-RECURSOS ICBF'!$M$10:$M$1300,'4. DETALLADA-RECURSOS ICBF'!$B$10:$B$1300,'2. INFORMACION GENERAL'!$AH$26,'4. DETALLADA-RECURSOS ICBF'!$K$10:$K$1300,'2. INFORMACION GENERAL'!$B$28,'4. DETALLADA-RECURSOS ICBF'!$L$10:$L$1300,'2. INFORMACION GENERAL'!B33))</f>
        <v>0</v>
      </c>
      <c r="AJ33" s="653">
        <f t="shared" si="33"/>
        <v>0</v>
      </c>
      <c r="AK33" s="696">
        <v>0</v>
      </c>
      <c r="AL33" s="653">
        <f>IF(OR(B33="",AK33=0),0,SUMIFS('4. DETALLADA-RECURSOS ICBF'!$M$10:$M$1300,'4. DETALLADA-RECURSOS ICBF'!$B$10:$B$1300,'2. INFORMACION GENERAL'!$AK$26,'4. DETALLADA-RECURSOS ICBF'!$K$10:$K$1300,'2. INFORMACION GENERAL'!$B$28,'4. DETALLADA-RECURSOS ICBF'!$L$10:$L$1300,'2. INFORMACION GENERAL'!B33))</f>
        <v>0</v>
      </c>
      <c r="AM33" s="653">
        <f t="shared" ref="AM33:AM38" si="36">IFERROR(AK33-AL33,0)</f>
        <v>0</v>
      </c>
      <c r="AN33" s="696">
        <v>0</v>
      </c>
      <c r="AO33" s="653">
        <f>IF(OR(B33="",AN33=0),0,SUMIFS('4. DETALLADA-RECURSOS ICBF'!$M$10:$M$1300,'4. DETALLADA-RECURSOS ICBF'!$B$10:$B$1300,'2. INFORMACION GENERAL'!$AN$26,'4. DETALLADA-RECURSOS ICBF'!$K$10:$K$1300,'2. INFORMACION GENERAL'!$B$28,'4. DETALLADA-RECURSOS ICBF'!$L$10:$L$1300,'2. INFORMACION GENERAL'!B33))</f>
        <v>0</v>
      </c>
      <c r="AP33" s="653">
        <f t="shared" si="34"/>
        <v>0</v>
      </c>
      <c r="AQ33" s="696">
        <f>IF('1. PRESUPUESTO INICIAL'!F34="",0,'1. PRESUPUESTO INICIAL'!F34)</f>
        <v>0</v>
      </c>
      <c r="AR33" s="653">
        <f>IF(OR(B33="",AQ33=0),0,SUMIFS('4. DETALLADA-RECURSOS ICBF'!$M$10:$M$1300,'4. DETALLADA-RECURSOS ICBF'!$B$10:$B$1300,'2. INFORMACION GENERAL'!$AQ$26,'4. DETALLADA-RECURSOS ICBF'!$K$10:$K$1300,'2. INFORMACION GENERAL'!$B$28,'4. DETALLADA-RECURSOS ICBF'!$L$10:$L$1300,'2. INFORMACION GENERAL'!B33))</f>
        <v>0</v>
      </c>
      <c r="AS33" s="699">
        <f t="shared" si="26"/>
        <v>0</v>
      </c>
      <c r="AT33" s="780">
        <f t="shared" si="27"/>
        <v>0</v>
      </c>
      <c r="AU33" s="653">
        <f t="shared" si="28"/>
        <v>0</v>
      </c>
      <c r="AV33" s="701">
        <f t="shared" si="29"/>
        <v>0</v>
      </c>
    </row>
    <row r="34" spans="1:48" s="586" customFormat="1" ht="44.25" customHeight="1">
      <c r="A34" s="686">
        <v>2106</v>
      </c>
      <c r="B34" s="848" t="str">
        <f>IF('1. PRESUPUESTO INICIAL'!B35="","",'1. PRESUPUESTO INICIAL'!B35)</f>
        <v>Gestor(a) de Experiencias 1</v>
      </c>
      <c r="C34" s="848"/>
      <c r="D34" s="696">
        <f>IF('1. PRESUPUESTO INICIAL'!D35="",0,'1. PRESUPUESTO INICIAL'!D35)</f>
        <v>32445000</v>
      </c>
      <c r="E34" s="653">
        <f>IF(OR(B34="",D34=0),0,SUMIFS('4. DETALLADA-RECURSOS ICBF'!$M$10:$M$1300,'4. DETALLADA-RECURSOS ICBF'!$B$10:$B$1300,'2. INFORMACION GENERAL'!$D$26,'4. DETALLADA-RECURSOS ICBF'!$K$10:$K$1300,'2. INFORMACION GENERAL'!$B$28,'4. DETALLADA-RECURSOS ICBF'!$L$10:$L$1300,'2. INFORMACION GENERAL'!B34))</f>
        <v>32445000</v>
      </c>
      <c r="F34" s="653">
        <f t="shared" si="20"/>
        <v>0</v>
      </c>
      <c r="G34" s="774">
        <v>12978000</v>
      </c>
      <c r="H34" s="653">
        <f>IF(OR(B34="",G34=0),0,SUMIFS('4. DETALLADA-RECURSOS ICBF'!$M$10:$M$1300,'4. DETALLADA-RECURSOS ICBF'!$B$10:$B$1300,'2. INFORMACION GENERAL'!$G$26,'4. DETALLADA-RECURSOS ICBF'!$K$10:$K$1300,'2. INFORMACION GENERAL'!$B$28,'4. DETALLADA-RECURSOS ICBF'!$L$10:$L$1300,'2. INFORMACION GENERAL'!B34))</f>
        <v>12978000</v>
      </c>
      <c r="I34" s="653">
        <f t="shared" si="21"/>
        <v>0</v>
      </c>
      <c r="J34" s="776">
        <v>64890000</v>
      </c>
      <c r="K34" s="653">
        <f>IF(OR(B34="",J34=0),0,SUMIFS('4. DETALLADA-RECURSOS ICBF'!$M$10:$M$1300,'4. DETALLADA-RECURSOS ICBF'!$B$10:$B$1300,'2. INFORMACION GENERAL'!$J$26,'4. DETALLADA-RECURSOS ICBF'!$K$10:$K$1300,'2. INFORMACION GENERAL'!$B$28,'4. DETALLADA-RECURSOS ICBF'!$L$10:$L$1300,'2. INFORMACION GENERAL'!B34))</f>
        <v>64890000</v>
      </c>
      <c r="L34" s="653">
        <f t="shared" si="22"/>
        <v>0</v>
      </c>
      <c r="M34" s="776">
        <v>64890000</v>
      </c>
      <c r="N34" s="653">
        <f>IF(OR(B34="",M34=0),0,SUMIFS('4. DETALLADA-RECURSOS ICBF'!$M$10:$M$1300,'4. DETALLADA-RECURSOS ICBF'!$B$10:$B$1300,'2. INFORMACION GENERAL'!$M$26,'4. DETALLADA-RECURSOS ICBF'!$K$10:$K$1300,'2. INFORMACION GENERAL'!$B$28,'4. DETALLADA-RECURSOS ICBF'!$L$10:$L$1300,'2. INFORMACION GENERAL'!B34))</f>
        <v>64890000</v>
      </c>
      <c r="O34" s="653">
        <f t="shared" si="23"/>
        <v>0</v>
      </c>
      <c r="P34" s="776">
        <v>64890000</v>
      </c>
      <c r="Q34" s="653">
        <f>IF(OR(B34="",P34=0),0,SUMIFS('4. DETALLADA-RECURSOS ICBF'!$M$10:$M$1300,'4. DETALLADA-RECURSOS ICBF'!$B$10:$B$1300,'2. INFORMACION GENERAL'!$P$26,'4. DETALLADA-RECURSOS ICBF'!$K$10:$K$1300,'2. INFORMACION GENERAL'!$B$28,'4. DETALLADA-RECURSOS ICBF'!$L$10:$L$1300,'2. INFORMACION GENERAL'!B34))</f>
        <v>64890000</v>
      </c>
      <c r="R34" s="653">
        <f t="shared" si="24"/>
        <v>0</v>
      </c>
      <c r="S34" s="696">
        <v>64890000</v>
      </c>
      <c r="T34" s="653">
        <f>IF(OR(B34="",S34=0),0,SUMIFS('4. DETALLADA-RECURSOS ICBF'!$M$10:$M$1300,'4. DETALLADA-RECURSOS ICBF'!$B$10:$B$1300,'2. INFORMACION GENERAL'!$S$26,'4. DETALLADA-RECURSOS ICBF'!$K$10:$K$1300,'2. INFORMACION GENERAL'!$B$28,'4. DETALLADA-RECURSOS ICBF'!$L$10:$L$1300,'2. INFORMACION GENERAL'!B34))</f>
        <v>64890000</v>
      </c>
      <c r="U34" s="653">
        <f t="shared" si="25"/>
        <v>0</v>
      </c>
      <c r="V34" s="779">
        <f>64890000/30*24</f>
        <v>51912000</v>
      </c>
      <c r="W34" s="653">
        <f>IF(OR(B34="",V34=0),0,SUMIFS('4. DETALLADA-RECURSOS ICBF'!$M$10:$M$1300,'4. DETALLADA-RECURSOS ICBF'!$B$10:$B$1300,'2. INFORMACION GENERAL'!$V$26,'4. DETALLADA-RECURSOS ICBF'!$K$10:$K$1300,'2. INFORMACION GENERAL'!$B$28,'4. DETALLADA-RECURSOS ICBF'!$L$10:$L$1300,'2. INFORMACION GENERAL'!B34))</f>
        <v>51912000</v>
      </c>
      <c r="X34" s="653">
        <f t="shared" si="30"/>
        <v>0</v>
      </c>
      <c r="Y34" s="696">
        <v>0</v>
      </c>
      <c r="Z34" s="653">
        <f>IF(OR(B34="",Y34=0),0,SUMIFS('4. DETALLADA-RECURSOS ICBF'!$M$10:$M$1300,'4. DETALLADA-RECURSOS ICBF'!$B$10:$B$1300,'2. INFORMACION GENERAL'!$Y$26,'4. DETALLADA-RECURSOS ICBF'!$K$10:$K$1300,'2. INFORMACION GENERAL'!$B$28,'4. DETALLADA-RECURSOS ICBF'!$L$10:$L$1300,'2. INFORMACION GENERAL'!B34))</f>
        <v>0</v>
      </c>
      <c r="AA34" s="653">
        <f t="shared" si="35"/>
        <v>0</v>
      </c>
      <c r="AB34" s="696">
        <v>0</v>
      </c>
      <c r="AC34" s="653">
        <f>IF(OR(B34="",AB34=0),0,SUMIFS('4. DETALLADA-RECURSOS ICBF'!$M$10:$M$1300,'4. DETALLADA-RECURSOS ICBF'!$B$10:$B$1300,'2. INFORMACION GENERAL'!$AB$26,'4. DETALLADA-RECURSOS ICBF'!$K$10:$K$1300,'2. INFORMACION GENERAL'!$B$28,'4. DETALLADA-RECURSOS ICBF'!$L$10:$L$1300,'2. INFORMACION GENERAL'!B34))</f>
        <v>0</v>
      </c>
      <c r="AD34" s="653">
        <f t="shared" si="31"/>
        <v>0</v>
      </c>
      <c r="AE34" s="696">
        <v>0</v>
      </c>
      <c r="AF34" s="653">
        <f>IF(OR(B34="",AE34=0),0,SUMIFS('4. DETALLADA-RECURSOS ICBF'!$M$10:$M$1300,'4. DETALLADA-RECURSOS ICBF'!$B$10:$B$1300,'2. INFORMACION GENERAL'!$AE$26,'4. DETALLADA-RECURSOS ICBF'!$K$10:$K$1300,'2. INFORMACION GENERAL'!$B$28,'4. DETALLADA-RECURSOS ICBF'!$L$10:$L$1300,'2. INFORMACION GENERAL'!B34))</f>
        <v>0</v>
      </c>
      <c r="AG34" s="653">
        <f t="shared" si="32"/>
        <v>0</v>
      </c>
      <c r="AH34" s="696">
        <v>0</v>
      </c>
      <c r="AI34" s="653">
        <f>IF(OR(B34="",AH34=0),0,SUMIFS('4. DETALLADA-RECURSOS ICBF'!$M$10:$M$1300,'4. DETALLADA-RECURSOS ICBF'!$B$10:$B$1300,'2. INFORMACION GENERAL'!$AH$26,'4. DETALLADA-RECURSOS ICBF'!$K$10:$K$1300,'2. INFORMACION GENERAL'!$B$28,'4. DETALLADA-RECURSOS ICBF'!$L$10:$L$1300,'2. INFORMACION GENERAL'!B34))</f>
        <v>0</v>
      </c>
      <c r="AJ34" s="653">
        <f t="shared" si="33"/>
        <v>0</v>
      </c>
      <c r="AK34" s="696">
        <v>0</v>
      </c>
      <c r="AL34" s="653">
        <f>IF(OR(B34="",AK34=0),0,SUMIFS('4. DETALLADA-RECURSOS ICBF'!$M$10:$M$1300,'4. DETALLADA-RECURSOS ICBF'!$B$10:$B$1300,'2. INFORMACION GENERAL'!$AK$26,'4. DETALLADA-RECURSOS ICBF'!$K$10:$K$1300,'2. INFORMACION GENERAL'!$B$28,'4. DETALLADA-RECURSOS ICBF'!$L$10:$L$1300,'2. INFORMACION GENERAL'!B34))</f>
        <v>0</v>
      </c>
      <c r="AM34" s="653">
        <f t="shared" si="36"/>
        <v>0</v>
      </c>
      <c r="AN34" s="696">
        <v>0</v>
      </c>
      <c r="AO34" s="653">
        <f>IF(OR(B34="",AN34=0),0,SUMIFS('4. DETALLADA-RECURSOS ICBF'!$M$10:$M$1300,'4. DETALLADA-RECURSOS ICBF'!$B$10:$B$1300,'2. INFORMACION GENERAL'!$AN$26,'4. DETALLADA-RECURSOS ICBF'!$K$10:$K$1300,'2. INFORMACION GENERAL'!$B$28,'4. DETALLADA-RECURSOS ICBF'!$L$10:$L$1300,'2. INFORMACION GENERAL'!B34))</f>
        <v>0</v>
      </c>
      <c r="AP34" s="653">
        <f t="shared" si="34"/>
        <v>0</v>
      </c>
      <c r="AQ34" s="696">
        <f>IF('1. PRESUPUESTO INICIAL'!F35="",0,'1. PRESUPUESTO INICIAL'!F35)</f>
        <v>32445000</v>
      </c>
      <c r="AR34" s="653">
        <f>IF(OR(B34="",AQ34=0),0,SUMIFS('4. DETALLADA-RECURSOS ICBF'!$M$10:$M$1300,'4. DETALLADA-RECURSOS ICBF'!$B$10:$B$1300,'2. INFORMACION GENERAL'!$AQ$26,'4. DETALLADA-RECURSOS ICBF'!$K$10:$K$1300,'2. INFORMACION GENERAL'!$B$28,'4. DETALLADA-RECURSOS ICBF'!$L$10:$L$1300,'2. INFORMACION GENERAL'!B34))</f>
        <v>0</v>
      </c>
      <c r="AS34" s="699">
        <f t="shared" si="26"/>
        <v>32445000</v>
      </c>
      <c r="AT34" s="780">
        <f t="shared" si="27"/>
        <v>389340000</v>
      </c>
      <c r="AU34" s="653">
        <f>+SUMIFS(D34:AS34,$D$27:$AS$27,$AU$27)</f>
        <v>356895000</v>
      </c>
      <c r="AV34" s="701">
        <f t="shared" si="29"/>
        <v>32445000</v>
      </c>
    </row>
    <row r="35" spans="1:48" s="586" customFormat="1" ht="44.25" customHeight="1">
      <c r="A35" s="686">
        <v>2107</v>
      </c>
      <c r="B35" s="848" t="str">
        <f>IF('1. PRESUPUESTO INICIAL'!B36="","",'1. PRESUPUESTO INICIAL'!B36)</f>
        <v>Gestor(a) de Experiencias 2</v>
      </c>
      <c r="C35" s="848"/>
      <c r="D35" s="696">
        <f>IF('1. PRESUPUESTO INICIAL'!D36="",0,'1. PRESUPUESTO INICIAL'!D36)</f>
        <v>0</v>
      </c>
      <c r="E35" s="653">
        <f>IF(OR(B35="",D35=0),0,SUMIFS('4. DETALLADA-RECURSOS ICBF'!$M$10:$M$1300,'4. DETALLADA-RECURSOS ICBF'!$B$10:$B$1300,'2. INFORMACION GENERAL'!$D$26,'4. DETALLADA-RECURSOS ICBF'!$K$10:$K$1300,'2. INFORMACION GENERAL'!$B$28,'4. DETALLADA-RECURSOS ICBF'!$L$10:$L$1300,'2. INFORMACION GENERAL'!B35))</f>
        <v>0</v>
      </c>
      <c r="F35" s="653">
        <f t="shared" si="20"/>
        <v>0</v>
      </c>
      <c r="G35" s="774"/>
      <c r="H35" s="653">
        <f>IF(OR(B35="",G35=0),0,SUMIFS('4. DETALLADA-RECURSOS ICBF'!$M$10:$M$1300,'4. DETALLADA-RECURSOS ICBF'!$B$10:$B$1300,'2. INFORMACION GENERAL'!$G$26,'4. DETALLADA-RECURSOS ICBF'!$K$10:$K$1300,'2. INFORMACION GENERAL'!$B$28,'4. DETALLADA-RECURSOS ICBF'!$L$10:$L$1300,'2. INFORMACION GENERAL'!B35))</f>
        <v>0</v>
      </c>
      <c r="I35" s="653">
        <f t="shared" si="21"/>
        <v>0</v>
      </c>
      <c r="J35" s="776"/>
      <c r="K35" s="653">
        <f>IF(OR(B35="",J35=0),0,SUMIFS('4. DETALLADA-RECURSOS ICBF'!$M$10:$M$1300,'4. DETALLADA-RECURSOS ICBF'!$B$10:$B$1300,'2. INFORMACION GENERAL'!$J$26,'4. DETALLADA-RECURSOS ICBF'!$K$10:$K$1300,'2. INFORMACION GENERAL'!$B$28,'4. DETALLADA-RECURSOS ICBF'!$L$10:$L$1300,'2. INFORMACION GENERAL'!B35))</f>
        <v>0</v>
      </c>
      <c r="L35" s="653">
        <f t="shared" si="22"/>
        <v>0</v>
      </c>
      <c r="M35" s="776"/>
      <c r="N35" s="653">
        <f>IF(OR(B35="",M35=0),0,SUMIFS('4. DETALLADA-RECURSOS ICBF'!$M$10:$M$1300,'4. DETALLADA-RECURSOS ICBF'!$B$10:$B$1300,'2. INFORMACION GENERAL'!$M$26,'4. DETALLADA-RECURSOS ICBF'!$K$10:$K$1300,'2. INFORMACION GENERAL'!$B$28,'4. DETALLADA-RECURSOS ICBF'!$L$10:$L$1300,'2. INFORMACION GENERAL'!B35))</f>
        <v>0</v>
      </c>
      <c r="O35" s="653">
        <f t="shared" si="23"/>
        <v>0</v>
      </c>
      <c r="P35" s="776"/>
      <c r="Q35" s="653">
        <f>IF(OR(B35="",P35=0),0,SUMIFS('4. DETALLADA-RECURSOS ICBF'!$M$10:$M$1300,'4. DETALLADA-RECURSOS ICBF'!$B$10:$B$1300,'2. INFORMACION GENERAL'!$P$26,'4. DETALLADA-RECURSOS ICBF'!$K$10:$K$1300,'2. INFORMACION GENERAL'!$B$28,'4. DETALLADA-RECURSOS ICBF'!$L$10:$L$1300,'2. INFORMACION GENERAL'!B35))</f>
        <v>0</v>
      </c>
      <c r="R35" s="653">
        <f t="shared" si="24"/>
        <v>0</v>
      </c>
      <c r="S35" s="696">
        <v>0</v>
      </c>
      <c r="T35" s="653">
        <f>IF(OR(B35="",S35=0),0,SUMIFS('4. DETALLADA-RECURSOS ICBF'!$M$10:$M$1300,'4. DETALLADA-RECURSOS ICBF'!$B$10:$B$1300,'2. INFORMACION GENERAL'!$S$26,'4. DETALLADA-RECURSOS ICBF'!$K$10:$K$1300,'2. INFORMACION GENERAL'!$B$28,'4. DETALLADA-RECURSOS ICBF'!$L$10:$L$1300,'2. INFORMACION GENERAL'!B35))</f>
        <v>0</v>
      </c>
      <c r="U35" s="653">
        <f t="shared" si="25"/>
        <v>0</v>
      </c>
      <c r="V35" s="779"/>
      <c r="W35" s="653">
        <f>IF(OR(B35="",V35=0),0,SUMIFS('4. DETALLADA-RECURSOS ICBF'!$M$10:$M$1300,'4. DETALLADA-RECURSOS ICBF'!$B$10:$B$1300,'2. INFORMACION GENERAL'!$V$26,'4. DETALLADA-RECURSOS ICBF'!$K$10:$K$1300,'2. INFORMACION GENERAL'!$B$28,'4. DETALLADA-RECURSOS ICBF'!$L$10:$L$1300,'2. INFORMACION GENERAL'!B35))</f>
        <v>0</v>
      </c>
      <c r="X35" s="653">
        <f t="shared" si="30"/>
        <v>0</v>
      </c>
      <c r="Y35" s="696">
        <v>0</v>
      </c>
      <c r="Z35" s="653">
        <f>IF(OR(B35="",Y35=0),0,SUMIFS('4. DETALLADA-RECURSOS ICBF'!$M$10:$M$1300,'4. DETALLADA-RECURSOS ICBF'!$B$10:$B$1300,'2. INFORMACION GENERAL'!$Y$26,'4. DETALLADA-RECURSOS ICBF'!$K$10:$K$1300,'2. INFORMACION GENERAL'!$B$28,'4. DETALLADA-RECURSOS ICBF'!$L$10:$L$1300,'2. INFORMACION GENERAL'!B35))</f>
        <v>0</v>
      </c>
      <c r="AA35" s="653">
        <f t="shared" si="35"/>
        <v>0</v>
      </c>
      <c r="AB35" s="696">
        <v>0</v>
      </c>
      <c r="AC35" s="653">
        <f>IF(OR(B35="",AB35=0),0,SUMIFS('4. DETALLADA-RECURSOS ICBF'!$M$10:$M$1300,'4. DETALLADA-RECURSOS ICBF'!$B$10:$B$1300,'2. INFORMACION GENERAL'!$AB$26,'4. DETALLADA-RECURSOS ICBF'!$K$10:$K$1300,'2. INFORMACION GENERAL'!$B$28,'4. DETALLADA-RECURSOS ICBF'!$L$10:$L$1300,'2. INFORMACION GENERAL'!B35))</f>
        <v>0</v>
      </c>
      <c r="AD35" s="653">
        <f t="shared" si="31"/>
        <v>0</v>
      </c>
      <c r="AE35" s="696">
        <v>0</v>
      </c>
      <c r="AF35" s="653">
        <f>IF(OR(B35="",AE35=0),0,SUMIFS('4. DETALLADA-RECURSOS ICBF'!$M$10:$M$1300,'4. DETALLADA-RECURSOS ICBF'!$B$10:$B$1300,'2. INFORMACION GENERAL'!$AE$26,'4. DETALLADA-RECURSOS ICBF'!$K$10:$K$1300,'2. INFORMACION GENERAL'!$B$28,'4. DETALLADA-RECURSOS ICBF'!$L$10:$L$1300,'2. INFORMACION GENERAL'!B35))</f>
        <v>0</v>
      </c>
      <c r="AG35" s="653">
        <f t="shared" si="32"/>
        <v>0</v>
      </c>
      <c r="AH35" s="696">
        <v>0</v>
      </c>
      <c r="AI35" s="653">
        <f>IF(OR(B35="",AH35=0),0,SUMIFS('4. DETALLADA-RECURSOS ICBF'!$M$10:$M$1300,'4. DETALLADA-RECURSOS ICBF'!$B$10:$B$1300,'2. INFORMACION GENERAL'!$AH$26,'4. DETALLADA-RECURSOS ICBF'!$K$10:$K$1300,'2. INFORMACION GENERAL'!$B$28,'4. DETALLADA-RECURSOS ICBF'!$L$10:$L$1300,'2. INFORMACION GENERAL'!B35))</f>
        <v>0</v>
      </c>
      <c r="AJ35" s="653">
        <f t="shared" si="33"/>
        <v>0</v>
      </c>
      <c r="AK35" s="696">
        <v>0</v>
      </c>
      <c r="AL35" s="653">
        <f>IF(OR(B35="",AK35=0),0,SUMIFS('4. DETALLADA-RECURSOS ICBF'!$M$10:$M$1300,'4. DETALLADA-RECURSOS ICBF'!$B$10:$B$1300,'2. INFORMACION GENERAL'!$AK$26,'4. DETALLADA-RECURSOS ICBF'!$K$10:$K$1300,'2. INFORMACION GENERAL'!$B$28,'4. DETALLADA-RECURSOS ICBF'!$L$10:$L$1300,'2. INFORMACION GENERAL'!B35))</f>
        <v>0</v>
      </c>
      <c r="AM35" s="653">
        <f t="shared" si="36"/>
        <v>0</v>
      </c>
      <c r="AN35" s="696">
        <v>0</v>
      </c>
      <c r="AO35" s="653">
        <f>IF(OR(B35="",AN35=0),0,SUMIFS('4. DETALLADA-RECURSOS ICBF'!$M$10:$M$1300,'4. DETALLADA-RECURSOS ICBF'!$B$10:$B$1300,'2. INFORMACION GENERAL'!$AN$26,'4. DETALLADA-RECURSOS ICBF'!$K$10:$K$1300,'2. INFORMACION GENERAL'!$B$28,'4. DETALLADA-RECURSOS ICBF'!$L$10:$L$1300,'2. INFORMACION GENERAL'!B35))</f>
        <v>0</v>
      </c>
      <c r="AP35" s="653">
        <f t="shared" si="34"/>
        <v>0</v>
      </c>
      <c r="AQ35" s="696">
        <f>IF('1. PRESUPUESTO INICIAL'!F36="",0,'1. PRESUPUESTO INICIAL'!F36)</f>
        <v>0</v>
      </c>
      <c r="AR35" s="653">
        <f>IF(OR(B35="",AQ35=0),0,SUMIFS('4. DETALLADA-RECURSOS ICBF'!$M$10:$M$1300,'4. DETALLADA-RECURSOS ICBF'!$B$10:$B$1300,'2. INFORMACION GENERAL'!$AQ$26,'4. DETALLADA-RECURSOS ICBF'!$K$10:$K$1300,'2. INFORMACION GENERAL'!$B$28,'4. DETALLADA-RECURSOS ICBF'!$L$10:$L$1300,'2. INFORMACION GENERAL'!B35))</f>
        <v>0</v>
      </c>
      <c r="AS35" s="699">
        <f t="shared" si="26"/>
        <v>0</v>
      </c>
      <c r="AT35" s="780">
        <f t="shared" si="27"/>
        <v>0</v>
      </c>
      <c r="AU35" s="653">
        <f t="shared" si="28"/>
        <v>0</v>
      </c>
      <c r="AV35" s="701">
        <f t="shared" si="29"/>
        <v>0</v>
      </c>
    </row>
    <row r="36" spans="1:48" s="586" customFormat="1" ht="44.25" customHeight="1">
      <c r="A36" s="686">
        <v>2108</v>
      </c>
      <c r="B36" s="848" t="str">
        <f>IF('1. PRESUPUESTO INICIAL'!B37="","",'1. PRESUPUESTO INICIAL'!B37)</f>
        <v>Dinamizador(a) comunitario</v>
      </c>
      <c r="C36" s="848"/>
      <c r="D36" s="696">
        <f>IF('1. PRESUPUESTO INICIAL'!D37="",0,'1. PRESUPUESTO INICIAL'!D37)</f>
        <v>1595011</v>
      </c>
      <c r="E36" s="653">
        <f>IF(OR(B36="",D36=0),0,SUMIFS('4. DETALLADA-RECURSOS ICBF'!$M$10:$M$1300,'4. DETALLADA-RECURSOS ICBF'!$B$10:$B$1300,'2. INFORMACION GENERAL'!$D$26,'4. DETALLADA-RECURSOS ICBF'!$K$10:$K$1300,'2. INFORMACION GENERAL'!$B$28,'4. DETALLADA-RECURSOS ICBF'!$L$10:$L$1300,'2. INFORMACION GENERAL'!B36))</f>
        <v>1595011</v>
      </c>
      <c r="F36" s="653">
        <f t="shared" si="20"/>
        <v>0</v>
      </c>
      <c r="G36" s="774">
        <v>638004.26966292143</v>
      </c>
      <c r="H36" s="653">
        <f>IF(OR(B36="",G36=0),0,SUMIFS('4. DETALLADA-RECURSOS ICBF'!$M$10:$M$1300,'4. DETALLADA-RECURSOS ICBF'!$B$10:$B$1300,'2. INFORMACION GENERAL'!$G$26,'4. DETALLADA-RECURSOS ICBF'!$K$10:$K$1300,'2. INFORMACION GENERAL'!$B$28,'4. DETALLADA-RECURSOS ICBF'!$L$10:$L$1300,'2. INFORMACION GENERAL'!B36))</f>
        <v>638004</v>
      </c>
      <c r="I36" s="653">
        <f t="shared" si="21"/>
        <v>0.26966292143333703</v>
      </c>
      <c r="J36" s="776">
        <v>3190021.3483146071</v>
      </c>
      <c r="K36" s="653">
        <f>IF(OR(B36="",J36=0),0,SUMIFS('4. DETALLADA-RECURSOS ICBF'!$M$10:$M$1300,'4. DETALLADA-RECURSOS ICBF'!$B$10:$B$1300,'2. INFORMACION GENERAL'!$J$26,'4. DETALLADA-RECURSOS ICBF'!$K$10:$K$1300,'2. INFORMACION GENERAL'!$B$28,'4. DETALLADA-RECURSOS ICBF'!$L$10:$L$1300,'2. INFORMACION GENERAL'!B36))</f>
        <v>3190020</v>
      </c>
      <c r="L36" s="653">
        <f t="shared" si="22"/>
        <v>1.3483146070502698</v>
      </c>
      <c r="M36" s="776">
        <v>3190021.3483146071</v>
      </c>
      <c r="N36" s="653">
        <f>IF(OR(B36="",M36=0),0,SUMIFS('4. DETALLADA-RECURSOS ICBF'!$M$10:$M$1300,'4. DETALLADA-RECURSOS ICBF'!$B$10:$B$1300,'2. INFORMACION GENERAL'!$M$26,'4. DETALLADA-RECURSOS ICBF'!$K$10:$K$1300,'2. INFORMACION GENERAL'!$B$28,'4. DETALLADA-RECURSOS ICBF'!$L$10:$L$1300,'2. INFORMACION GENERAL'!B36))</f>
        <v>3190020</v>
      </c>
      <c r="O36" s="653">
        <f t="shared" si="23"/>
        <v>1.3483146070502698</v>
      </c>
      <c r="P36" s="776">
        <v>3190021.3483146071</v>
      </c>
      <c r="Q36" s="653">
        <f>IF(OR(B36="",P36=0),0,SUMIFS('4. DETALLADA-RECURSOS ICBF'!$M$10:$M$1300,'4. DETALLADA-RECURSOS ICBF'!$B$10:$B$1300,'2. INFORMACION GENERAL'!$P$26,'4. DETALLADA-RECURSOS ICBF'!$K$10:$K$1300,'2. INFORMACION GENERAL'!$B$28,'4. DETALLADA-RECURSOS ICBF'!$L$10:$L$1300,'2. INFORMACION GENERAL'!B36))</f>
        <v>3190020</v>
      </c>
      <c r="R36" s="653">
        <f t="shared" si="24"/>
        <v>1.3483146070502698</v>
      </c>
      <c r="S36" s="696">
        <v>3190021.3483146071</v>
      </c>
      <c r="T36" s="653">
        <f>IF(OR(B36="",S36=0),0,SUMIFS('4. DETALLADA-RECURSOS ICBF'!$M$10:$M$1300,'4. DETALLADA-RECURSOS ICBF'!$B$10:$B$1300,'2. INFORMACION GENERAL'!$S$26,'4. DETALLADA-RECURSOS ICBF'!$K$10:$K$1300,'2. INFORMACION GENERAL'!$B$28,'4. DETALLADA-RECURSOS ICBF'!$L$10:$L$1300,'2. INFORMACION GENERAL'!B36))</f>
        <v>3190020</v>
      </c>
      <c r="U36" s="653">
        <f t="shared" si="25"/>
        <v>1.3483146070502698</v>
      </c>
      <c r="V36" s="779">
        <f>3190021/30*24</f>
        <v>2552016.8000000003</v>
      </c>
      <c r="W36" s="653">
        <f>IF(OR(B36="",V36=0),0,SUMIFS('4. DETALLADA-RECURSOS ICBF'!$M$10:$M$1300,'4. DETALLADA-RECURSOS ICBF'!$B$10:$B$1300,'2. INFORMACION GENERAL'!$V$26,'4. DETALLADA-RECURSOS ICBF'!$K$10:$K$1300,'2. INFORMACION GENERAL'!$B$28,'4. DETALLADA-RECURSOS ICBF'!$L$10:$L$1300,'2. INFORMACION GENERAL'!B36))</f>
        <v>2552016</v>
      </c>
      <c r="X36" s="653">
        <f t="shared" si="30"/>
        <v>0.80000000027939677</v>
      </c>
      <c r="Y36" s="696">
        <v>0</v>
      </c>
      <c r="Z36" s="653">
        <f>IF(OR(B36="",Y36=0),0,SUMIFS('4. DETALLADA-RECURSOS ICBF'!$M$10:$M$1300,'4. DETALLADA-RECURSOS ICBF'!$B$10:$B$1300,'2. INFORMACION GENERAL'!$Y$26,'4. DETALLADA-RECURSOS ICBF'!$K$10:$K$1300,'2. INFORMACION GENERAL'!$B$28,'4. DETALLADA-RECURSOS ICBF'!$L$10:$L$1300,'2. INFORMACION GENERAL'!B36))</f>
        <v>0</v>
      </c>
      <c r="AA36" s="653">
        <f t="shared" si="35"/>
        <v>0</v>
      </c>
      <c r="AB36" s="696">
        <v>0</v>
      </c>
      <c r="AC36" s="653">
        <f>IF(OR(B36="",AB36=0),0,SUMIFS('4. DETALLADA-RECURSOS ICBF'!$M$10:$M$1300,'4. DETALLADA-RECURSOS ICBF'!$B$10:$B$1300,'2. INFORMACION GENERAL'!$AB$26,'4. DETALLADA-RECURSOS ICBF'!$K$10:$K$1300,'2. INFORMACION GENERAL'!$B$28,'4. DETALLADA-RECURSOS ICBF'!$L$10:$L$1300,'2. INFORMACION GENERAL'!B36))</f>
        <v>0</v>
      </c>
      <c r="AD36" s="653">
        <f t="shared" si="31"/>
        <v>0</v>
      </c>
      <c r="AE36" s="696">
        <v>0</v>
      </c>
      <c r="AF36" s="653">
        <f>IF(OR(B36="",AE36=0),0,SUMIFS('4. DETALLADA-RECURSOS ICBF'!$M$10:$M$1300,'4. DETALLADA-RECURSOS ICBF'!$B$10:$B$1300,'2. INFORMACION GENERAL'!$AE$26,'4. DETALLADA-RECURSOS ICBF'!$K$10:$K$1300,'2. INFORMACION GENERAL'!$B$28,'4. DETALLADA-RECURSOS ICBF'!$L$10:$L$1300,'2. INFORMACION GENERAL'!B36))</f>
        <v>0</v>
      </c>
      <c r="AG36" s="653">
        <f t="shared" si="32"/>
        <v>0</v>
      </c>
      <c r="AH36" s="696">
        <v>0</v>
      </c>
      <c r="AI36" s="653">
        <f>IF(OR(B36="",AH36=0),0,SUMIFS('4. DETALLADA-RECURSOS ICBF'!$M$10:$M$1300,'4. DETALLADA-RECURSOS ICBF'!$B$10:$B$1300,'2. INFORMACION GENERAL'!$AH$26,'4. DETALLADA-RECURSOS ICBF'!$K$10:$K$1300,'2. INFORMACION GENERAL'!$B$28,'4. DETALLADA-RECURSOS ICBF'!$L$10:$L$1300,'2. INFORMACION GENERAL'!B36))</f>
        <v>0</v>
      </c>
      <c r="AJ36" s="653">
        <f t="shared" si="33"/>
        <v>0</v>
      </c>
      <c r="AK36" s="696">
        <v>0</v>
      </c>
      <c r="AL36" s="653">
        <f>IF(OR(B36="",AK36=0),0,SUMIFS('4. DETALLADA-RECURSOS ICBF'!$M$10:$M$1300,'4. DETALLADA-RECURSOS ICBF'!$B$10:$B$1300,'2. INFORMACION GENERAL'!$AK$26,'4. DETALLADA-RECURSOS ICBF'!$K$10:$K$1300,'2. INFORMACION GENERAL'!$B$28,'4. DETALLADA-RECURSOS ICBF'!$L$10:$L$1300,'2. INFORMACION GENERAL'!B36))</f>
        <v>0</v>
      </c>
      <c r="AM36" s="653">
        <f t="shared" si="36"/>
        <v>0</v>
      </c>
      <c r="AN36" s="696">
        <v>0</v>
      </c>
      <c r="AO36" s="653">
        <f>IF(OR(B36="",AN36=0),0,SUMIFS('4. DETALLADA-RECURSOS ICBF'!$M$10:$M$1300,'4. DETALLADA-RECURSOS ICBF'!$B$10:$B$1300,'2. INFORMACION GENERAL'!$AN$26,'4. DETALLADA-RECURSOS ICBF'!$K$10:$K$1300,'2. INFORMACION GENERAL'!$B$28,'4. DETALLADA-RECURSOS ICBF'!$L$10:$L$1300,'2. INFORMACION GENERAL'!B36))</f>
        <v>0</v>
      </c>
      <c r="AP36" s="653">
        <f t="shared" si="34"/>
        <v>0</v>
      </c>
      <c r="AQ36" s="696">
        <f>IF('1. PRESUPUESTO INICIAL'!F37="",0,'1. PRESUPUESTO INICIAL'!F37)</f>
        <v>1595011</v>
      </c>
      <c r="AR36" s="653">
        <f>IF(OR(B36="",AQ36=0),0,SUMIFS('4. DETALLADA-RECURSOS ICBF'!$M$10:$M$1300,'4. DETALLADA-RECURSOS ICBF'!$B$10:$B$1300,'2. INFORMACION GENERAL'!$AQ$26,'4. DETALLADA-RECURSOS ICBF'!$K$10:$K$1300,'2. INFORMACION GENERAL'!$B$28,'4. DETALLADA-RECURSOS ICBF'!$L$10:$L$1300,'2. INFORMACION GENERAL'!B36))</f>
        <v>0</v>
      </c>
      <c r="AS36" s="699">
        <f t="shared" si="26"/>
        <v>1595011</v>
      </c>
      <c r="AT36" s="780">
        <f t="shared" si="27"/>
        <v>19140128.462921351</v>
      </c>
      <c r="AU36" s="653">
        <f t="shared" si="28"/>
        <v>17545111</v>
      </c>
      <c r="AV36" s="701">
        <f t="shared" si="29"/>
        <v>1595017.4629213498</v>
      </c>
    </row>
    <row r="37" spans="1:48" s="586" customFormat="1" ht="44.25" customHeight="1">
      <c r="A37" s="686">
        <v>2109</v>
      </c>
      <c r="B37" s="848" t="str">
        <f>IF('1. PRESUPUESTO INICIAL'!B38="","",'1. PRESUPUESTO INICIAL'!B38)</f>
        <v>Auxiliar Administrativo</v>
      </c>
      <c r="C37" s="848"/>
      <c r="D37" s="696">
        <v>6034098</v>
      </c>
      <c r="E37" s="653">
        <f>IF(OR(B37="",D37=0),0,SUMIFS('4. DETALLADA-RECURSOS ICBF'!$M$10:$M$1300,'4. DETALLADA-RECURSOS ICBF'!$B$10:$B$1300,'2. INFORMACION GENERAL'!$D$26,'4. DETALLADA-RECURSOS ICBF'!$K$10:$K$1300,'2. INFORMACION GENERAL'!$B$28,'4. DETALLADA-RECURSOS ICBF'!$L$10:$L$1300,'2. INFORMACION GENERAL'!B37))</f>
        <v>6034098</v>
      </c>
      <c r="F37" s="653">
        <f t="shared" si="20"/>
        <v>0</v>
      </c>
      <c r="G37" s="774">
        <v>2413639.2134831464</v>
      </c>
      <c r="H37" s="653">
        <f>IF(OR(B37="",G37=0),0,SUMIFS('4. DETALLADA-RECURSOS ICBF'!$M$10:$M$1300,'4. DETALLADA-RECURSOS ICBF'!$B$10:$B$1300,'2. INFORMACION GENERAL'!$G$26,'4. DETALLADA-RECURSOS ICBF'!$K$10:$K$1300,'2. INFORMACION GENERAL'!$B$28,'4. DETALLADA-RECURSOS ICBF'!$L$10:$L$1300,'2. INFORMACION GENERAL'!B37))</f>
        <v>2413638</v>
      </c>
      <c r="I37" s="653">
        <f t="shared" si="21"/>
        <v>1.213483146391809</v>
      </c>
      <c r="J37" s="776">
        <v>12068196.067415731</v>
      </c>
      <c r="K37" s="653">
        <f>IF(OR(B37="",J37=0),0,SUMIFS('4. DETALLADA-RECURSOS ICBF'!$M$10:$M$1300,'4. DETALLADA-RECURSOS ICBF'!$B$10:$B$1300,'2. INFORMACION GENERAL'!$J$26,'4. DETALLADA-RECURSOS ICBF'!$K$10:$K$1300,'2. INFORMACION GENERAL'!$B$28,'4. DETALLADA-RECURSOS ICBF'!$L$10:$L$1300,'2. INFORMACION GENERAL'!B37))</f>
        <v>12068196</v>
      </c>
      <c r="L37" s="653">
        <f t="shared" si="22"/>
        <v>6.7415731027722359E-2</v>
      </c>
      <c r="M37" s="776">
        <v>12068196.067415731</v>
      </c>
      <c r="N37" s="653">
        <f>IF(OR(B37="",M37=0),0,SUMIFS('4. DETALLADA-RECURSOS ICBF'!$M$10:$M$1300,'4. DETALLADA-RECURSOS ICBF'!$B$10:$B$1300,'2. INFORMACION GENERAL'!$M$26,'4. DETALLADA-RECURSOS ICBF'!$K$10:$K$1300,'2. INFORMACION GENERAL'!$B$28,'4. DETALLADA-RECURSOS ICBF'!$L$10:$L$1300,'2. INFORMACION GENERAL'!B37))</f>
        <v>12068196</v>
      </c>
      <c r="O37" s="653">
        <f t="shared" si="23"/>
        <v>6.7415731027722359E-2</v>
      </c>
      <c r="P37" s="776">
        <v>12068196.067415731</v>
      </c>
      <c r="Q37" s="653">
        <f>IF(OR(B37="",P37=0),0,SUMIFS('4. DETALLADA-RECURSOS ICBF'!$M$10:$M$1300,'4. DETALLADA-RECURSOS ICBF'!$B$10:$B$1300,'2. INFORMACION GENERAL'!$P$26,'4. DETALLADA-RECURSOS ICBF'!$K$10:$K$1300,'2. INFORMACION GENERAL'!$B$28,'4. DETALLADA-RECURSOS ICBF'!$L$10:$L$1300,'2. INFORMACION GENERAL'!B37))</f>
        <v>12068196</v>
      </c>
      <c r="R37" s="653">
        <f t="shared" si="24"/>
        <v>6.7415731027722359E-2</v>
      </c>
      <c r="S37" s="696">
        <v>12068196.067415731</v>
      </c>
      <c r="T37" s="653">
        <f>IF(OR(B37="",S37=0),0,SUMIFS('4. DETALLADA-RECURSOS ICBF'!$M$10:$M$1300,'4. DETALLADA-RECURSOS ICBF'!$B$10:$B$1300,'2. INFORMACION GENERAL'!$S$26,'4. DETALLADA-RECURSOS ICBF'!$K$10:$K$1300,'2. INFORMACION GENERAL'!$B$28,'4. DETALLADA-RECURSOS ICBF'!$L$10:$L$1300,'2. INFORMACION GENERAL'!B37))</f>
        <v>12068196</v>
      </c>
      <c r="U37" s="653">
        <f t="shared" si="25"/>
        <v>6.7415731027722359E-2</v>
      </c>
      <c r="V37" s="779">
        <f>12068196/30*24</f>
        <v>9654556.8000000007</v>
      </c>
      <c r="W37" s="653">
        <f>IF(OR(B37="",V37=0),0,SUMIFS('4. DETALLADA-RECURSOS ICBF'!$M$10:$M$1300,'4. DETALLADA-RECURSOS ICBF'!$B$10:$B$1300,'2. INFORMACION GENERAL'!$V$26,'4. DETALLADA-RECURSOS ICBF'!$K$10:$K$1300,'2. INFORMACION GENERAL'!$B$28,'4. DETALLADA-RECURSOS ICBF'!$L$10:$L$1300,'2. INFORMACION GENERAL'!B37))</f>
        <v>9654556.8000000007</v>
      </c>
      <c r="X37" s="653">
        <f t="shared" si="30"/>
        <v>0</v>
      </c>
      <c r="Y37" s="696">
        <v>0</v>
      </c>
      <c r="Z37" s="653">
        <f>IF(OR(B37="",Y37=0),0,SUMIFS('4. DETALLADA-RECURSOS ICBF'!$M$10:$M$1300,'4. DETALLADA-RECURSOS ICBF'!$B$10:$B$1300,'2. INFORMACION GENERAL'!$Y$26,'4. DETALLADA-RECURSOS ICBF'!$K$10:$K$1300,'2. INFORMACION GENERAL'!$B$28,'4. DETALLADA-RECURSOS ICBF'!$L$10:$L$1300,'2. INFORMACION GENERAL'!B37))</f>
        <v>0</v>
      </c>
      <c r="AA37" s="653">
        <f t="shared" si="35"/>
        <v>0</v>
      </c>
      <c r="AB37" s="696">
        <v>0</v>
      </c>
      <c r="AC37" s="653">
        <f>IF(OR(B37="",AB37=0),0,SUMIFS('4. DETALLADA-RECURSOS ICBF'!$M$10:$M$1300,'4. DETALLADA-RECURSOS ICBF'!$B$10:$B$1300,'2. INFORMACION GENERAL'!$AB$26,'4. DETALLADA-RECURSOS ICBF'!$K$10:$K$1300,'2. INFORMACION GENERAL'!$B$28,'4. DETALLADA-RECURSOS ICBF'!$L$10:$L$1300,'2. INFORMACION GENERAL'!B37))</f>
        <v>0</v>
      </c>
      <c r="AD37" s="653">
        <f t="shared" si="31"/>
        <v>0</v>
      </c>
      <c r="AE37" s="696">
        <v>0</v>
      </c>
      <c r="AF37" s="653">
        <f>IF(OR(B37="",AE37=0),0,SUMIFS('4. DETALLADA-RECURSOS ICBF'!$M$10:$M$1300,'4. DETALLADA-RECURSOS ICBF'!$B$10:$B$1300,'2. INFORMACION GENERAL'!$AE$26,'4. DETALLADA-RECURSOS ICBF'!$K$10:$K$1300,'2. INFORMACION GENERAL'!$B$28,'4. DETALLADA-RECURSOS ICBF'!$L$10:$L$1300,'2. INFORMACION GENERAL'!B37))</f>
        <v>0</v>
      </c>
      <c r="AG37" s="653">
        <f t="shared" si="32"/>
        <v>0</v>
      </c>
      <c r="AH37" s="696">
        <v>0</v>
      </c>
      <c r="AI37" s="653">
        <f>IF(OR(B37="",AH37=0),0,SUMIFS('4. DETALLADA-RECURSOS ICBF'!$M$10:$M$1300,'4. DETALLADA-RECURSOS ICBF'!$B$10:$B$1300,'2. INFORMACION GENERAL'!$AH$26,'4. DETALLADA-RECURSOS ICBF'!$K$10:$K$1300,'2. INFORMACION GENERAL'!$B$28,'4. DETALLADA-RECURSOS ICBF'!$L$10:$L$1300,'2. INFORMACION GENERAL'!B37))</f>
        <v>0</v>
      </c>
      <c r="AJ37" s="653">
        <f t="shared" si="33"/>
        <v>0</v>
      </c>
      <c r="AK37" s="696">
        <v>0</v>
      </c>
      <c r="AL37" s="653">
        <f>IF(OR(B37="",AK37=0),0,SUMIFS('4. DETALLADA-RECURSOS ICBF'!$M$10:$M$1300,'4. DETALLADA-RECURSOS ICBF'!$B$10:$B$1300,'2. INFORMACION GENERAL'!$AK$26,'4. DETALLADA-RECURSOS ICBF'!$K$10:$K$1300,'2. INFORMACION GENERAL'!$B$28,'4. DETALLADA-RECURSOS ICBF'!$L$10:$L$1300,'2. INFORMACION GENERAL'!B37))</f>
        <v>0</v>
      </c>
      <c r="AM37" s="653">
        <f t="shared" si="36"/>
        <v>0</v>
      </c>
      <c r="AN37" s="696">
        <v>0</v>
      </c>
      <c r="AO37" s="653">
        <f>IF(OR(B37="",AN37=0),0,SUMIFS('4. DETALLADA-RECURSOS ICBF'!$M$10:$M$1300,'4. DETALLADA-RECURSOS ICBF'!$B$10:$B$1300,'2. INFORMACION GENERAL'!$AN$26,'4. DETALLADA-RECURSOS ICBF'!$K$10:$K$1300,'2. INFORMACION GENERAL'!$B$28,'4. DETALLADA-RECURSOS ICBF'!$L$10:$L$1300,'2. INFORMACION GENERAL'!B37))</f>
        <v>0</v>
      </c>
      <c r="AP37" s="653">
        <f t="shared" si="34"/>
        <v>0</v>
      </c>
      <c r="AQ37" s="696">
        <f>IF('1. PRESUPUESTO INICIAL'!F38="",0,'1. PRESUPUESTO INICIAL'!F38)</f>
        <v>6034098</v>
      </c>
      <c r="AR37" s="653">
        <f>IF(OR(B37="",AQ37=0),0,SUMIFS('4. DETALLADA-RECURSOS ICBF'!$M$10:$M$1300,'4. DETALLADA-RECURSOS ICBF'!$B$10:$B$1300,'2. INFORMACION GENERAL'!$AQ$26,'4. DETALLADA-RECURSOS ICBF'!$K$10:$K$1300,'2. INFORMACION GENERAL'!$B$28,'4. DETALLADA-RECURSOS ICBF'!$L$10:$L$1300,'2. INFORMACION GENERAL'!B37))</f>
        <v>0</v>
      </c>
      <c r="AS37" s="699">
        <f t="shared" si="26"/>
        <v>6034098</v>
      </c>
      <c r="AT37" s="780">
        <f t="shared" si="27"/>
        <v>72409176.283146068</v>
      </c>
      <c r="AU37" s="653">
        <f t="shared" si="28"/>
        <v>66375076.799999997</v>
      </c>
      <c r="AV37" s="701">
        <f t="shared" si="29"/>
        <v>6034099.4831460705</v>
      </c>
    </row>
    <row r="38" spans="1:48" s="586" customFormat="1" ht="44.25" customHeight="1">
      <c r="A38" s="686">
        <v>2110</v>
      </c>
      <c r="B38" s="848" t="str">
        <f>IF('1. PRESUPUESTO INICIAL'!B39="","",'1. PRESUPUESTO INICIAL'!B39)</f>
        <v/>
      </c>
      <c r="C38" s="848"/>
      <c r="D38" s="696">
        <f>IF('1. PRESUPUESTO INICIAL'!D39="",0,'1. PRESUPUESTO INICIAL'!D39)</f>
        <v>0</v>
      </c>
      <c r="E38" s="653">
        <f>IF(OR(B38="",D38=0),0,SUMIFS('4. DETALLADA-RECURSOS ICBF'!$M$10:$M$1300,'4. DETALLADA-RECURSOS ICBF'!$B$10:$B$1300,'2. INFORMACION GENERAL'!$D$26,'4. DETALLADA-RECURSOS ICBF'!$K$10:$K$1300,'2. INFORMACION GENERAL'!$B$28,'4. DETALLADA-RECURSOS ICBF'!$L$10:$L$1300,'2. INFORMACION GENERAL'!B38))</f>
        <v>0</v>
      </c>
      <c r="F38" s="653">
        <f>IFERROR(D38-E38,0)</f>
        <v>0</v>
      </c>
      <c r="G38" s="696">
        <v>0</v>
      </c>
      <c r="H38" s="653">
        <f>IF(OR(B38="",G38=0),0,SUMIFS('4. DETALLADA-RECURSOS ICBF'!$M$10:$M$1300,'4. DETALLADA-RECURSOS ICBF'!$B$10:$B$1300,'2. INFORMACION GENERAL'!$G$26,'4. DETALLADA-RECURSOS ICBF'!$K$10:$K$1300,'2. INFORMACION GENERAL'!$B$28,'4. DETALLADA-RECURSOS ICBF'!$L$10:$L$1300,'2. INFORMACION GENERAL'!B38))</f>
        <v>0</v>
      </c>
      <c r="I38" s="653">
        <f t="shared" si="21"/>
        <v>0</v>
      </c>
      <c r="J38" s="696">
        <v>0</v>
      </c>
      <c r="K38" s="653">
        <f>IF(OR(B38="",J38=0),0,SUMIFS('4. DETALLADA-RECURSOS ICBF'!$M$10:$M$1300,'4. DETALLADA-RECURSOS ICBF'!$B$10:$B$1300,'2. INFORMACION GENERAL'!$J$26,'4. DETALLADA-RECURSOS ICBF'!$K$10:$K$1300,'2. INFORMACION GENERAL'!$B$28,'4. DETALLADA-RECURSOS ICBF'!$L$10:$L$1300,'2. INFORMACION GENERAL'!B38))</f>
        <v>0</v>
      </c>
      <c r="L38" s="653">
        <f t="shared" si="22"/>
        <v>0</v>
      </c>
      <c r="M38" s="696">
        <v>0</v>
      </c>
      <c r="N38" s="653">
        <f>IF(OR(B38="",M38=0),0,SUMIFS('4. DETALLADA-RECURSOS ICBF'!$M$10:$M$1300,'4. DETALLADA-RECURSOS ICBF'!$B$10:$B$1300,'2. INFORMACION GENERAL'!$M$26,'4. DETALLADA-RECURSOS ICBF'!$K$10:$K$1300,'2. INFORMACION GENERAL'!$B$28,'4. DETALLADA-RECURSOS ICBF'!$L$10:$L$1300,'2. INFORMACION GENERAL'!B38))</f>
        <v>0</v>
      </c>
      <c r="O38" s="653">
        <f t="shared" si="23"/>
        <v>0</v>
      </c>
      <c r="P38" s="696">
        <v>0</v>
      </c>
      <c r="Q38" s="653">
        <f>IF(OR(B38="",P38=0),0,SUMIFS('4. DETALLADA-RECURSOS ICBF'!$M$10:$M$1300,'4. DETALLADA-RECURSOS ICBF'!$B$10:$B$1300,'2. INFORMACION GENERAL'!$P$26,'4. DETALLADA-RECURSOS ICBF'!$K$10:$K$1300,'2. INFORMACION GENERAL'!$B$28,'4. DETALLADA-RECURSOS ICBF'!$L$10:$L$1300,'2. INFORMACION GENERAL'!B38))</f>
        <v>0</v>
      </c>
      <c r="R38" s="653">
        <f t="shared" si="24"/>
        <v>0</v>
      </c>
      <c r="S38" s="696">
        <v>0</v>
      </c>
      <c r="T38" s="653">
        <f>IF(OR(B38="",S38=0),0,SUMIFS('4. DETALLADA-RECURSOS ICBF'!$M$10:$M$1300,'4. DETALLADA-RECURSOS ICBF'!$B$10:$B$1300,'2. INFORMACION GENERAL'!$S$26,'4. DETALLADA-RECURSOS ICBF'!$K$10:$K$1300,'2. INFORMACION GENERAL'!$B$28,'4. DETALLADA-RECURSOS ICBF'!$L$10:$L$1300,'2. INFORMACION GENERAL'!B38))</f>
        <v>0</v>
      </c>
      <c r="U38" s="653">
        <f t="shared" si="25"/>
        <v>0</v>
      </c>
      <c r="V38" s="696">
        <v>0</v>
      </c>
      <c r="W38" s="653">
        <f>IF(OR(B38="",V38=0),0,SUMIFS('4. DETALLADA-RECURSOS ICBF'!$M$10:$M$1300,'4. DETALLADA-RECURSOS ICBF'!$B$10:$B$1300,'2. INFORMACION GENERAL'!$V$26,'4. DETALLADA-RECURSOS ICBF'!$K$10:$K$1300,'2. INFORMACION GENERAL'!$B$28,'4. DETALLADA-RECURSOS ICBF'!$L$10:$L$1300,'2. INFORMACION GENERAL'!B38))</f>
        <v>0</v>
      </c>
      <c r="X38" s="653">
        <f t="shared" si="30"/>
        <v>0</v>
      </c>
      <c r="Y38" s="696">
        <v>0</v>
      </c>
      <c r="Z38" s="653">
        <f>IF(OR(B38="",Y38=0),0,SUMIFS('4. DETALLADA-RECURSOS ICBF'!$M$10:$M$1300,'4. DETALLADA-RECURSOS ICBF'!$B$10:$B$1300,'2. INFORMACION GENERAL'!$Y$26,'4. DETALLADA-RECURSOS ICBF'!$K$10:$K$1300,'2. INFORMACION GENERAL'!$B$28,'4. DETALLADA-RECURSOS ICBF'!$L$10:$L$1300,'2. INFORMACION GENERAL'!B38))</f>
        <v>0</v>
      </c>
      <c r="AA38" s="653">
        <f t="shared" si="35"/>
        <v>0</v>
      </c>
      <c r="AB38" s="696">
        <v>0</v>
      </c>
      <c r="AC38" s="653">
        <f>IF(OR(B38="",AB38=0),0,SUMIFS('4. DETALLADA-RECURSOS ICBF'!$M$10:$M$1300,'4. DETALLADA-RECURSOS ICBF'!$B$10:$B$1300,'2. INFORMACION GENERAL'!$AB$26,'4. DETALLADA-RECURSOS ICBF'!$K$10:$K$1300,'2. INFORMACION GENERAL'!$B$28,'4. DETALLADA-RECURSOS ICBF'!$L$10:$L$1300,'2. INFORMACION GENERAL'!B38))</f>
        <v>0</v>
      </c>
      <c r="AD38" s="653">
        <f t="shared" si="31"/>
        <v>0</v>
      </c>
      <c r="AE38" s="696">
        <v>0</v>
      </c>
      <c r="AF38" s="653">
        <f>IF(OR(B38="",AE38=0),0,SUMIFS('4. DETALLADA-RECURSOS ICBF'!$M$10:$M$1300,'4. DETALLADA-RECURSOS ICBF'!$B$10:$B$1300,'2. INFORMACION GENERAL'!$AE$26,'4. DETALLADA-RECURSOS ICBF'!$K$10:$K$1300,'2. INFORMACION GENERAL'!$B$28,'4. DETALLADA-RECURSOS ICBF'!$L$10:$L$1300,'2. INFORMACION GENERAL'!B38))</f>
        <v>0</v>
      </c>
      <c r="AG38" s="653">
        <f t="shared" si="32"/>
        <v>0</v>
      </c>
      <c r="AH38" s="696">
        <v>0</v>
      </c>
      <c r="AI38" s="653">
        <f>IF(OR(B38="",AH38=0),0,SUMIFS('4. DETALLADA-RECURSOS ICBF'!$M$10:$M$1300,'4. DETALLADA-RECURSOS ICBF'!$B$10:$B$1300,'2. INFORMACION GENERAL'!$AH$26,'4. DETALLADA-RECURSOS ICBF'!$K$10:$K$1300,'2. INFORMACION GENERAL'!$B$28,'4. DETALLADA-RECURSOS ICBF'!$L$10:$L$1300,'2. INFORMACION GENERAL'!B38))</f>
        <v>0</v>
      </c>
      <c r="AJ38" s="653">
        <f t="shared" si="33"/>
        <v>0</v>
      </c>
      <c r="AK38" s="696">
        <v>0</v>
      </c>
      <c r="AL38" s="653">
        <f>IF(OR(B38="",AK38=0),0,SUMIFS('4. DETALLADA-RECURSOS ICBF'!$M$10:$M$1300,'4. DETALLADA-RECURSOS ICBF'!$B$10:$B$1300,'2. INFORMACION GENERAL'!$AK$26,'4. DETALLADA-RECURSOS ICBF'!$K$10:$K$1300,'2. INFORMACION GENERAL'!$B$28,'4. DETALLADA-RECURSOS ICBF'!$L$10:$L$1300,'2. INFORMACION GENERAL'!B38))</f>
        <v>0</v>
      </c>
      <c r="AM38" s="653">
        <f t="shared" si="36"/>
        <v>0</v>
      </c>
      <c r="AN38" s="696">
        <v>0</v>
      </c>
      <c r="AO38" s="653">
        <f>IF(OR(B38="",AN38=0),0,SUMIFS('4. DETALLADA-RECURSOS ICBF'!$M$10:$M$1300,'4. DETALLADA-RECURSOS ICBF'!$B$10:$B$1300,'2. INFORMACION GENERAL'!$AN$26,'4. DETALLADA-RECURSOS ICBF'!$K$10:$K$1300,'2. INFORMACION GENERAL'!$B$28,'4. DETALLADA-RECURSOS ICBF'!$L$10:$L$1300,'2. INFORMACION GENERAL'!B38))</f>
        <v>0</v>
      </c>
      <c r="AP38" s="653">
        <f t="shared" si="34"/>
        <v>0</v>
      </c>
      <c r="AQ38" s="696">
        <f>IF('1. PRESUPUESTO INICIAL'!F39="",0,'1. PRESUPUESTO INICIAL'!F39)</f>
        <v>0</v>
      </c>
      <c r="AR38" s="653">
        <f>IF(OR(B38="",AQ38=0),0,SUMIFS('4. DETALLADA-RECURSOS ICBF'!$M$10:$M$1300,'4. DETALLADA-RECURSOS ICBF'!$B$10:$B$1300,'2. INFORMACION GENERAL'!$AQ$26,'4. DETALLADA-RECURSOS ICBF'!$K$10:$K$1300,'2. INFORMACION GENERAL'!$B$28,'4. DETALLADA-RECURSOS ICBF'!$L$10:$L$1300,'2. INFORMACION GENERAL'!B38))</f>
        <v>0</v>
      </c>
      <c r="AS38" s="699">
        <f t="shared" si="26"/>
        <v>0</v>
      </c>
      <c r="AT38" s="700">
        <f t="shared" si="27"/>
        <v>0</v>
      </c>
      <c r="AU38" s="653">
        <f t="shared" si="28"/>
        <v>0</v>
      </c>
      <c r="AV38" s="701">
        <f t="shared" si="29"/>
        <v>0</v>
      </c>
    </row>
    <row r="39" spans="1:48" ht="44.25" customHeight="1">
      <c r="A39" s="582">
        <v>2110</v>
      </c>
      <c r="B39" s="967" t="str">
        <f>IF('1. PRESUPUESTO INICIAL'!B43="","",'1. PRESUPUESTO INICIAL'!B43)</f>
        <v>TRANSPORTE Y VIAJES DEL TH</v>
      </c>
      <c r="C39" s="968"/>
      <c r="D39" s="583">
        <f>+SUM(D40:D43)</f>
        <v>8023177</v>
      </c>
      <c r="E39" s="583">
        <f>+SUM(E40:E43)</f>
        <v>8023177</v>
      </c>
      <c r="F39" s="583">
        <f>IFERROR(D39-E39,0)</f>
        <v>0</v>
      </c>
      <c r="G39" s="583">
        <f t="shared" ref="G39:AV39" si="37">+SUM(G40:G43)</f>
        <v>3113507</v>
      </c>
      <c r="H39" s="583">
        <f t="shared" si="37"/>
        <v>2052000</v>
      </c>
      <c r="I39" s="583">
        <f>+SUM(I40:I43)</f>
        <v>1061507</v>
      </c>
      <c r="J39" s="583">
        <f t="shared" ref="J39" si="38">+SUM(J40:J43)</f>
        <v>15567532</v>
      </c>
      <c r="K39" s="583">
        <f t="shared" si="37"/>
        <v>10380000</v>
      </c>
      <c r="L39" s="583">
        <f>+SUM(L40:L43)</f>
        <v>5187532</v>
      </c>
      <c r="M39" s="583">
        <f t="shared" ref="M39" si="39">+SUM(M40:M43)</f>
        <v>15567532</v>
      </c>
      <c r="N39" s="583">
        <f t="shared" si="37"/>
        <v>10260000</v>
      </c>
      <c r="O39" s="583">
        <f>+SUM(O40:O43)</f>
        <v>5307532</v>
      </c>
      <c r="P39" s="583">
        <f t="shared" ref="P39" si="40">+SUM(P40:P43)</f>
        <v>15567532</v>
      </c>
      <c r="Q39" s="583">
        <f t="shared" si="37"/>
        <v>10260000</v>
      </c>
      <c r="R39" s="583">
        <f t="shared" si="37"/>
        <v>5307532</v>
      </c>
      <c r="S39" s="583">
        <f t="shared" ref="S39" si="41">+SUM(S40:S43)</f>
        <v>15567532</v>
      </c>
      <c r="T39" s="583">
        <f t="shared" si="37"/>
        <v>10260000</v>
      </c>
      <c r="U39" s="583">
        <f t="shared" si="37"/>
        <v>5307532</v>
      </c>
      <c r="V39" s="583">
        <f t="shared" ref="V39" si="42">+SUM(V40:V43)</f>
        <v>12454026</v>
      </c>
      <c r="W39" s="583">
        <f t="shared" si="37"/>
        <v>8208000</v>
      </c>
      <c r="X39" s="583">
        <f t="shared" si="37"/>
        <v>4246026</v>
      </c>
      <c r="Y39" s="583">
        <f t="shared" ref="Y39" si="43">+SUM(Y40:Y43)</f>
        <v>0</v>
      </c>
      <c r="Z39" s="583">
        <f t="shared" si="37"/>
        <v>0</v>
      </c>
      <c r="AA39" s="583">
        <f t="shared" si="37"/>
        <v>0</v>
      </c>
      <c r="AB39" s="583">
        <f t="shared" ref="AB39" si="44">+SUM(AB40:AB43)</f>
        <v>0</v>
      </c>
      <c r="AC39" s="583">
        <f t="shared" si="37"/>
        <v>0</v>
      </c>
      <c r="AD39" s="583">
        <f t="shared" si="37"/>
        <v>0</v>
      </c>
      <c r="AE39" s="583">
        <f t="shared" ref="AE39" si="45">+SUM(AE40:AE43)</f>
        <v>0</v>
      </c>
      <c r="AF39" s="583">
        <f t="shared" si="37"/>
        <v>0</v>
      </c>
      <c r="AG39" s="583">
        <f t="shared" si="37"/>
        <v>0</v>
      </c>
      <c r="AH39" s="583">
        <f t="shared" ref="AH39" si="46">+SUM(AH40:AH43)</f>
        <v>0</v>
      </c>
      <c r="AI39" s="583">
        <f t="shared" si="37"/>
        <v>0</v>
      </c>
      <c r="AJ39" s="583">
        <f t="shared" si="37"/>
        <v>0</v>
      </c>
      <c r="AK39" s="583">
        <f t="shared" ref="AK39" si="47">+SUM(AK40:AK43)</f>
        <v>0</v>
      </c>
      <c r="AL39" s="583">
        <f t="shared" si="37"/>
        <v>0</v>
      </c>
      <c r="AM39" s="583">
        <f t="shared" si="37"/>
        <v>0</v>
      </c>
      <c r="AN39" s="583">
        <f t="shared" ref="AN39" si="48">+SUM(AN40:AN43)</f>
        <v>0</v>
      </c>
      <c r="AO39" s="583">
        <f t="shared" si="37"/>
        <v>0</v>
      </c>
      <c r="AP39" s="583">
        <f t="shared" si="37"/>
        <v>0</v>
      </c>
      <c r="AQ39" s="583">
        <f>+SUM(AQ40:AQ43)</f>
        <v>4696353</v>
      </c>
      <c r="AR39" s="583">
        <f>+SUM(AR40:AR43)</f>
        <v>0</v>
      </c>
      <c r="AS39" s="698">
        <f>+SUM(AS40:AS43)</f>
        <v>4696353</v>
      </c>
      <c r="AT39" s="584">
        <f t="shared" si="37"/>
        <v>90557191</v>
      </c>
      <c r="AU39" s="583">
        <f t="shared" si="37"/>
        <v>59443177</v>
      </c>
      <c r="AV39" s="585">
        <f t="shared" si="37"/>
        <v>31114014</v>
      </c>
    </row>
    <row r="40" spans="1:48" s="586" customFormat="1" ht="44.25" customHeight="1">
      <c r="A40" s="686">
        <v>2111</v>
      </c>
      <c r="B40" s="848" t="str">
        <f>IF('1. PRESUPUESTO INICIAL'!B44="","",'1. PRESUPUESTO INICIAL'!B44)</f>
        <v xml:space="preserve"> Coordinador General</v>
      </c>
      <c r="C40" s="848"/>
      <c r="D40" s="696">
        <f>IF('1. PRESUPUESTO INICIAL'!D44="",0,'1. PRESUPUESTO INICIAL'!D44)</f>
        <v>120000</v>
      </c>
      <c r="E40" s="653">
        <f>IF(OR(B40="",D40=0),0,SUMIFS('4. DETALLADA-RECURSOS ICBF'!$M$10:$M$1300,'4. DETALLADA-RECURSOS ICBF'!$B$10:$B$1300,'2. INFORMACION GENERAL'!$D$26,'4. DETALLADA-RECURSOS ICBF'!$K$10:$K$1300,'2. INFORMACION GENERAL'!$B$39,'4. DETALLADA-RECURSOS ICBF'!$L$10:$L$1300,'2. INFORMACION GENERAL'!B40))</f>
        <v>120000</v>
      </c>
      <c r="F40" s="653">
        <f>IFERROR(D40-E40,0)</f>
        <v>0</v>
      </c>
      <c r="G40" s="696">
        <v>259459</v>
      </c>
      <c r="H40" s="653">
        <f>IF(OR(B40="",G40=0),0,SUMIFS('4. DETALLADA-RECURSOS ICBF'!$M$10:$M$1300,'4. DETALLADA-RECURSOS ICBF'!$B$10:$B$1300,'2. INFORMACION GENERAL'!$G$26,'4. DETALLADA-RECURSOS ICBF'!$K$10:$K$1300,'2. INFORMACION GENERAL'!$B$39,'4. DETALLADA-RECURSOS ICBF'!$L$10:$L$1300,'2. INFORMACION GENERAL'!B40))</f>
        <v>24000</v>
      </c>
      <c r="I40" s="653">
        <f>IFERROR(G40-H40,0)</f>
        <v>235459</v>
      </c>
      <c r="J40" s="696">
        <v>1297294</v>
      </c>
      <c r="K40" s="653">
        <f>IF(OR(B40="",J40=0),0,SUMIFS('4. DETALLADA-RECURSOS ICBF'!$M$10:$M$1300,'4. DETALLADA-RECURSOS ICBF'!$B$10:$B$1300,'2. INFORMACION GENERAL'!$J$26,'4. DETALLADA-RECURSOS ICBF'!$K$10:$K$1300,'2. INFORMACION GENERAL'!$B$39,'4. DETALLADA-RECURSOS ICBF'!$L$10:$L$1300,'2. INFORMACION GENERAL'!B40))</f>
        <v>120000</v>
      </c>
      <c r="L40" s="653">
        <f>IFERROR(J40-K40,0)</f>
        <v>1177294</v>
      </c>
      <c r="M40" s="696">
        <v>1297294</v>
      </c>
      <c r="N40" s="653">
        <f>IF(OR(B40="",M40=0),0,SUMIFS('4. DETALLADA-RECURSOS ICBF'!$M$10:$M$1300,'4. DETALLADA-RECURSOS ICBF'!$B$10:$B$1300,'2. INFORMACION GENERAL'!$M$26,'4. DETALLADA-RECURSOS ICBF'!$K$10:$K$1300,'2. INFORMACION GENERAL'!$B$39,'4. DETALLADA-RECURSOS ICBF'!$L$10:$L$1300,'2. INFORMACION GENERAL'!B40))</f>
        <v>120000</v>
      </c>
      <c r="O40" s="653">
        <f>IFERROR(M40-N40,0)</f>
        <v>1177294</v>
      </c>
      <c r="P40" s="696">
        <v>1297294</v>
      </c>
      <c r="Q40" s="653">
        <f>IF(OR(B40="",P40=0),0,SUMIFS('4. DETALLADA-RECURSOS ICBF'!$M$10:$M$1300,'4. DETALLADA-RECURSOS ICBF'!$B$10:$B$1300,'2. INFORMACION GENERAL'!$P$26,'4. DETALLADA-RECURSOS ICBF'!$K$10:$K$1300,'2. INFORMACION GENERAL'!$B$39,'4. DETALLADA-RECURSOS ICBF'!$L$10:$L$1300,'2. INFORMACION GENERAL'!B40))</f>
        <v>120000</v>
      </c>
      <c r="R40" s="653">
        <f>IFERROR(P40-Q40,0)</f>
        <v>1177294</v>
      </c>
      <c r="S40" s="696">
        <v>1297294</v>
      </c>
      <c r="T40" s="653">
        <f>IF(OR(B40="",S40=0),0,SUMIFS('4. DETALLADA-RECURSOS ICBF'!$M$10:$M$1300,'4. DETALLADA-RECURSOS ICBF'!$B$10:$B$1300,'2. INFORMACION GENERAL'!$S$26,'4. DETALLADA-RECURSOS ICBF'!$K$10:$K$1300,'2. INFORMACION GENERAL'!$B$39,'4. DETALLADA-RECURSOS ICBF'!$L$10:$L$1300,'2. INFORMACION GENERAL'!B40))</f>
        <v>120000</v>
      </c>
      <c r="U40" s="653">
        <f>IFERROR(S40-T40,0)</f>
        <v>1177294</v>
      </c>
      <c r="V40" s="696">
        <v>1037835</v>
      </c>
      <c r="W40" s="653">
        <f>IF(OR(B40="",V40=0),0,SUMIFS('4. DETALLADA-RECURSOS ICBF'!$M$10:$M$1300,'4. DETALLADA-RECURSOS ICBF'!$B$10:$B$1300,'2. INFORMACION GENERAL'!$V$26,'4. DETALLADA-RECURSOS ICBF'!$K$10:$K$1300,'2. INFORMACION GENERAL'!$B$39,'4. DETALLADA-RECURSOS ICBF'!$L$10:$L$1300,'2. INFORMACION GENERAL'!B40))</f>
        <v>96000</v>
      </c>
      <c r="X40" s="653">
        <f>IFERROR(V40-W40,0)</f>
        <v>941835</v>
      </c>
      <c r="Y40" s="696">
        <v>0</v>
      </c>
      <c r="Z40" s="653">
        <f>IF(OR(B40="",Y40=0),0,SUMIFS('4. DETALLADA-RECURSOS ICBF'!$M$10:$M$1300,'4. DETALLADA-RECURSOS ICBF'!$B$10:$B$1300,'2. INFORMACION GENERAL'!$Y$26,'4. DETALLADA-RECURSOS ICBF'!$K$10:$K$1300,'2. INFORMACION GENERAL'!$B$39,'4. DETALLADA-RECURSOS ICBF'!$L$10:$L$1300,'2. INFORMACION GENERAL'!B40))</f>
        <v>0</v>
      </c>
      <c r="AA40" s="653">
        <f>IFERROR(Y40-Z40,0)</f>
        <v>0</v>
      </c>
      <c r="AB40" s="696">
        <v>0</v>
      </c>
      <c r="AC40" s="653">
        <f>IF(OR(B40="",AB40=0),0,SUMIFS('4. DETALLADA-RECURSOS ICBF'!$M$10:$M$1300,'4. DETALLADA-RECURSOS ICBF'!$B$10:$B$1300,'2. INFORMACION GENERAL'!$AB$26,'4. DETALLADA-RECURSOS ICBF'!$K$10:$K$1300,'2. INFORMACION GENERAL'!$B$39,'4. DETALLADA-RECURSOS ICBF'!$L$10:$L$1300,'2. INFORMACION GENERAL'!B40))</f>
        <v>0</v>
      </c>
      <c r="AD40" s="653">
        <f>IFERROR(AB40-AC40,0)</f>
        <v>0</v>
      </c>
      <c r="AE40" s="696">
        <v>0</v>
      </c>
      <c r="AF40" s="653">
        <f>IF(OR(B40="",AE40=0),0,SUMIFS('4. DETALLADA-RECURSOS ICBF'!$M$10:$M$1300,'4. DETALLADA-RECURSOS ICBF'!$B$10:$B$1300,'2. INFORMACION GENERAL'!$AE$26,'4. DETALLADA-RECURSOS ICBF'!$K$10:$K$1300,'2. INFORMACION GENERAL'!$B$39,'4. DETALLADA-RECURSOS ICBF'!$L$10:$L$1300,'2. INFORMACION GENERAL'!B40))</f>
        <v>0</v>
      </c>
      <c r="AG40" s="653">
        <f>IFERROR(AE40-AF40,0)</f>
        <v>0</v>
      </c>
      <c r="AH40" s="696">
        <v>0</v>
      </c>
      <c r="AI40" s="653">
        <f>IF(OR(B40="",AH40=0),0,SUMIFS('4. DETALLADA-RECURSOS ICBF'!$M$10:$M$1300,'4. DETALLADA-RECURSOS ICBF'!$B$10:$B$1300,'2. INFORMACION GENERAL'!$AH$26,'4. DETALLADA-RECURSOS ICBF'!$K$10:$K$1300,'2. INFORMACION GENERAL'!$B$39,'4. DETALLADA-RECURSOS ICBF'!$L$10:$L$1300,'2. INFORMACION GENERAL'!B40))</f>
        <v>0</v>
      </c>
      <c r="AJ40" s="653">
        <f>IFERROR(AH40-AI40,0)</f>
        <v>0</v>
      </c>
      <c r="AK40" s="696">
        <v>0</v>
      </c>
      <c r="AL40" s="653">
        <f>IF(OR(B40="",AK40=0),0,SUMIFS('4. DETALLADA-RECURSOS ICBF'!$M$10:$M$1300,'4. DETALLADA-RECURSOS ICBF'!$B$10:$B$1300,'2. INFORMACION GENERAL'!$AK$26,'4. DETALLADA-RECURSOS ICBF'!$K$10:$K$1300,'2. INFORMACION GENERAL'!$B$39,'4. DETALLADA-RECURSOS ICBF'!$L$10:$L$1300,'2. INFORMACION GENERAL'!B40))</f>
        <v>0</v>
      </c>
      <c r="AM40" s="653">
        <f>IFERROR(AK40-AL40,0)</f>
        <v>0</v>
      </c>
      <c r="AN40" s="696">
        <v>0</v>
      </c>
      <c r="AO40" s="653">
        <f>IF(OR(B40="",AN40=0),0,SUMIFS('4. DETALLADA-RECURSOS ICBF'!$M$10:$M$1300,'4. DETALLADA-RECURSOS ICBF'!$B$10:$B$1300,'2. INFORMACION GENERAL'!$AN$26,'4. DETALLADA-RECURSOS ICBF'!$K$10:$K$1300,'2. INFORMACION GENERAL'!$B$39,'4. DETALLADA-RECURSOS ICBF'!$L$10:$L$1300,'2. INFORMACION GENERAL'!B40))</f>
        <v>0</v>
      </c>
      <c r="AP40" s="653">
        <f>IFERROR(AN40-AO40,0)</f>
        <v>0</v>
      </c>
      <c r="AQ40" s="696">
        <f>IF('1. PRESUPUESTO INICIAL'!F44="",0,'1. PRESUPUESTO INICIAL'!F44)</f>
        <v>587044</v>
      </c>
      <c r="AR40" s="653">
        <f>IF(OR(B40="",AQ40=0),0,SUMIFS('4. DETALLADA-RECURSOS ICBF'!$M$10:$M$1300,'4. DETALLADA-RECURSOS ICBF'!$B$10:$B$1300,'2. INFORMACION GENERAL'!$AQ$26,'4. DETALLADA-RECURSOS ICBF'!$K$10:$K$1300,'2. INFORMACION GENERAL'!$B$39,'4. DETALLADA-RECURSOS ICBF'!$L$10:$L$1300,'2. INFORMACION GENERAL'!B40))</f>
        <v>0</v>
      </c>
      <c r="AS40" s="699">
        <f>IFERROR(AQ40-AR40,0)</f>
        <v>587044</v>
      </c>
      <c r="AT40" s="700">
        <f t="shared" ref="AT40:AT43" si="49">+SUMIFS(D40:AS40,$D$27:$AS$27,$AT$27)</f>
        <v>7193514</v>
      </c>
      <c r="AU40" s="653">
        <f t="shared" ref="AU40:AU43" si="50">+SUMIFS(D40:AS40,$D$27:$AS$27,$AU$27)</f>
        <v>720000</v>
      </c>
      <c r="AV40" s="701">
        <f t="shared" ref="AV40:AV43" si="51">+SUMIFS(D40:AS40,$D$27:$AS$27,$AV$27)</f>
        <v>6473514</v>
      </c>
    </row>
    <row r="41" spans="1:48" s="586" customFormat="1" ht="44.25" customHeight="1">
      <c r="A41" s="686">
        <v>2112</v>
      </c>
      <c r="B41" s="848" t="str">
        <f>IF('1. PRESUPUESTO INICIAL'!B45="","",'1. PRESUPUESTO INICIAL'!B45)</f>
        <v xml:space="preserve"> Pedagogo (a)</v>
      </c>
      <c r="C41" s="848"/>
      <c r="D41" s="696">
        <f>IF('1. PRESUPUESTO INICIAL'!D45="",0,'1. PRESUPUESTO INICIAL'!D45)</f>
        <v>7320000</v>
      </c>
      <c r="E41" s="653">
        <f>IF(OR(B41="",D41=0),0,SUMIFS('4. DETALLADA-RECURSOS ICBF'!$M$10:$M$1300,'4. DETALLADA-RECURSOS ICBF'!$B$10:$B$1300,'2. INFORMACION GENERAL'!$D$26,'4. DETALLADA-RECURSOS ICBF'!$K$10:$K$1300,'2. INFORMACION GENERAL'!$B$39,'4. DETALLADA-RECURSOS ICBF'!$L$10:$L$1300,'2. INFORMACION GENERAL'!B41))</f>
        <v>7320000</v>
      </c>
      <c r="F41" s="653">
        <f t="shared" ref="F41:F43" si="52">IFERROR(D41-E41,0)</f>
        <v>0</v>
      </c>
      <c r="G41" s="696">
        <v>1556753</v>
      </c>
      <c r="H41" s="653">
        <f>IF(OR(B41="",G41=0),0,SUMIFS('4. DETALLADA-RECURSOS ICBF'!$M$10:$M$1300,'4. DETALLADA-RECURSOS ICBF'!$B$10:$B$1300,'2. INFORMACION GENERAL'!$G$26,'4. DETALLADA-RECURSOS ICBF'!$K$10:$K$1300,'2. INFORMACION GENERAL'!$B$39,'4. DETALLADA-RECURSOS ICBF'!$L$10:$L$1300,'2. INFORMACION GENERAL'!B41))</f>
        <v>1980000</v>
      </c>
      <c r="I41" s="653">
        <f t="shared" ref="I41:I43" si="53">IFERROR(G41-H41,0)</f>
        <v>-423247</v>
      </c>
      <c r="J41" s="696">
        <v>7783766</v>
      </c>
      <c r="K41" s="653">
        <f>IF(OR(B41="",J41=0),0,SUMIFS('4. DETALLADA-RECURSOS ICBF'!$M$10:$M$1300,'4. DETALLADA-RECURSOS ICBF'!$B$10:$B$1300,'2. INFORMACION GENERAL'!$J$26,'4. DETALLADA-RECURSOS ICBF'!$K$10:$K$1300,'2. INFORMACION GENERAL'!$B$39,'4. DETALLADA-RECURSOS ICBF'!$L$10:$L$1300,'2. INFORMACION GENERAL'!B41))</f>
        <v>9900000</v>
      </c>
      <c r="L41" s="653">
        <f t="shared" ref="L41:L43" si="54">IFERROR(J41-K41,0)</f>
        <v>-2116234</v>
      </c>
      <c r="M41" s="696">
        <v>7783766</v>
      </c>
      <c r="N41" s="653">
        <f>IF(OR(B41="",M41=0),0,SUMIFS('4. DETALLADA-RECURSOS ICBF'!$M$10:$M$1300,'4. DETALLADA-RECURSOS ICBF'!$B$10:$B$1300,'2. INFORMACION GENERAL'!$M$26,'4. DETALLADA-RECURSOS ICBF'!$K$10:$K$1300,'2. INFORMACION GENERAL'!$B$39,'4. DETALLADA-RECURSOS ICBF'!$L$10:$L$1300,'2. INFORMACION GENERAL'!B41))</f>
        <v>9900000</v>
      </c>
      <c r="O41" s="653">
        <f t="shared" ref="O41:O43" si="55">IFERROR(M41-N41,0)</f>
        <v>-2116234</v>
      </c>
      <c r="P41" s="696">
        <v>7783766</v>
      </c>
      <c r="Q41" s="653">
        <f>IF(OR(B41="",P41=0),0,SUMIFS('4. DETALLADA-RECURSOS ICBF'!$M$10:$M$1300,'4. DETALLADA-RECURSOS ICBF'!$B$10:$B$1300,'2. INFORMACION GENERAL'!$P$26,'4. DETALLADA-RECURSOS ICBF'!$K$10:$K$1300,'2. INFORMACION GENERAL'!$B$39,'4. DETALLADA-RECURSOS ICBF'!$L$10:$L$1300,'2. INFORMACION GENERAL'!B41))</f>
        <v>9900000</v>
      </c>
      <c r="R41" s="653">
        <f t="shared" ref="R41:R43" si="56">IFERROR(P41-Q41,0)</f>
        <v>-2116234</v>
      </c>
      <c r="S41" s="696">
        <v>7783766</v>
      </c>
      <c r="T41" s="653">
        <f>IF(OR(B41="",S41=0),0,SUMIFS('4. DETALLADA-RECURSOS ICBF'!$M$10:$M$1300,'4. DETALLADA-RECURSOS ICBF'!$B$10:$B$1300,'2. INFORMACION GENERAL'!$S$26,'4. DETALLADA-RECURSOS ICBF'!$K$10:$K$1300,'2. INFORMACION GENERAL'!$B$39,'4. DETALLADA-RECURSOS ICBF'!$L$10:$L$1300,'2. INFORMACION GENERAL'!B41))</f>
        <v>9900000</v>
      </c>
      <c r="U41" s="653">
        <f t="shared" ref="U41:U43" si="57">IFERROR(S41-T41,0)</f>
        <v>-2116234</v>
      </c>
      <c r="V41" s="696">
        <v>6227013</v>
      </c>
      <c r="W41" s="653">
        <f>IF(OR(B41="",V41=0),0,SUMIFS('4. DETALLADA-RECURSOS ICBF'!$M$10:$M$1300,'4. DETALLADA-RECURSOS ICBF'!$B$10:$B$1300,'2. INFORMACION GENERAL'!$V$26,'4. DETALLADA-RECURSOS ICBF'!$K$10:$K$1300,'2. INFORMACION GENERAL'!$B$39,'4. DETALLADA-RECURSOS ICBF'!$L$10:$L$1300,'2. INFORMACION GENERAL'!B41))</f>
        <v>7920000</v>
      </c>
      <c r="X41" s="653">
        <f t="shared" ref="X41:X43" si="58">IFERROR(V41-W41,0)</f>
        <v>-1692987</v>
      </c>
      <c r="Y41" s="696">
        <v>0</v>
      </c>
      <c r="Z41" s="653">
        <f>IF(OR(B41="",Y41=0),0,SUMIFS('4. DETALLADA-RECURSOS ICBF'!$M$10:$M$1300,'4. DETALLADA-RECURSOS ICBF'!$B$10:$B$1300,'2. INFORMACION GENERAL'!$Y$26,'4. DETALLADA-RECURSOS ICBF'!$K$10:$K$1300,'2. INFORMACION GENERAL'!$B$39,'4. DETALLADA-RECURSOS ICBF'!$L$10:$L$1300,'2. INFORMACION GENERAL'!B41))</f>
        <v>0</v>
      </c>
      <c r="AA41" s="653">
        <f t="shared" ref="AA41:AA43" si="59">IFERROR(Y41-Z41,0)</f>
        <v>0</v>
      </c>
      <c r="AB41" s="696">
        <v>0</v>
      </c>
      <c r="AC41" s="653">
        <f>IF(OR(B41="",AB41=0),0,SUMIFS('4. DETALLADA-RECURSOS ICBF'!$M$10:$M$1300,'4. DETALLADA-RECURSOS ICBF'!$B$10:$B$1300,'2. INFORMACION GENERAL'!$AB$26,'4. DETALLADA-RECURSOS ICBF'!$K$10:$K$1300,'2. INFORMACION GENERAL'!$B$39,'4. DETALLADA-RECURSOS ICBF'!$L$10:$L$1300,'2. INFORMACION GENERAL'!B41))</f>
        <v>0</v>
      </c>
      <c r="AD41" s="653">
        <f t="shared" ref="AD41:AD43" si="60">IFERROR(AB41-AC41,0)</f>
        <v>0</v>
      </c>
      <c r="AE41" s="696">
        <v>0</v>
      </c>
      <c r="AF41" s="653">
        <f>IF(OR(B41="",AE41=0),0,SUMIFS('4. DETALLADA-RECURSOS ICBF'!$M$10:$M$1300,'4. DETALLADA-RECURSOS ICBF'!$B$10:$B$1300,'2. INFORMACION GENERAL'!$AE$26,'4. DETALLADA-RECURSOS ICBF'!$K$10:$K$1300,'2. INFORMACION GENERAL'!$B$39,'4. DETALLADA-RECURSOS ICBF'!$L$10:$L$1300,'2. INFORMACION GENERAL'!B41))</f>
        <v>0</v>
      </c>
      <c r="AG41" s="653">
        <f t="shared" ref="AG41:AG43" si="61">IFERROR(AE41-AF41,0)</f>
        <v>0</v>
      </c>
      <c r="AH41" s="696">
        <v>0</v>
      </c>
      <c r="AI41" s="653">
        <f>IF(OR(B41="",AH41=0),0,SUMIFS('4. DETALLADA-RECURSOS ICBF'!$M$10:$M$1300,'4. DETALLADA-RECURSOS ICBF'!$B$10:$B$1300,'2. INFORMACION GENERAL'!$AH$26,'4. DETALLADA-RECURSOS ICBF'!$K$10:$K$1300,'2. INFORMACION GENERAL'!$B$39,'4. DETALLADA-RECURSOS ICBF'!$L$10:$L$1300,'2. INFORMACION GENERAL'!B41))</f>
        <v>0</v>
      </c>
      <c r="AJ41" s="653">
        <f>IFERROR(AH41-AI41,0)</f>
        <v>0</v>
      </c>
      <c r="AK41" s="696">
        <v>0</v>
      </c>
      <c r="AL41" s="653">
        <f>IF(OR(B41="",AK41=0),0,SUMIFS('4. DETALLADA-RECURSOS ICBF'!$M$10:$M$1300,'4. DETALLADA-RECURSOS ICBF'!$B$10:$B$1300,'2. INFORMACION GENERAL'!$AK$26,'4. DETALLADA-RECURSOS ICBF'!$K$10:$K$1300,'2. INFORMACION GENERAL'!$B$39,'4. DETALLADA-RECURSOS ICBF'!$L$10:$L$1300,'2. INFORMACION GENERAL'!B41))</f>
        <v>0</v>
      </c>
      <c r="AM41" s="653">
        <f t="shared" ref="AM41:AM43" si="62">IFERROR(AK41-AL41,0)</f>
        <v>0</v>
      </c>
      <c r="AN41" s="696">
        <v>0</v>
      </c>
      <c r="AO41" s="653">
        <f>IF(OR(B41="",AN41=0),0,SUMIFS('4. DETALLADA-RECURSOS ICBF'!$M$10:$M$1300,'4. DETALLADA-RECURSOS ICBF'!$B$10:$B$1300,'2. INFORMACION GENERAL'!$AN$26,'4. DETALLADA-RECURSOS ICBF'!$K$10:$K$1300,'2. INFORMACION GENERAL'!$B$39,'4. DETALLADA-RECURSOS ICBF'!$L$10:$L$1300,'2. INFORMACION GENERAL'!B41))</f>
        <v>0</v>
      </c>
      <c r="AP41" s="653">
        <f>IFERROR(AN41-AO41,0)</f>
        <v>0</v>
      </c>
      <c r="AQ41" s="696">
        <f>IF('1. PRESUPUESTO INICIAL'!F45="",0,'1. PRESUPUESTO INICIAL'!F45)</f>
        <v>1761133</v>
      </c>
      <c r="AR41" s="653">
        <f>IF(OR(B41="",AQ41=0),0,SUMIFS('4. DETALLADA-RECURSOS ICBF'!$M$10:$M$1300,'4. DETALLADA-RECURSOS ICBF'!$B$10:$B$1300,'2. INFORMACION GENERAL'!$AQ$26,'4. DETALLADA-RECURSOS ICBF'!$K$10:$K$1300,'2. INFORMACION GENERAL'!$B$39,'4. DETALLADA-RECURSOS ICBF'!$L$10:$L$1300,'2. INFORMACION GENERAL'!B41))</f>
        <v>0</v>
      </c>
      <c r="AS41" s="699">
        <f t="shared" ref="AS41:AS43" si="63">IFERROR(AQ41-AR41,0)</f>
        <v>1761133</v>
      </c>
      <c r="AT41" s="700">
        <f t="shared" si="49"/>
        <v>47999963</v>
      </c>
      <c r="AU41" s="653">
        <f t="shared" si="50"/>
        <v>56820000</v>
      </c>
      <c r="AV41" s="701">
        <f t="shared" si="51"/>
        <v>-8820037</v>
      </c>
    </row>
    <row r="42" spans="1:48" s="586" customFormat="1" ht="44.25" customHeight="1">
      <c r="A42" s="686">
        <v>2113</v>
      </c>
      <c r="B42" s="848" t="str">
        <f>IF('1. PRESUPUESTO INICIAL'!B46="","",'1. PRESUPUESTO INICIAL'!B46)</f>
        <v xml:space="preserve"> Nutricionista Dietista</v>
      </c>
      <c r="C42" s="848"/>
      <c r="D42" s="696">
        <f>IF('1. PRESUPUESTO INICIAL'!D46="",0,'1. PRESUPUESTO INICIAL'!D46)</f>
        <v>103177</v>
      </c>
      <c r="E42" s="653">
        <f>IF(OR(B42="",D42=0),0,SUMIFS('4. DETALLADA-RECURSOS ICBF'!$M$10:$M$1300,'4. DETALLADA-RECURSOS ICBF'!$B$10:$B$1300,'2. INFORMACION GENERAL'!$D$26,'4. DETALLADA-RECURSOS ICBF'!$K$10:$K$1300,'2. INFORMACION GENERAL'!$B$39,'4. DETALLADA-RECURSOS ICBF'!$L$10:$L$1300,'2. INFORMACION GENERAL'!B42))</f>
        <v>103177</v>
      </c>
      <c r="F42" s="653">
        <f t="shared" si="52"/>
        <v>0</v>
      </c>
      <c r="G42" s="696">
        <v>259459</v>
      </c>
      <c r="H42" s="653">
        <f>IF(OR(B42="",G42=0),0,SUMIFS('4. DETALLADA-RECURSOS ICBF'!$M$10:$M$1300,'4. DETALLADA-RECURSOS ICBF'!$B$10:$B$1300,'2. INFORMACION GENERAL'!$G$26,'4. DETALLADA-RECURSOS ICBF'!$K$10:$K$1300,'2. INFORMACION GENERAL'!$B$39,'4. DETALLADA-RECURSOS ICBF'!$L$10:$L$1300,'2. INFORMACION GENERAL'!B42))</f>
        <v>0</v>
      </c>
      <c r="I42" s="653">
        <f t="shared" si="53"/>
        <v>259459</v>
      </c>
      <c r="J42" s="696">
        <v>1297296</v>
      </c>
      <c r="K42" s="653">
        <f>IF(OR(B42="",J42=0),0,SUMIFS('4. DETALLADA-RECURSOS ICBF'!$M$10:$M$1300,'4. DETALLADA-RECURSOS ICBF'!$B$10:$B$1300,'2. INFORMACION GENERAL'!$J$26,'4. DETALLADA-RECURSOS ICBF'!$K$10:$K$1300,'2. INFORMACION GENERAL'!$B$39,'4. DETALLADA-RECURSOS ICBF'!$L$10:$L$1300,'2. INFORMACION GENERAL'!B42))</f>
        <v>120000</v>
      </c>
      <c r="L42" s="653">
        <f t="shared" si="54"/>
        <v>1177296</v>
      </c>
      <c r="M42" s="696">
        <v>1297296</v>
      </c>
      <c r="N42" s="653">
        <f>IF(OR(B42="",M42=0),0,SUMIFS('4. DETALLADA-RECURSOS ICBF'!$M$10:$M$1300,'4. DETALLADA-RECURSOS ICBF'!$B$10:$B$1300,'2. INFORMACION GENERAL'!$M$26,'4. DETALLADA-RECURSOS ICBF'!$K$10:$K$1300,'2. INFORMACION GENERAL'!$B$39,'4. DETALLADA-RECURSOS ICBF'!$L$10:$L$1300,'2. INFORMACION GENERAL'!B42))</f>
        <v>0</v>
      </c>
      <c r="O42" s="653">
        <f t="shared" si="55"/>
        <v>1297296</v>
      </c>
      <c r="P42" s="696">
        <v>1297296</v>
      </c>
      <c r="Q42" s="653">
        <f>IF(OR(B42="",P42=0),0,SUMIFS('4. DETALLADA-RECURSOS ICBF'!$M$10:$M$1300,'4. DETALLADA-RECURSOS ICBF'!$B$10:$B$1300,'2. INFORMACION GENERAL'!$P$26,'4. DETALLADA-RECURSOS ICBF'!$K$10:$K$1300,'2. INFORMACION GENERAL'!$B$39,'4. DETALLADA-RECURSOS ICBF'!$L$10:$L$1300,'2. INFORMACION GENERAL'!B42))</f>
        <v>0</v>
      </c>
      <c r="R42" s="653">
        <f t="shared" si="56"/>
        <v>1297296</v>
      </c>
      <c r="S42" s="696">
        <v>1297296</v>
      </c>
      <c r="T42" s="653">
        <f>IF(OR(B42="",S42=0),0,SUMIFS('4. DETALLADA-RECURSOS ICBF'!$M$10:$M$1300,'4. DETALLADA-RECURSOS ICBF'!$B$10:$B$1300,'2. INFORMACION GENERAL'!$S$26,'4. DETALLADA-RECURSOS ICBF'!$K$10:$K$1300,'2. INFORMACION GENERAL'!$B$39,'4. DETALLADA-RECURSOS ICBF'!$L$10:$L$1300,'2. INFORMACION GENERAL'!B42))</f>
        <v>0</v>
      </c>
      <c r="U42" s="653">
        <f t="shared" si="57"/>
        <v>1297296</v>
      </c>
      <c r="V42" s="696">
        <v>1037837</v>
      </c>
      <c r="W42" s="653">
        <f>IF(OR(B42="",V42=0),0,SUMIFS('4. DETALLADA-RECURSOS ICBF'!$M$10:$M$1300,'4. DETALLADA-RECURSOS ICBF'!$B$10:$B$1300,'2. INFORMACION GENERAL'!$V$26,'4. DETALLADA-RECURSOS ICBF'!$K$10:$K$1300,'2. INFORMACION GENERAL'!$B$39,'4. DETALLADA-RECURSOS ICBF'!$L$10:$L$1300,'2. INFORMACION GENERAL'!B42))</f>
        <v>0</v>
      </c>
      <c r="X42" s="653">
        <f t="shared" si="58"/>
        <v>1037837</v>
      </c>
      <c r="Y42" s="696">
        <v>0</v>
      </c>
      <c r="Z42" s="653">
        <f>IF(OR(B42="",Y42=0),0,SUMIFS('4. DETALLADA-RECURSOS ICBF'!$M$10:$M$1300,'4. DETALLADA-RECURSOS ICBF'!$B$10:$B$1300,'2. INFORMACION GENERAL'!$Y$26,'4. DETALLADA-RECURSOS ICBF'!$K$10:$K$1300,'2. INFORMACION GENERAL'!$B$39,'4. DETALLADA-RECURSOS ICBF'!$L$10:$L$1300,'2. INFORMACION GENERAL'!B42))</f>
        <v>0</v>
      </c>
      <c r="AA42" s="653">
        <f t="shared" si="59"/>
        <v>0</v>
      </c>
      <c r="AB42" s="696">
        <v>0</v>
      </c>
      <c r="AC42" s="653">
        <f>IF(OR(B42="",AB42=0),0,SUMIFS('4. DETALLADA-RECURSOS ICBF'!$M$10:$M$1300,'4. DETALLADA-RECURSOS ICBF'!$B$10:$B$1300,'2. INFORMACION GENERAL'!$AB$26,'4. DETALLADA-RECURSOS ICBF'!$K$10:$K$1300,'2. INFORMACION GENERAL'!$B$39,'4. DETALLADA-RECURSOS ICBF'!$L$10:$L$1300,'2. INFORMACION GENERAL'!B42))</f>
        <v>0</v>
      </c>
      <c r="AD42" s="653">
        <f t="shared" si="60"/>
        <v>0</v>
      </c>
      <c r="AE42" s="696">
        <v>0</v>
      </c>
      <c r="AF42" s="653">
        <f>IF(OR(B42="",AE42=0),0,SUMIFS('4. DETALLADA-RECURSOS ICBF'!$M$10:$M$1300,'4. DETALLADA-RECURSOS ICBF'!$B$10:$B$1300,'2. INFORMACION GENERAL'!$AE$26,'4. DETALLADA-RECURSOS ICBF'!$K$10:$K$1300,'2. INFORMACION GENERAL'!$B$39,'4. DETALLADA-RECURSOS ICBF'!$L$10:$L$1300,'2. INFORMACION GENERAL'!B42))</f>
        <v>0</v>
      </c>
      <c r="AG42" s="653">
        <f>IFERROR(AE42-AF42,0)</f>
        <v>0</v>
      </c>
      <c r="AH42" s="696">
        <v>0</v>
      </c>
      <c r="AI42" s="653">
        <f>IF(OR(B42="",AH42=0),0,SUMIFS('4. DETALLADA-RECURSOS ICBF'!$M$10:$M$1300,'4. DETALLADA-RECURSOS ICBF'!$B$10:$B$1300,'2. INFORMACION GENERAL'!$AH$26,'4. DETALLADA-RECURSOS ICBF'!$K$10:$K$1300,'2. INFORMACION GENERAL'!$B$39,'4. DETALLADA-RECURSOS ICBF'!$L$10:$L$1300,'2. INFORMACION GENERAL'!B42))</f>
        <v>0</v>
      </c>
      <c r="AJ42" s="653">
        <f t="shared" ref="AJ42:AJ43" si="64">IFERROR(AH42-AI42,0)</f>
        <v>0</v>
      </c>
      <c r="AK42" s="696">
        <v>0</v>
      </c>
      <c r="AL42" s="653">
        <f>IF(OR(B42="",AK42=0),0,SUMIFS('4. DETALLADA-RECURSOS ICBF'!$M$10:$M$1300,'4. DETALLADA-RECURSOS ICBF'!$B$10:$B$1300,'2. INFORMACION GENERAL'!$AK$26,'4. DETALLADA-RECURSOS ICBF'!$K$10:$K$1300,'2. INFORMACION GENERAL'!$B$39,'4. DETALLADA-RECURSOS ICBF'!$L$10:$L$1300,'2. INFORMACION GENERAL'!B42))</f>
        <v>0</v>
      </c>
      <c r="AM42" s="653">
        <f t="shared" si="62"/>
        <v>0</v>
      </c>
      <c r="AN42" s="696">
        <v>0</v>
      </c>
      <c r="AO42" s="653">
        <f>IF(OR(B42="",AN42=0),0,SUMIFS('4. DETALLADA-RECURSOS ICBF'!$M$10:$M$1300,'4. DETALLADA-RECURSOS ICBF'!$B$10:$B$1300,'2. INFORMACION GENERAL'!$AN$26,'4. DETALLADA-RECURSOS ICBF'!$K$10:$K$1300,'2. INFORMACION GENERAL'!$B$39,'4. DETALLADA-RECURSOS ICBF'!$L$10:$L$1300,'2. INFORMACION GENERAL'!B42))</f>
        <v>0</v>
      </c>
      <c r="AP42" s="653">
        <f t="shared" ref="AP42:AP43" si="65">IFERROR(AN42-AO42,0)</f>
        <v>0</v>
      </c>
      <c r="AQ42" s="696">
        <f>IF('1. PRESUPUESTO INICIAL'!F46="",0,'1. PRESUPUESTO INICIAL'!F46)</f>
        <v>0</v>
      </c>
      <c r="AR42" s="653">
        <f>IF(OR(B42="",AQ42=0),0,SUMIFS('4. DETALLADA-RECURSOS ICBF'!$M$10:$M$1300,'4. DETALLADA-RECURSOS ICBF'!$B$10:$B$1300,'2. INFORMACION GENERAL'!$AQ$26,'4. DETALLADA-RECURSOS ICBF'!$K$10:$K$1300,'2. INFORMACION GENERAL'!$B$39,'4. DETALLADA-RECURSOS ICBF'!$L$10:$L$1300,'2. INFORMACION GENERAL'!B42))</f>
        <v>0</v>
      </c>
      <c r="AS42" s="699">
        <f t="shared" si="63"/>
        <v>0</v>
      </c>
      <c r="AT42" s="700">
        <f t="shared" si="49"/>
        <v>6589657</v>
      </c>
      <c r="AU42" s="653">
        <f t="shared" si="50"/>
        <v>223177</v>
      </c>
      <c r="AV42" s="701">
        <f t="shared" si="51"/>
        <v>6366480</v>
      </c>
    </row>
    <row r="43" spans="1:48" s="586" customFormat="1" ht="44.25" customHeight="1">
      <c r="A43" s="686">
        <v>2114</v>
      </c>
      <c r="B43" s="848" t="str">
        <f>IF('1. PRESUPUESTO INICIAL'!B47="","",'1. PRESUPUESTO INICIAL'!B47)</f>
        <v xml:space="preserve"> Dinamizador(a) Comunitario</v>
      </c>
      <c r="C43" s="848"/>
      <c r="D43" s="696">
        <f>IF('1. PRESUPUESTO INICIAL'!D47="",0,'1. PRESUPUESTO INICIAL'!D47)</f>
        <v>480000</v>
      </c>
      <c r="E43" s="653">
        <f>IF(OR(B43="",D43=0),0,SUMIFS('4. DETALLADA-RECURSOS ICBF'!$M$10:$M$1300,'4. DETALLADA-RECURSOS ICBF'!$B$10:$B$1300,'2. INFORMACION GENERAL'!$D$26,'4. DETALLADA-RECURSOS ICBF'!$K$10:$K$1300,'2. INFORMACION GENERAL'!$B$39,'4. DETALLADA-RECURSOS ICBF'!$L$10:$L$1300,'2. INFORMACION GENERAL'!B43))</f>
        <v>480000</v>
      </c>
      <c r="F43" s="653">
        <f t="shared" si="52"/>
        <v>0</v>
      </c>
      <c r="G43" s="696">
        <v>1037836</v>
      </c>
      <c r="H43" s="653">
        <f>IF(OR(B43="",G43=0),0,SUMIFS('4. DETALLADA-RECURSOS ICBF'!$M$10:$M$1300,'4. DETALLADA-RECURSOS ICBF'!$B$10:$B$1300,'2. INFORMACION GENERAL'!$G$26,'4. DETALLADA-RECURSOS ICBF'!$K$10:$K$1300,'2. INFORMACION GENERAL'!$B$39,'4. DETALLADA-RECURSOS ICBF'!$L$10:$L$1300,'2. INFORMACION GENERAL'!B43))</f>
        <v>48000</v>
      </c>
      <c r="I43" s="653">
        <f t="shared" si="53"/>
        <v>989836</v>
      </c>
      <c r="J43" s="696">
        <v>5189176</v>
      </c>
      <c r="K43" s="653">
        <f>IF(OR(B43="",J43=0),0,SUMIFS('4. DETALLADA-RECURSOS ICBF'!$M$10:$M$1300,'4. DETALLADA-RECURSOS ICBF'!$B$10:$B$1300,'2. INFORMACION GENERAL'!$J$26,'4. DETALLADA-RECURSOS ICBF'!$K$10:$K$1300,'2. INFORMACION GENERAL'!$B$39,'4. DETALLADA-RECURSOS ICBF'!$L$10:$L$1300,'2. INFORMACION GENERAL'!B43))</f>
        <v>240000</v>
      </c>
      <c r="L43" s="653">
        <f t="shared" si="54"/>
        <v>4949176</v>
      </c>
      <c r="M43" s="696">
        <v>5189176</v>
      </c>
      <c r="N43" s="653">
        <f>IF(OR(B43="",M43=0),0,SUMIFS('4. DETALLADA-RECURSOS ICBF'!$M$10:$M$1300,'4. DETALLADA-RECURSOS ICBF'!$B$10:$B$1300,'2. INFORMACION GENERAL'!$M$26,'4. DETALLADA-RECURSOS ICBF'!$K$10:$K$1300,'2. INFORMACION GENERAL'!$B$39,'4. DETALLADA-RECURSOS ICBF'!$L$10:$L$1300,'2. INFORMACION GENERAL'!B43))</f>
        <v>240000</v>
      </c>
      <c r="O43" s="653">
        <f t="shared" si="55"/>
        <v>4949176</v>
      </c>
      <c r="P43" s="696">
        <v>5189176</v>
      </c>
      <c r="Q43" s="653">
        <f>IF(OR(B43="",P43=0),0,SUMIFS('4. DETALLADA-RECURSOS ICBF'!$M$10:$M$1300,'4. DETALLADA-RECURSOS ICBF'!$B$10:$B$1300,'2. INFORMACION GENERAL'!$P$26,'4. DETALLADA-RECURSOS ICBF'!$K$10:$K$1300,'2. INFORMACION GENERAL'!$B$39,'4. DETALLADA-RECURSOS ICBF'!$L$10:$L$1300,'2. INFORMACION GENERAL'!B43))</f>
        <v>240000</v>
      </c>
      <c r="R43" s="653">
        <f t="shared" si="56"/>
        <v>4949176</v>
      </c>
      <c r="S43" s="696">
        <v>5189176</v>
      </c>
      <c r="T43" s="653">
        <f>IF(OR(B43="",S43=0),0,SUMIFS('4. DETALLADA-RECURSOS ICBF'!$M$10:$M$1300,'4. DETALLADA-RECURSOS ICBF'!$B$10:$B$1300,'2. INFORMACION GENERAL'!$S$26,'4. DETALLADA-RECURSOS ICBF'!$K$10:$K$1300,'2. INFORMACION GENERAL'!$B$39,'4. DETALLADA-RECURSOS ICBF'!$L$10:$L$1300,'2. INFORMACION GENERAL'!B43))</f>
        <v>240000</v>
      </c>
      <c r="U43" s="653">
        <f t="shared" si="57"/>
        <v>4949176</v>
      </c>
      <c r="V43" s="696">
        <v>4151341</v>
      </c>
      <c r="W43" s="653">
        <f>IF(OR(B43="",V43=0),0,SUMIFS('4. DETALLADA-RECURSOS ICBF'!$M$10:$M$1300,'4. DETALLADA-RECURSOS ICBF'!$B$10:$B$1300,'2. INFORMACION GENERAL'!$V$26,'4. DETALLADA-RECURSOS ICBF'!$K$10:$K$1300,'2. INFORMACION GENERAL'!$B$39,'4. DETALLADA-RECURSOS ICBF'!$L$10:$L$1300,'2. INFORMACION GENERAL'!B43))</f>
        <v>192000</v>
      </c>
      <c r="X43" s="653">
        <f t="shared" si="58"/>
        <v>3959341</v>
      </c>
      <c r="Y43" s="696">
        <v>0</v>
      </c>
      <c r="Z43" s="653">
        <f>IF(OR(B43="",Y43=0),0,SUMIFS('4. DETALLADA-RECURSOS ICBF'!$M$10:$M$1300,'4. DETALLADA-RECURSOS ICBF'!$B$10:$B$1300,'2. INFORMACION GENERAL'!$Y$26,'4. DETALLADA-RECURSOS ICBF'!$K$10:$K$1300,'2. INFORMACION GENERAL'!$B$39,'4. DETALLADA-RECURSOS ICBF'!$L$10:$L$1300,'2. INFORMACION GENERAL'!B43))</f>
        <v>0</v>
      </c>
      <c r="AA43" s="653">
        <f t="shared" si="59"/>
        <v>0</v>
      </c>
      <c r="AB43" s="696">
        <v>0</v>
      </c>
      <c r="AC43" s="653">
        <f>IF(OR(B43="",AB43=0),0,SUMIFS('4. DETALLADA-RECURSOS ICBF'!$M$10:$M$1300,'4. DETALLADA-RECURSOS ICBF'!$B$10:$B$1300,'2. INFORMACION GENERAL'!$AB$26,'4. DETALLADA-RECURSOS ICBF'!$K$10:$K$1300,'2. INFORMACION GENERAL'!$B$39,'4. DETALLADA-RECURSOS ICBF'!$L$10:$L$1300,'2. INFORMACION GENERAL'!B43))</f>
        <v>0</v>
      </c>
      <c r="AD43" s="653">
        <f t="shared" si="60"/>
        <v>0</v>
      </c>
      <c r="AE43" s="696">
        <v>0</v>
      </c>
      <c r="AF43" s="653">
        <f>IF(OR(B43="",AE43=0),0,SUMIFS('4. DETALLADA-RECURSOS ICBF'!$M$10:$M$1300,'4. DETALLADA-RECURSOS ICBF'!$B$10:$B$1300,'2. INFORMACION GENERAL'!$AE$26,'4. DETALLADA-RECURSOS ICBF'!$K$10:$K$1300,'2. INFORMACION GENERAL'!$B$39,'4. DETALLADA-RECURSOS ICBF'!$L$10:$L$1300,'2. INFORMACION GENERAL'!B43))</f>
        <v>0</v>
      </c>
      <c r="AG43" s="653">
        <f t="shared" si="61"/>
        <v>0</v>
      </c>
      <c r="AH43" s="696">
        <v>0</v>
      </c>
      <c r="AI43" s="653">
        <f>IF(OR(B43="",AH43=0),0,SUMIFS('4. DETALLADA-RECURSOS ICBF'!$M$10:$M$1300,'4. DETALLADA-RECURSOS ICBF'!$B$10:$B$1300,'2. INFORMACION GENERAL'!$AH$26,'4. DETALLADA-RECURSOS ICBF'!$K$10:$K$1300,'2. INFORMACION GENERAL'!$B$39,'4. DETALLADA-RECURSOS ICBF'!$L$10:$L$1300,'2. INFORMACION GENERAL'!B43))</f>
        <v>0</v>
      </c>
      <c r="AJ43" s="653">
        <f t="shared" si="64"/>
        <v>0</v>
      </c>
      <c r="AK43" s="696">
        <v>0</v>
      </c>
      <c r="AL43" s="653">
        <f>IF(OR(B43="",AK43=0),0,SUMIFS('4. DETALLADA-RECURSOS ICBF'!$M$10:$M$1300,'4. DETALLADA-RECURSOS ICBF'!$B$10:$B$1300,'2. INFORMACION GENERAL'!$AK$26,'4. DETALLADA-RECURSOS ICBF'!$K$10:$K$1300,'2. INFORMACION GENERAL'!$B$39,'4. DETALLADA-RECURSOS ICBF'!$L$10:$L$1300,'2. INFORMACION GENERAL'!B43))</f>
        <v>0</v>
      </c>
      <c r="AM43" s="653">
        <f t="shared" si="62"/>
        <v>0</v>
      </c>
      <c r="AN43" s="696">
        <v>0</v>
      </c>
      <c r="AO43" s="653">
        <f>IF(OR(B43="",AN43=0),0,SUMIFS('4. DETALLADA-RECURSOS ICBF'!$M$10:$M$1300,'4. DETALLADA-RECURSOS ICBF'!$B$10:$B$1300,'2. INFORMACION GENERAL'!$AN$26,'4. DETALLADA-RECURSOS ICBF'!$K$10:$K$1300,'2. INFORMACION GENERAL'!$B$39,'4. DETALLADA-RECURSOS ICBF'!$L$10:$L$1300,'2. INFORMACION GENERAL'!B43))</f>
        <v>0</v>
      </c>
      <c r="AP43" s="653">
        <f t="shared" si="65"/>
        <v>0</v>
      </c>
      <c r="AQ43" s="696">
        <f>IF('1. PRESUPUESTO INICIAL'!F47="",0,'1. PRESUPUESTO INICIAL'!F47)</f>
        <v>2348176</v>
      </c>
      <c r="AR43" s="653">
        <f>IF(OR(B43="",AQ43=0),0,SUMIFS('4. DETALLADA-RECURSOS ICBF'!$M$10:$M$1300,'4. DETALLADA-RECURSOS ICBF'!$B$10:$B$1300,'2. INFORMACION GENERAL'!$AQ$26,'4. DETALLADA-RECURSOS ICBF'!$K$10:$K$1300,'2. INFORMACION GENERAL'!$B$39,'4. DETALLADA-RECURSOS ICBF'!$L$10:$L$1300,'2. INFORMACION GENERAL'!B43))</f>
        <v>0</v>
      </c>
      <c r="AS43" s="699">
        <f t="shared" si="63"/>
        <v>2348176</v>
      </c>
      <c r="AT43" s="700">
        <f t="shared" si="49"/>
        <v>28774057</v>
      </c>
      <c r="AU43" s="653">
        <f t="shared" si="50"/>
        <v>1680000</v>
      </c>
      <c r="AV43" s="701">
        <f t="shared" si="51"/>
        <v>27094057</v>
      </c>
    </row>
    <row r="44" spans="1:48" ht="44.25" customHeight="1">
      <c r="A44" s="582">
        <v>2200</v>
      </c>
      <c r="B44" s="967" t="str">
        <f>IF('1. PRESUPUESTO INICIAL'!B54="","",'1. PRESUPUESTO INICIAL'!B54)</f>
        <v>APOYOS NUTRICIONALES</v>
      </c>
      <c r="C44" s="968"/>
      <c r="D44" s="583"/>
      <c r="E44" s="583">
        <f>+SUM(E45:E48)</f>
        <v>0</v>
      </c>
      <c r="F44" s="583">
        <f>+SUM(F45:F48)</f>
        <v>0</v>
      </c>
      <c r="G44" s="583">
        <f t="shared" ref="G44:AV44" si="66">+SUM(G45:G48)</f>
        <v>26132640</v>
      </c>
      <c r="H44" s="772">
        <f t="shared" si="66"/>
        <v>24180026.640000001</v>
      </c>
      <c r="I44" s="772">
        <f t="shared" si="66"/>
        <v>1952613.3600000003</v>
      </c>
      <c r="J44" s="583">
        <f t="shared" ref="J44" si="67">+SUM(J45:J48)</f>
        <v>130663200</v>
      </c>
      <c r="K44" s="583">
        <f t="shared" si="66"/>
        <v>130290060</v>
      </c>
      <c r="L44" s="583">
        <f>+SUM(L45:L48)</f>
        <v>373140</v>
      </c>
      <c r="M44" s="583">
        <f t="shared" ref="M44" si="68">+SUM(M45:M48)</f>
        <v>130663200</v>
      </c>
      <c r="N44" s="583">
        <f t="shared" si="66"/>
        <v>130663200</v>
      </c>
      <c r="O44" s="583">
        <f t="shared" si="66"/>
        <v>0</v>
      </c>
      <c r="P44" s="583">
        <f t="shared" ref="P44" si="69">+SUM(P45:P48)</f>
        <v>130663200</v>
      </c>
      <c r="Q44" s="583">
        <f t="shared" si="66"/>
        <v>130663200</v>
      </c>
      <c r="R44" s="583">
        <f t="shared" si="66"/>
        <v>0</v>
      </c>
      <c r="S44" s="583">
        <f t="shared" ref="S44" si="70">+SUM(S45:S48)</f>
        <v>130663200</v>
      </c>
      <c r="T44" s="583">
        <f t="shared" si="66"/>
        <v>130663200</v>
      </c>
      <c r="U44" s="583">
        <f t="shared" si="66"/>
        <v>0</v>
      </c>
      <c r="V44" s="583">
        <f t="shared" ref="V44" si="71">+SUM(V45:V48)</f>
        <v>104530560</v>
      </c>
      <c r="W44" s="583">
        <f t="shared" si="66"/>
        <v>104530560</v>
      </c>
      <c r="X44" s="583">
        <f t="shared" si="66"/>
        <v>0</v>
      </c>
      <c r="Y44" s="583">
        <f t="shared" ref="Y44" si="72">+SUM(Y45:Y48)</f>
        <v>0</v>
      </c>
      <c r="Z44" s="583">
        <f t="shared" si="66"/>
        <v>0</v>
      </c>
      <c r="AA44" s="583">
        <f t="shared" si="66"/>
        <v>0</v>
      </c>
      <c r="AB44" s="583">
        <f t="shared" ref="AB44" si="73">+SUM(AB45:AB48)</f>
        <v>0</v>
      </c>
      <c r="AC44" s="583">
        <f t="shared" si="66"/>
        <v>0</v>
      </c>
      <c r="AD44" s="583">
        <f t="shared" si="66"/>
        <v>0</v>
      </c>
      <c r="AE44" s="583">
        <f t="shared" ref="AE44" si="74">+SUM(AE45:AE48)</f>
        <v>0</v>
      </c>
      <c r="AF44" s="583">
        <f t="shared" si="66"/>
        <v>0</v>
      </c>
      <c r="AG44" s="583">
        <f t="shared" si="66"/>
        <v>0</v>
      </c>
      <c r="AH44" s="583">
        <f t="shared" ref="AH44" si="75">+SUM(AH45:AH48)</f>
        <v>0</v>
      </c>
      <c r="AI44" s="583">
        <f t="shared" si="66"/>
        <v>0</v>
      </c>
      <c r="AJ44" s="583">
        <f t="shared" si="66"/>
        <v>0</v>
      </c>
      <c r="AK44" s="583">
        <f t="shared" ref="AK44" si="76">+SUM(AK45:AK48)</f>
        <v>0</v>
      </c>
      <c r="AL44" s="583">
        <f t="shared" si="66"/>
        <v>0</v>
      </c>
      <c r="AM44" s="583">
        <f t="shared" si="66"/>
        <v>0</v>
      </c>
      <c r="AN44" s="583">
        <f t="shared" ref="AN44" si="77">+SUM(AN45:AN48)</f>
        <v>0</v>
      </c>
      <c r="AO44" s="583">
        <f t="shared" si="66"/>
        <v>0</v>
      </c>
      <c r="AP44" s="583">
        <f t="shared" si="66"/>
        <v>0</v>
      </c>
      <c r="AQ44" s="583">
        <f>+SUM(AQ45:AQ48)</f>
        <v>9763200</v>
      </c>
      <c r="AR44" s="583">
        <f t="shared" si="66"/>
        <v>0</v>
      </c>
      <c r="AS44" s="698">
        <f>+SUM(AS45:AS48)</f>
        <v>9763200</v>
      </c>
      <c r="AT44" s="584">
        <f t="shared" si="66"/>
        <v>663079200</v>
      </c>
      <c r="AU44" s="583">
        <f t="shared" si="66"/>
        <v>650990246.63999999</v>
      </c>
      <c r="AV44" s="585">
        <f t="shared" si="66"/>
        <v>12088953.359999999</v>
      </c>
    </row>
    <row r="45" spans="1:48" s="586" customFormat="1" ht="44.25" customHeight="1">
      <c r="A45" s="686">
        <v>2201</v>
      </c>
      <c r="B45" s="969" t="str">
        <f>IF('1. PRESUPUESTO INICIAL'!B55="","",'1. PRESUPUESTO INICIAL'!B55)</f>
        <v>Refrigerio reforzado (Encuentros grupales)</v>
      </c>
      <c r="C45" s="970"/>
      <c r="D45" s="696">
        <f>IF('1. PRESUPUESTO INICIAL'!D55="",0,'1. PRESUPUESTO INICIAL'!D55)</f>
        <v>0</v>
      </c>
      <c r="E45" s="653">
        <f>IF(OR(B45="",D45=0),0,SUMIFS('4. DETALLADA-RECURSOS ICBF'!$M$10:$M$1300,'4. DETALLADA-RECURSOS ICBF'!$B$10:$B$1300,'2. INFORMACION GENERAL'!$D$26,'4. DETALLADA-RECURSOS ICBF'!$K$10:$K$1300,'2. INFORMACION GENERAL'!$B$44,'4. DETALLADA-RECURSOS ICBF'!$L$10:$L$1300,'2. INFORMACION GENERAL'!B45))</f>
        <v>0</v>
      </c>
      <c r="F45" s="653">
        <f>IFERROR(D45-E45,0)</f>
        <v>0</v>
      </c>
      <c r="G45" s="696">
        <v>19344000</v>
      </c>
      <c r="H45" s="653">
        <f>IF(OR(B45="",G45=0),0,SUMIFS('4. DETALLADA-RECURSOS ICBF'!$M$10:$M$1300,'4. DETALLADA-RECURSOS ICBF'!$B$10:$B$1300,'2. INFORMACION GENERAL'!$G$26,'4. DETALLADA-RECURSOS ICBF'!$K$10:$K$1300,'2. INFORMACION GENERAL'!$B$44,'4. DETALLADA-RECURSOS ICBF'!$L$10:$L$1300,'2. INFORMACION GENERAL'!B45))</f>
        <v>16339356</v>
      </c>
      <c r="I45" s="653">
        <f>IFERROR(G45-H45,0)</f>
        <v>3004644</v>
      </c>
      <c r="J45" s="696">
        <v>96720000</v>
      </c>
      <c r="K45" s="653">
        <f>IF(OR(B45="",J45=0),0,SUMIFS('4. DETALLADA-RECURSOS ICBF'!$M$10:$M$1300,'4. DETALLADA-RECURSOS ICBF'!$B$10:$B$1300,'2. INFORMACION GENERAL'!$J$26,'4. DETALLADA-RECURSOS ICBF'!$K$10:$K$1300,'2. INFORMACION GENERAL'!$B$44,'4. DETALLADA-RECURSOS ICBF'!$L$10:$L$1300,'2. INFORMACION GENERAL'!B45))</f>
        <v>96346860</v>
      </c>
      <c r="L45" s="653">
        <f>IFERROR(J45-K45,0)</f>
        <v>373140</v>
      </c>
      <c r="M45" s="696">
        <v>96720000</v>
      </c>
      <c r="N45" s="653">
        <f>IF(OR(B45="",M45=0),0,SUMIFS('4. DETALLADA-RECURSOS ICBF'!$M$10:$M$1300,'4. DETALLADA-RECURSOS ICBF'!$B$10:$B$1300,'2. INFORMACION GENERAL'!$M$26,'4. DETALLADA-RECURSOS ICBF'!$K$10:$K$1300,'2. INFORMACION GENERAL'!$B$44,'4. DETALLADA-RECURSOS ICBF'!$L$10:$L$1300,'2. INFORMACION GENERAL'!B45))</f>
        <v>96720000</v>
      </c>
      <c r="O45" s="653">
        <f>IFERROR(M45-N45,0)</f>
        <v>0</v>
      </c>
      <c r="P45" s="696">
        <v>96720000</v>
      </c>
      <c r="Q45" s="653">
        <f>IF(OR(B45="",P45=0),0,SUMIFS('4. DETALLADA-RECURSOS ICBF'!$M$10:$M$1300,'4. DETALLADA-RECURSOS ICBF'!$B$10:$B$1300,'2. INFORMACION GENERAL'!$P$26,'4. DETALLADA-RECURSOS ICBF'!$K$10:$K$1300,'2. INFORMACION GENERAL'!$B$44,'4. DETALLADA-RECURSOS ICBF'!$L$10:$L$1300,'2. INFORMACION GENERAL'!B45))</f>
        <v>96720000</v>
      </c>
      <c r="R45" s="653">
        <f>IFERROR(P45-Q45,0)</f>
        <v>0</v>
      </c>
      <c r="S45" s="696">
        <v>96720000</v>
      </c>
      <c r="T45" s="653">
        <f>IF(OR(B45="",S45=0),0,SUMIFS('4. DETALLADA-RECURSOS ICBF'!$M$10:$M$1300,'4. DETALLADA-RECURSOS ICBF'!$B$10:$B$1300,'2. INFORMACION GENERAL'!$S$26,'4. DETALLADA-RECURSOS ICBF'!$K$10:$K$1300,'2. INFORMACION GENERAL'!$B$44,'4. DETALLADA-RECURSOS ICBF'!$L$10:$L$1300,'2. INFORMACION GENERAL'!B45))</f>
        <v>96720000</v>
      </c>
      <c r="U45" s="653">
        <f>IFERROR(S45-T45,0)</f>
        <v>0</v>
      </c>
      <c r="V45" s="696">
        <v>77376000</v>
      </c>
      <c r="W45" s="653">
        <f>IF(OR(B45="",V45=0),0,SUMIFS('4. DETALLADA-RECURSOS ICBF'!$M$10:$M$1300,'4. DETALLADA-RECURSOS ICBF'!$B$10:$B$1300,'2. INFORMACION GENERAL'!$V$26,'4. DETALLADA-RECURSOS ICBF'!$K$10:$K$1300,'2. INFORMACION GENERAL'!$B$44,'4. DETALLADA-RECURSOS ICBF'!$L$10:$L$1300,'2. INFORMACION GENERAL'!B45))</f>
        <v>77376000</v>
      </c>
      <c r="X45" s="653">
        <f>IFERROR(V45-W45,0)</f>
        <v>0</v>
      </c>
      <c r="Y45" s="696">
        <v>0</v>
      </c>
      <c r="Z45" s="653">
        <f>IF(OR(B45="",Y45=0),0,SUMIFS('4. DETALLADA-RECURSOS ICBF'!$M$10:$M$1300,'4. DETALLADA-RECURSOS ICBF'!$B$10:$B$1300,'2. INFORMACION GENERAL'!$Y$26,'4. DETALLADA-RECURSOS ICBF'!$K$10:$K$1300,'2. INFORMACION GENERAL'!$B$44,'4. DETALLADA-RECURSOS ICBF'!$L$10:$L$1300,'2. INFORMACION GENERAL'!B45))</f>
        <v>0</v>
      </c>
      <c r="AA45" s="653">
        <f>IFERROR(Y45-Z45,0)</f>
        <v>0</v>
      </c>
      <c r="AB45" s="696">
        <v>0</v>
      </c>
      <c r="AC45" s="653">
        <f>IF(OR(B45="",AB45=0),0,SUMIFS('4. DETALLADA-RECURSOS ICBF'!$M$10:$M$1300,'4. DETALLADA-RECURSOS ICBF'!$B$10:$B$1300,'2. INFORMACION GENERAL'!$AB$26,'4. DETALLADA-RECURSOS ICBF'!$K$10:$K$1300,'2. INFORMACION GENERAL'!$B$44,'4. DETALLADA-RECURSOS ICBF'!$L$10:$L$1300,'2. INFORMACION GENERAL'!B45))</f>
        <v>0</v>
      </c>
      <c r="AD45" s="653">
        <f>IFERROR(AB45-AC45,0)</f>
        <v>0</v>
      </c>
      <c r="AE45" s="696">
        <v>0</v>
      </c>
      <c r="AF45" s="653">
        <f>IF(OR(B45="",AE45=0),0,SUMIFS('4. DETALLADA-RECURSOS ICBF'!$M$10:$M$1300,'4. DETALLADA-RECURSOS ICBF'!$B$10:$B$1300,'2. INFORMACION GENERAL'!$AE$26,'4. DETALLADA-RECURSOS ICBF'!$K$10:$K$1300,'2. INFORMACION GENERAL'!$B$44,'4. DETALLADA-RECURSOS ICBF'!$L$10:$L$1300,'2. INFORMACION GENERAL'!B45))</f>
        <v>0</v>
      </c>
      <c r="AG45" s="653">
        <f>IFERROR(AE45-AF45,0)</f>
        <v>0</v>
      </c>
      <c r="AH45" s="696">
        <v>0</v>
      </c>
      <c r="AI45" s="653">
        <f>IF(OR(B45="",AH45=0),0,SUMIFS('4. DETALLADA-RECURSOS ICBF'!$M$10:$M$1300,'4. DETALLADA-RECURSOS ICBF'!$B$10:$B$1300,'2. INFORMACION GENERAL'!$AH$26,'4. DETALLADA-RECURSOS ICBF'!$K$10:$K$1300,'2. INFORMACION GENERAL'!$B$44,'4. DETALLADA-RECURSOS ICBF'!$L$10:$L$1300,'2. INFORMACION GENERAL'!B45))</f>
        <v>0</v>
      </c>
      <c r="AJ45" s="653">
        <f>IFERROR(AH45-AI45,0)</f>
        <v>0</v>
      </c>
      <c r="AK45" s="696">
        <v>0</v>
      </c>
      <c r="AL45" s="653">
        <f>IF(OR(B45="",AK45=0),0,SUMIFS('4. DETALLADA-RECURSOS ICBF'!$M$10:$M$1300,'4. DETALLADA-RECURSOS ICBF'!$B$10:$B$1300,'2. INFORMACION GENERAL'!$AK$26,'4. DETALLADA-RECURSOS ICBF'!$K$10:$K$1300,'2. INFORMACION GENERAL'!$B$44,'4. DETALLADA-RECURSOS ICBF'!$L$10:$L$1300,'2. INFORMACION GENERAL'!B45))</f>
        <v>0</v>
      </c>
      <c r="AM45" s="653">
        <f>IFERROR(AK45-AL45,0)</f>
        <v>0</v>
      </c>
      <c r="AN45" s="696">
        <v>0</v>
      </c>
      <c r="AO45" s="653">
        <f>IF(OR(B45="",AN45=0),0,SUMIFS('4. DETALLADA-RECURSOS ICBF'!$M$10:$M$1300,'4. DETALLADA-RECURSOS ICBF'!$B$10:$B$1300,'2. INFORMACION GENERAL'!$AN$26,'4. DETALLADA-RECURSOS ICBF'!$K$10:$K$1300,'2. INFORMACION GENERAL'!$B$44,'4. DETALLADA-RECURSOS ICBF'!$L$10:$L$1300,'2. INFORMACION GENERAL'!B45))</f>
        <v>0</v>
      </c>
      <c r="AP45" s="653">
        <f>IFERROR(AN45-AO45,0)</f>
        <v>0</v>
      </c>
      <c r="AQ45" s="696">
        <f>IF('1. PRESUPUESTO INICIAL'!F55="",0,'1. PRESUPUESTO INICIAL'!F55)</f>
        <v>0</v>
      </c>
      <c r="AR45" s="653">
        <f>IF(OR(B45="",AQ45=0),0,SUMIFS('4. DETALLADA-RECURSOS ICBF'!$M$10:$M$1300,'4. DETALLADA-RECURSOS ICBF'!$B$10:$B$1300,'2. INFORMACION GENERAL'!$AQ$26,'4. DETALLADA-RECURSOS ICBF'!$K$10:$K$1300,'2. INFORMACION GENERAL'!$B$44,'4. DETALLADA-RECURSOS ICBF'!$L$10:$L$1300,'2. INFORMACION GENERAL'!B45))</f>
        <v>0</v>
      </c>
      <c r="AS45" s="699">
        <f>IFERROR(AQ45-AR45,0)</f>
        <v>0</v>
      </c>
      <c r="AT45" s="700">
        <f t="shared" ref="AT45:AT50" si="78">+SUMIFS(D45:AS45,$D$27:$AS$27,$AT$27)</f>
        <v>483600000</v>
      </c>
      <c r="AU45" s="653">
        <f t="shared" ref="AU45:AU50" si="79">+SUMIFS(D45:AS45,$D$27:$AS$27,$AU$27)</f>
        <v>480222216</v>
      </c>
      <c r="AV45" s="701">
        <f t="shared" ref="AV45:AV50" si="80">+SUMIFS(D45:AS45,$D$27:$AS$27,$AV$27)</f>
        <v>3377784</v>
      </c>
    </row>
    <row r="46" spans="1:48" s="586" customFormat="1" ht="44.25" customHeight="1">
      <c r="A46" s="686">
        <v>2202</v>
      </c>
      <c r="B46" s="969" t="str">
        <f>IF('1. PRESUPUESTO INICIAL'!B56="","",'1. PRESUPUESTO INICIAL'!B56)</f>
        <v>Refrigerio reforzado (Encuentros comunitarios)</v>
      </c>
      <c r="C46" s="970"/>
      <c r="D46" s="696">
        <f>IF('1. PRESUPUESTO INICIAL'!D56="",0,'1. PRESUPUESTO INICIAL'!D56)</f>
        <v>0</v>
      </c>
      <c r="E46" s="653">
        <f>IF(OR(B46="",D46=0),0,SUMIFS('4. DETALLADA-RECURSOS ICBF'!$M$10:$M$1300,'4. DETALLADA-RECURSOS ICBF'!$B$10:$B$1300,'2. INFORMACION GENERAL'!$D$26,'4. DETALLADA-RECURSOS ICBF'!$K$10:$K$1300,'2. INFORMACION GENERAL'!$B$44,'4. DETALLADA-RECURSOS ICBF'!$L$10:$L$1300,'2. INFORMACION GENERAL'!B46))</f>
        <v>0</v>
      </c>
      <c r="F46" s="653">
        <f t="shared" ref="F46:F48" si="81">IFERROR(D46-E46,0)</f>
        <v>0</v>
      </c>
      <c r="G46" s="696">
        <v>4836000</v>
      </c>
      <c r="H46" s="653">
        <f>IF(OR(B46="",G46=0),0,SUMIFS('4. DETALLADA-RECURSOS ICBF'!$M$10:$M$1300,'4. DETALLADA-RECURSOS ICBF'!$B$10:$B$1300,'2. INFORMACION GENERAL'!$G$26,'4. DETALLADA-RECURSOS ICBF'!$K$10:$K$1300,'2. INFORMACION GENERAL'!$B$44,'4. DETALLADA-RECURSOS ICBF'!$L$10:$L$1300,'2. INFORMACION GENERAL'!B46))</f>
        <v>7840670.6399999997</v>
      </c>
      <c r="I46" s="653">
        <f t="shared" ref="I46:I48" si="82">IFERROR(G46-H46,0)</f>
        <v>-3004670.6399999997</v>
      </c>
      <c r="J46" s="696">
        <v>24180000</v>
      </c>
      <c r="K46" s="653">
        <f>IF(OR(B46="",J46=0),0,SUMIFS('4. DETALLADA-RECURSOS ICBF'!$M$10:$M$1300,'4. DETALLADA-RECURSOS ICBF'!$B$10:$B$1300,'2. INFORMACION GENERAL'!$J$26,'4. DETALLADA-RECURSOS ICBF'!$K$10:$K$1300,'2. INFORMACION GENERAL'!$B$44,'4. DETALLADA-RECURSOS ICBF'!$L$10:$L$1300,'2. INFORMACION GENERAL'!B46))</f>
        <v>24180000</v>
      </c>
      <c r="L46" s="653">
        <f t="shared" ref="L46:L48" si="83">IFERROR(J46-K46,0)</f>
        <v>0</v>
      </c>
      <c r="M46" s="696">
        <v>24180000</v>
      </c>
      <c r="N46" s="653">
        <f>IF(OR(B46="",M46=0),0,SUMIFS('4. DETALLADA-RECURSOS ICBF'!$M$10:$M$1300,'4. DETALLADA-RECURSOS ICBF'!$B$10:$B$1300,'2. INFORMACION GENERAL'!$M$26,'4. DETALLADA-RECURSOS ICBF'!$K$10:$K$1300,'2. INFORMACION GENERAL'!$B$44,'4. DETALLADA-RECURSOS ICBF'!$L$10:$L$1300,'2. INFORMACION GENERAL'!B46))</f>
        <v>24180000</v>
      </c>
      <c r="O46" s="653">
        <f t="shared" ref="O46:O48" si="84">IFERROR(M46-N46,0)</f>
        <v>0</v>
      </c>
      <c r="P46" s="696">
        <v>24180000</v>
      </c>
      <c r="Q46" s="653">
        <f>IF(OR(B46="",P46=0),0,SUMIFS('4. DETALLADA-RECURSOS ICBF'!$M$10:$M$1300,'4. DETALLADA-RECURSOS ICBF'!$B$10:$B$1300,'2. INFORMACION GENERAL'!$P$26,'4. DETALLADA-RECURSOS ICBF'!$K$10:$K$1300,'2. INFORMACION GENERAL'!$B$44,'4. DETALLADA-RECURSOS ICBF'!$L$10:$L$1300,'2. INFORMACION GENERAL'!B46))</f>
        <v>24180000</v>
      </c>
      <c r="R46" s="653">
        <f t="shared" ref="R46:R48" si="85">IFERROR(P46-Q46,0)</f>
        <v>0</v>
      </c>
      <c r="S46" s="696">
        <v>24180000</v>
      </c>
      <c r="T46" s="653">
        <f>IF(OR(B46="",S46=0),0,SUMIFS('4. DETALLADA-RECURSOS ICBF'!$M$10:$M$1300,'4. DETALLADA-RECURSOS ICBF'!$B$10:$B$1300,'2. INFORMACION GENERAL'!$S$26,'4. DETALLADA-RECURSOS ICBF'!$K$10:$K$1300,'2. INFORMACION GENERAL'!$B$44,'4. DETALLADA-RECURSOS ICBF'!$L$10:$L$1300,'2. INFORMACION GENERAL'!B46))</f>
        <v>24180000</v>
      </c>
      <c r="U46" s="653">
        <f t="shared" ref="U46:U48" si="86">IFERROR(S46-T46,0)</f>
        <v>0</v>
      </c>
      <c r="V46" s="696">
        <v>19344000</v>
      </c>
      <c r="W46" s="653">
        <f>IF(OR(B46="",V46=0),0,SUMIFS('4. DETALLADA-RECURSOS ICBF'!$M$10:$M$1300,'4. DETALLADA-RECURSOS ICBF'!$B$10:$B$1300,'2. INFORMACION GENERAL'!$V$26,'4. DETALLADA-RECURSOS ICBF'!$K$10:$K$1300,'2. INFORMACION GENERAL'!$B$44,'4. DETALLADA-RECURSOS ICBF'!$L$10:$L$1300,'2. INFORMACION GENERAL'!B46))</f>
        <v>19344000</v>
      </c>
      <c r="X46" s="653">
        <f t="shared" ref="X46:X48" si="87">IFERROR(V46-W46,0)</f>
        <v>0</v>
      </c>
      <c r="Y46" s="696">
        <v>0</v>
      </c>
      <c r="Z46" s="653">
        <f>IF(OR(B46="",Y46=0),0,SUMIFS('4. DETALLADA-RECURSOS ICBF'!$M$10:$M$1300,'4. DETALLADA-RECURSOS ICBF'!$B$10:$B$1300,'2. INFORMACION GENERAL'!$Y$26,'4. DETALLADA-RECURSOS ICBF'!$K$10:$K$1300,'2. INFORMACION GENERAL'!$B$44,'4. DETALLADA-RECURSOS ICBF'!$L$10:$L$1300,'2. INFORMACION GENERAL'!B46))</f>
        <v>0</v>
      </c>
      <c r="AA46" s="653">
        <f t="shared" ref="AA46:AA48" si="88">IFERROR(Y46-Z46,0)</f>
        <v>0</v>
      </c>
      <c r="AB46" s="696">
        <v>0</v>
      </c>
      <c r="AC46" s="653">
        <f>IF(OR(B46="",AB46=0),0,SUMIFS('4. DETALLADA-RECURSOS ICBF'!$M$10:$M$1300,'4. DETALLADA-RECURSOS ICBF'!$B$10:$B$1300,'2. INFORMACION GENERAL'!$AB$26,'4. DETALLADA-RECURSOS ICBF'!$K$10:$K$1300,'2. INFORMACION GENERAL'!$B$44,'4. DETALLADA-RECURSOS ICBF'!$L$10:$L$1300,'2. INFORMACION GENERAL'!B46))</f>
        <v>0</v>
      </c>
      <c r="AD46" s="653">
        <f t="shared" ref="AD46:AD48" si="89">IFERROR(AB46-AC46,0)</f>
        <v>0</v>
      </c>
      <c r="AE46" s="696">
        <v>0</v>
      </c>
      <c r="AF46" s="653">
        <f>IF(OR(B46="",AE46=0),0,SUMIFS('4. DETALLADA-RECURSOS ICBF'!$M$10:$M$1300,'4. DETALLADA-RECURSOS ICBF'!$B$10:$B$1300,'2. INFORMACION GENERAL'!$AE$26,'4. DETALLADA-RECURSOS ICBF'!$K$10:$K$1300,'2. INFORMACION GENERAL'!$B$44,'4. DETALLADA-RECURSOS ICBF'!$L$10:$L$1300,'2. INFORMACION GENERAL'!B46))</f>
        <v>0</v>
      </c>
      <c r="AG46" s="653">
        <f t="shared" ref="AG46:AG48" si="90">IFERROR(AE46-AF46,0)</f>
        <v>0</v>
      </c>
      <c r="AH46" s="696">
        <v>0</v>
      </c>
      <c r="AI46" s="653">
        <f>IF(OR(B46="",AH46=0),0,SUMIFS('4. DETALLADA-RECURSOS ICBF'!$M$10:$M$1300,'4. DETALLADA-RECURSOS ICBF'!$B$10:$B$1300,'2. INFORMACION GENERAL'!$AH$26,'4. DETALLADA-RECURSOS ICBF'!$K$10:$K$1300,'2. INFORMACION GENERAL'!$B$44,'4. DETALLADA-RECURSOS ICBF'!$L$10:$L$1300,'2. INFORMACION GENERAL'!B46))</f>
        <v>0</v>
      </c>
      <c r="AJ46" s="653">
        <f t="shared" ref="AJ46:AJ48" si="91">IFERROR(AH46-AI46,0)</f>
        <v>0</v>
      </c>
      <c r="AK46" s="696">
        <v>0</v>
      </c>
      <c r="AL46" s="653">
        <f>IF(OR(B46="",AK46=0),0,SUMIFS('4. DETALLADA-RECURSOS ICBF'!$M$10:$M$1300,'4. DETALLADA-RECURSOS ICBF'!$B$10:$B$1300,'2. INFORMACION GENERAL'!$AK$26,'4. DETALLADA-RECURSOS ICBF'!$K$10:$K$1300,'2. INFORMACION GENERAL'!$B$44,'4. DETALLADA-RECURSOS ICBF'!$L$10:$L$1300,'2. INFORMACION GENERAL'!B46))</f>
        <v>0</v>
      </c>
      <c r="AM46" s="653">
        <f t="shared" ref="AM46:AM48" si="92">IFERROR(AK46-AL46,0)</f>
        <v>0</v>
      </c>
      <c r="AN46" s="696">
        <v>0</v>
      </c>
      <c r="AO46" s="653">
        <f>IF(OR(B46="",AN46=0),0,SUMIFS('4. DETALLADA-RECURSOS ICBF'!$M$10:$M$1300,'4. DETALLADA-RECURSOS ICBF'!$B$10:$B$1300,'2. INFORMACION GENERAL'!$AN$26,'4. DETALLADA-RECURSOS ICBF'!$K$10:$K$1300,'2. INFORMACION GENERAL'!$B$44,'4. DETALLADA-RECURSOS ICBF'!$L$10:$L$1300,'2. INFORMACION GENERAL'!B46))</f>
        <v>0</v>
      </c>
      <c r="AP46" s="653">
        <f>IFERROR(AN46-AO46,0)</f>
        <v>0</v>
      </c>
      <c r="AQ46" s="696">
        <f>IF('1. PRESUPUESTO INICIAL'!F56="",0,'1. PRESUPUESTO INICIAL'!F56)</f>
        <v>0</v>
      </c>
      <c r="AR46" s="653">
        <f>IF(OR(B46="",AQ46=0),0,SUMIFS('4. DETALLADA-RECURSOS ICBF'!$M$10:$M$1300,'4. DETALLADA-RECURSOS ICBF'!$B$10:$B$1300,'2. INFORMACION GENERAL'!$AQ$26,'4. DETALLADA-RECURSOS ICBF'!$K$10:$K$1300,'2. INFORMACION GENERAL'!$B$44,'4. DETALLADA-RECURSOS ICBF'!$L$10:$L$1300,'2. INFORMACION GENERAL'!B46))</f>
        <v>0</v>
      </c>
      <c r="AS46" s="699">
        <f t="shared" ref="AS46:AS48" si="93">IFERROR(AQ46-AR46,0)</f>
        <v>0</v>
      </c>
      <c r="AT46" s="700">
        <f t="shared" si="78"/>
        <v>120900000</v>
      </c>
      <c r="AU46" s="653">
        <f t="shared" si="79"/>
        <v>123904670.64</v>
      </c>
      <c r="AV46" s="701">
        <f t="shared" si="80"/>
        <v>-3004670.6399999997</v>
      </c>
    </row>
    <row r="47" spans="1:48" s="586" customFormat="1" ht="44.25" customHeight="1">
      <c r="A47" s="686">
        <v>2203</v>
      </c>
      <c r="B47" s="969" t="str">
        <f>IF('1. PRESUPUESTO INICIAL'!B57="","",'1. PRESUPUESTO INICIAL'!B57)</f>
        <v>Olla comunitaria</v>
      </c>
      <c r="C47" s="970"/>
      <c r="D47" s="696">
        <f>IF('1. PRESUPUESTO INICIAL'!D57="",0,'1. PRESUPUESTO INICIAL'!D57)</f>
        <v>0</v>
      </c>
      <c r="E47" s="653">
        <f>IF(OR(B47="",D47=0),0,SUMIFS('4. DETALLADA-RECURSOS ICBF'!$M$10:$M$1300,'4. DETALLADA-RECURSOS ICBF'!$B$10:$B$1300,'2. INFORMACION GENERAL'!$D$26,'4. DETALLADA-RECURSOS ICBF'!$K$10:$K$1300,'2. INFORMACION GENERAL'!$B$44,'4. DETALLADA-RECURSOS ICBF'!$L$10:$L$1300,'2. INFORMACION GENERAL'!B47))</f>
        <v>0</v>
      </c>
      <c r="F47" s="653">
        <f t="shared" si="81"/>
        <v>0</v>
      </c>
      <c r="G47" s="696">
        <v>1952640</v>
      </c>
      <c r="H47" s="653">
        <f>IF(OR(B47="",G47=0),0,SUMIFS('4. DETALLADA-RECURSOS ICBF'!$M$10:$M$1300,'4. DETALLADA-RECURSOS ICBF'!$B$10:$B$1300,'2. INFORMACION GENERAL'!$G$26,'4. DETALLADA-RECURSOS ICBF'!$K$10:$K$1300,'2. INFORMACION GENERAL'!$B$44,'4. DETALLADA-RECURSOS ICBF'!$L$10:$L$1300,'2. INFORMACION GENERAL'!B47))</f>
        <v>0</v>
      </c>
      <c r="I47" s="653">
        <f t="shared" si="82"/>
        <v>1952640</v>
      </c>
      <c r="J47" s="696">
        <v>9763200</v>
      </c>
      <c r="K47" s="653">
        <f>IF(OR(B47="",J47=0),0,SUMIFS('4. DETALLADA-RECURSOS ICBF'!$M$10:$M$1300,'4. DETALLADA-RECURSOS ICBF'!$B$10:$B$1300,'2. INFORMACION GENERAL'!$J$26,'4. DETALLADA-RECURSOS ICBF'!$K$10:$K$1300,'2. INFORMACION GENERAL'!$B$44,'4. DETALLADA-RECURSOS ICBF'!$L$10:$L$1300,'2. INFORMACION GENERAL'!B47))</f>
        <v>9763200</v>
      </c>
      <c r="L47" s="653">
        <f t="shared" si="83"/>
        <v>0</v>
      </c>
      <c r="M47" s="696">
        <v>9763200</v>
      </c>
      <c r="N47" s="653">
        <f>IF(OR(B47="",M47=0),0,SUMIFS('4. DETALLADA-RECURSOS ICBF'!$M$10:$M$1300,'4. DETALLADA-RECURSOS ICBF'!$B$10:$B$1300,'2. INFORMACION GENERAL'!$M$26,'4. DETALLADA-RECURSOS ICBF'!$K$10:$K$1300,'2. INFORMACION GENERAL'!$B$44,'4. DETALLADA-RECURSOS ICBF'!$L$10:$L$1300,'2. INFORMACION GENERAL'!B47))</f>
        <v>9763200</v>
      </c>
      <c r="O47" s="653">
        <f t="shared" si="84"/>
        <v>0</v>
      </c>
      <c r="P47" s="696">
        <v>9763200</v>
      </c>
      <c r="Q47" s="653">
        <f>IF(OR(B47="",P47=0),0,SUMIFS('4. DETALLADA-RECURSOS ICBF'!$M$10:$M$1300,'4. DETALLADA-RECURSOS ICBF'!$B$10:$B$1300,'2. INFORMACION GENERAL'!$P$26,'4. DETALLADA-RECURSOS ICBF'!$K$10:$K$1300,'2. INFORMACION GENERAL'!$B$44,'4. DETALLADA-RECURSOS ICBF'!$L$10:$L$1300,'2. INFORMACION GENERAL'!B47))</f>
        <v>9763200</v>
      </c>
      <c r="R47" s="653">
        <f t="shared" si="85"/>
        <v>0</v>
      </c>
      <c r="S47" s="696">
        <v>9763200</v>
      </c>
      <c r="T47" s="653">
        <f>IF(OR(B47="",S47=0),0,SUMIFS('4. DETALLADA-RECURSOS ICBF'!$M$10:$M$1300,'4. DETALLADA-RECURSOS ICBF'!$B$10:$B$1300,'2. INFORMACION GENERAL'!$S$26,'4. DETALLADA-RECURSOS ICBF'!$K$10:$K$1300,'2. INFORMACION GENERAL'!$B$44,'4. DETALLADA-RECURSOS ICBF'!$L$10:$L$1300,'2. INFORMACION GENERAL'!B47))</f>
        <v>9763200</v>
      </c>
      <c r="U47" s="653">
        <f t="shared" si="86"/>
        <v>0</v>
      </c>
      <c r="V47" s="696">
        <v>7810560</v>
      </c>
      <c r="W47" s="653">
        <f>IF(OR(B47="",V47=0),0,SUMIFS('4. DETALLADA-RECURSOS ICBF'!$M$10:$M$1300,'4. DETALLADA-RECURSOS ICBF'!$B$10:$B$1300,'2. INFORMACION GENERAL'!$V$26,'4. DETALLADA-RECURSOS ICBF'!$K$10:$K$1300,'2. INFORMACION GENERAL'!$B$44,'4. DETALLADA-RECURSOS ICBF'!$L$10:$L$1300,'2. INFORMACION GENERAL'!B47))</f>
        <v>7810560</v>
      </c>
      <c r="X47" s="653">
        <f t="shared" si="87"/>
        <v>0</v>
      </c>
      <c r="Y47" s="696">
        <v>0</v>
      </c>
      <c r="Z47" s="653">
        <f>IF(OR(B47="",Y47=0),0,SUMIFS('4. DETALLADA-RECURSOS ICBF'!$M$10:$M$1300,'4. DETALLADA-RECURSOS ICBF'!$B$10:$B$1300,'2. INFORMACION GENERAL'!$Y$26,'4. DETALLADA-RECURSOS ICBF'!$K$10:$K$1300,'2. INFORMACION GENERAL'!$B$44,'4. DETALLADA-RECURSOS ICBF'!$L$10:$L$1300,'2. INFORMACION GENERAL'!B47))</f>
        <v>0</v>
      </c>
      <c r="AA47" s="653">
        <f t="shared" si="88"/>
        <v>0</v>
      </c>
      <c r="AB47" s="696">
        <v>0</v>
      </c>
      <c r="AC47" s="653">
        <f>IF(OR(B47="",AB47=0),0,SUMIFS('4. DETALLADA-RECURSOS ICBF'!$M$10:$M$1300,'4. DETALLADA-RECURSOS ICBF'!$B$10:$B$1300,'2. INFORMACION GENERAL'!$AB$26,'4. DETALLADA-RECURSOS ICBF'!$K$10:$K$1300,'2. INFORMACION GENERAL'!$B$44,'4. DETALLADA-RECURSOS ICBF'!$L$10:$L$1300,'2. INFORMACION GENERAL'!B47))</f>
        <v>0</v>
      </c>
      <c r="AD47" s="653">
        <f t="shared" si="89"/>
        <v>0</v>
      </c>
      <c r="AE47" s="696">
        <v>0</v>
      </c>
      <c r="AF47" s="653">
        <f>IF(OR(B47="",AE47=0),0,SUMIFS('4. DETALLADA-RECURSOS ICBF'!$M$10:$M$1300,'4. DETALLADA-RECURSOS ICBF'!$B$10:$B$1300,'2. INFORMACION GENERAL'!$AE$26,'4. DETALLADA-RECURSOS ICBF'!$K$10:$K$1300,'2. INFORMACION GENERAL'!$B$44,'4. DETALLADA-RECURSOS ICBF'!$L$10:$L$1300,'2. INFORMACION GENERAL'!B47))</f>
        <v>0</v>
      </c>
      <c r="AG47" s="653">
        <f t="shared" si="90"/>
        <v>0</v>
      </c>
      <c r="AH47" s="696">
        <v>0</v>
      </c>
      <c r="AI47" s="653">
        <f>IF(OR(B47="",AH47=0),0,SUMIFS('4. DETALLADA-RECURSOS ICBF'!$M$10:$M$1300,'4. DETALLADA-RECURSOS ICBF'!$B$10:$B$1300,'2. INFORMACION GENERAL'!$AH$26,'4. DETALLADA-RECURSOS ICBF'!$K$10:$K$1300,'2. INFORMACION GENERAL'!$B$44,'4. DETALLADA-RECURSOS ICBF'!$L$10:$L$1300,'2. INFORMACION GENERAL'!B47))</f>
        <v>0</v>
      </c>
      <c r="AJ47" s="653">
        <f t="shared" si="91"/>
        <v>0</v>
      </c>
      <c r="AK47" s="696">
        <v>0</v>
      </c>
      <c r="AL47" s="653">
        <f>IF(OR(B47="",AK47=0),0,SUMIFS('4. DETALLADA-RECURSOS ICBF'!$M$10:$M$1300,'4. DETALLADA-RECURSOS ICBF'!$B$10:$B$1300,'2. INFORMACION GENERAL'!$AK$26,'4. DETALLADA-RECURSOS ICBF'!$K$10:$K$1300,'2. INFORMACION GENERAL'!$B$44,'4. DETALLADA-RECURSOS ICBF'!$L$10:$L$1300,'2. INFORMACION GENERAL'!B47))</f>
        <v>0</v>
      </c>
      <c r="AM47" s="653">
        <f t="shared" si="92"/>
        <v>0</v>
      </c>
      <c r="AN47" s="696">
        <v>0</v>
      </c>
      <c r="AO47" s="653">
        <f>IF(OR(B47="",AN47=0),0,SUMIFS('4. DETALLADA-RECURSOS ICBF'!$M$10:$M$1300,'4. DETALLADA-RECURSOS ICBF'!$B$10:$B$1300,'2. INFORMACION GENERAL'!$AN$26,'4. DETALLADA-RECURSOS ICBF'!$K$10:$K$1300,'2. INFORMACION GENERAL'!$B$44,'4. DETALLADA-RECURSOS ICBF'!$L$10:$L$1300,'2. INFORMACION GENERAL'!B47))</f>
        <v>0</v>
      </c>
      <c r="AP47" s="653">
        <f t="shared" ref="AP47:AP48" si="94">IFERROR(AN47-AO47,0)</f>
        <v>0</v>
      </c>
      <c r="AQ47" s="696">
        <f>IF('1. PRESUPUESTO INICIAL'!F57="",0,'1. PRESUPUESTO INICIAL'!F57)</f>
        <v>9763200</v>
      </c>
      <c r="AR47" s="653">
        <f>IF(OR(B47="",AQ47=0),0,SUMIFS('4. DETALLADA-RECURSOS ICBF'!$M$10:$M$1300,'4. DETALLADA-RECURSOS ICBF'!$B$10:$B$1300,'2. INFORMACION GENERAL'!$AQ$26,'4. DETALLADA-RECURSOS ICBF'!$K$10:$K$1300,'2. INFORMACION GENERAL'!$B$44,'4. DETALLADA-RECURSOS ICBF'!$L$10:$L$1300,'2. INFORMACION GENERAL'!B47))</f>
        <v>0</v>
      </c>
      <c r="AS47" s="699">
        <f t="shared" si="93"/>
        <v>9763200</v>
      </c>
      <c r="AT47" s="700">
        <f t="shared" si="78"/>
        <v>58579200</v>
      </c>
      <c r="AU47" s="653">
        <f t="shared" si="79"/>
        <v>46863360</v>
      </c>
      <c r="AV47" s="701">
        <f t="shared" si="80"/>
        <v>11715840</v>
      </c>
    </row>
    <row r="48" spans="1:48" s="586" customFormat="1" ht="44.25" customHeight="1">
      <c r="A48" s="686">
        <v>2204</v>
      </c>
      <c r="B48" s="848" t="str">
        <f>IF('1. PRESUPUESTO INICIAL'!B58="","",'1. PRESUPUESTO INICIAL'!B58)</f>
        <v/>
      </c>
      <c r="C48" s="848"/>
      <c r="D48" s="696">
        <f>IF('1. PRESUPUESTO INICIAL'!D58="",0,'1. PRESUPUESTO INICIAL'!D58)</f>
        <v>0</v>
      </c>
      <c r="E48" s="653">
        <f>IF(OR(B48="",D48=0),0,SUMIFS('4. DETALLADA-RECURSOS ICBF'!$M$10:$M$1300,'4. DETALLADA-RECURSOS ICBF'!$B$10:$B$1300,'2. INFORMACION GENERAL'!$D$26,'4. DETALLADA-RECURSOS ICBF'!$K$10:$K$1300,'2. INFORMACION GENERAL'!$B$44,'4. DETALLADA-RECURSOS ICBF'!$L$10:$L$1300,'2. INFORMACION GENERAL'!B48))</f>
        <v>0</v>
      </c>
      <c r="F48" s="653">
        <f t="shared" si="81"/>
        <v>0</v>
      </c>
      <c r="G48" s="696">
        <v>0</v>
      </c>
      <c r="H48" s="653">
        <f>IF(OR(B48="",G48=0),0,SUMIFS('4. DETALLADA-RECURSOS ICBF'!$M$10:$M$1300,'4. DETALLADA-RECURSOS ICBF'!$B$10:$B$1300,'2. INFORMACION GENERAL'!$G$26,'4. DETALLADA-RECURSOS ICBF'!$K$10:$K$1300,'2. INFORMACION GENERAL'!$B$44,'4. DETALLADA-RECURSOS ICBF'!$L$10:$L$1300,'2. INFORMACION GENERAL'!B48))</f>
        <v>0</v>
      </c>
      <c r="I48" s="653">
        <f t="shared" si="82"/>
        <v>0</v>
      </c>
      <c r="J48" s="696">
        <v>0</v>
      </c>
      <c r="K48" s="653">
        <f>IF(OR(B48="",J48=0),0,SUMIFS('4. DETALLADA-RECURSOS ICBF'!$M$10:$M$1300,'4. DETALLADA-RECURSOS ICBF'!$B$10:$B$1300,'2. INFORMACION GENERAL'!$J$26,'4. DETALLADA-RECURSOS ICBF'!$K$10:$K$1300,'2. INFORMACION GENERAL'!$B$44,'4. DETALLADA-RECURSOS ICBF'!$L$10:$L$1300,'2. INFORMACION GENERAL'!B48))</f>
        <v>0</v>
      </c>
      <c r="L48" s="653">
        <f t="shared" si="83"/>
        <v>0</v>
      </c>
      <c r="M48" s="696">
        <v>0</v>
      </c>
      <c r="N48" s="653">
        <f>IF(OR(B48="",M48=0),0,SUMIFS('4. DETALLADA-RECURSOS ICBF'!$M$10:$M$1300,'4. DETALLADA-RECURSOS ICBF'!$B$10:$B$1300,'2. INFORMACION GENERAL'!$M$26,'4. DETALLADA-RECURSOS ICBF'!$K$10:$K$1300,'2. INFORMACION GENERAL'!$B$44,'4. DETALLADA-RECURSOS ICBF'!$L$10:$L$1300,'2. INFORMACION GENERAL'!B48))</f>
        <v>0</v>
      </c>
      <c r="O48" s="653">
        <f t="shared" si="84"/>
        <v>0</v>
      </c>
      <c r="P48" s="696">
        <v>0</v>
      </c>
      <c r="Q48" s="653">
        <f>IF(OR(B48="",P48=0),0,SUMIFS('4. DETALLADA-RECURSOS ICBF'!$M$10:$M$1300,'4. DETALLADA-RECURSOS ICBF'!$B$10:$B$1300,'2. INFORMACION GENERAL'!$P$26,'4. DETALLADA-RECURSOS ICBF'!$K$10:$K$1300,'2. INFORMACION GENERAL'!$B$44,'4. DETALLADA-RECURSOS ICBF'!$L$10:$L$1300,'2. INFORMACION GENERAL'!B48))</f>
        <v>0</v>
      </c>
      <c r="R48" s="653">
        <f t="shared" si="85"/>
        <v>0</v>
      </c>
      <c r="S48" s="696">
        <v>0</v>
      </c>
      <c r="T48" s="653">
        <f>IF(OR(B48="",S48=0),0,SUMIFS('4. DETALLADA-RECURSOS ICBF'!$M$10:$M$1300,'4. DETALLADA-RECURSOS ICBF'!$B$10:$B$1300,'2. INFORMACION GENERAL'!$S$26,'4. DETALLADA-RECURSOS ICBF'!$K$10:$K$1300,'2. INFORMACION GENERAL'!$B$44,'4. DETALLADA-RECURSOS ICBF'!$L$10:$L$1300,'2. INFORMACION GENERAL'!B48))</f>
        <v>0</v>
      </c>
      <c r="U48" s="653">
        <f t="shared" si="86"/>
        <v>0</v>
      </c>
      <c r="V48" s="696">
        <v>0</v>
      </c>
      <c r="W48" s="653">
        <f>IF(OR(B48="",V48=0),0,SUMIFS('4. DETALLADA-RECURSOS ICBF'!$M$10:$M$1300,'4. DETALLADA-RECURSOS ICBF'!$B$10:$B$1300,'2. INFORMACION GENERAL'!$V$26,'4. DETALLADA-RECURSOS ICBF'!$K$10:$K$1300,'2. INFORMACION GENERAL'!$B$44,'4. DETALLADA-RECURSOS ICBF'!$L$10:$L$1300,'2. INFORMACION GENERAL'!B48))</f>
        <v>0</v>
      </c>
      <c r="X48" s="653">
        <f t="shared" si="87"/>
        <v>0</v>
      </c>
      <c r="Y48" s="696">
        <v>0</v>
      </c>
      <c r="Z48" s="653">
        <f>IF(OR(B48="",Y48=0),0,SUMIFS('4. DETALLADA-RECURSOS ICBF'!$M$10:$M$1300,'4. DETALLADA-RECURSOS ICBF'!$B$10:$B$1300,'2. INFORMACION GENERAL'!$Y$26,'4. DETALLADA-RECURSOS ICBF'!$K$10:$K$1300,'2. INFORMACION GENERAL'!$B$44,'4. DETALLADA-RECURSOS ICBF'!$L$10:$L$1300,'2. INFORMACION GENERAL'!B48))</f>
        <v>0</v>
      </c>
      <c r="AA48" s="653">
        <f t="shared" si="88"/>
        <v>0</v>
      </c>
      <c r="AB48" s="696">
        <v>0</v>
      </c>
      <c r="AC48" s="653">
        <f>IF(OR(B48="",AB48=0),0,SUMIFS('4. DETALLADA-RECURSOS ICBF'!$M$10:$M$1300,'4. DETALLADA-RECURSOS ICBF'!$B$10:$B$1300,'2. INFORMACION GENERAL'!$AB$26,'4. DETALLADA-RECURSOS ICBF'!$K$10:$K$1300,'2. INFORMACION GENERAL'!$B$44,'4. DETALLADA-RECURSOS ICBF'!$L$10:$L$1300,'2. INFORMACION GENERAL'!B48))</f>
        <v>0</v>
      </c>
      <c r="AD48" s="653">
        <f t="shared" si="89"/>
        <v>0</v>
      </c>
      <c r="AE48" s="696">
        <v>0</v>
      </c>
      <c r="AF48" s="653">
        <f>IF(OR(B48="",AE48=0),0,SUMIFS('4. DETALLADA-RECURSOS ICBF'!$M$10:$M$1300,'4. DETALLADA-RECURSOS ICBF'!$B$10:$B$1300,'2. INFORMACION GENERAL'!$AE$26,'4. DETALLADA-RECURSOS ICBF'!$K$10:$K$1300,'2. INFORMACION GENERAL'!$B$44,'4. DETALLADA-RECURSOS ICBF'!$L$10:$L$1300,'2. INFORMACION GENERAL'!B48))</f>
        <v>0</v>
      </c>
      <c r="AG48" s="653">
        <f t="shared" si="90"/>
        <v>0</v>
      </c>
      <c r="AH48" s="696">
        <v>0</v>
      </c>
      <c r="AI48" s="653">
        <f>IF(OR(B48="",AH48=0),0,SUMIFS('4. DETALLADA-RECURSOS ICBF'!$M$10:$M$1300,'4. DETALLADA-RECURSOS ICBF'!$B$10:$B$1300,'2. INFORMACION GENERAL'!$AH$26,'4. DETALLADA-RECURSOS ICBF'!$K$10:$K$1300,'2. INFORMACION GENERAL'!$B$44,'4. DETALLADA-RECURSOS ICBF'!$L$10:$L$1300,'2. INFORMACION GENERAL'!B48))</f>
        <v>0</v>
      </c>
      <c r="AJ48" s="653">
        <f t="shared" si="91"/>
        <v>0</v>
      </c>
      <c r="AK48" s="696">
        <v>0</v>
      </c>
      <c r="AL48" s="653">
        <f>IF(OR(B48="",AK48=0),0,SUMIFS('4. DETALLADA-RECURSOS ICBF'!$M$10:$M$1300,'4. DETALLADA-RECURSOS ICBF'!$B$10:$B$1300,'2. INFORMACION GENERAL'!$AK$26,'4. DETALLADA-RECURSOS ICBF'!$K$10:$K$1300,'2. INFORMACION GENERAL'!$B$44,'4. DETALLADA-RECURSOS ICBF'!$L$10:$L$1300,'2. INFORMACION GENERAL'!B48))</f>
        <v>0</v>
      </c>
      <c r="AM48" s="653">
        <f t="shared" si="92"/>
        <v>0</v>
      </c>
      <c r="AN48" s="696">
        <v>0</v>
      </c>
      <c r="AO48" s="653">
        <f>IF(OR(B48="",AN48=0),0,SUMIFS('4. DETALLADA-RECURSOS ICBF'!$M$10:$M$1300,'4. DETALLADA-RECURSOS ICBF'!$B$10:$B$1300,'2. INFORMACION GENERAL'!$AN$26,'4. DETALLADA-RECURSOS ICBF'!$K$10:$K$1300,'2. INFORMACION GENERAL'!$B$44,'4. DETALLADA-RECURSOS ICBF'!$L$10:$L$1300,'2. INFORMACION GENERAL'!B48))</f>
        <v>0</v>
      </c>
      <c r="AP48" s="653">
        <f t="shared" si="94"/>
        <v>0</v>
      </c>
      <c r="AQ48" s="696">
        <f>IF('1. PRESUPUESTO INICIAL'!F58="",0,'1. PRESUPUESTO INICIAL'!F58)</f>
        <v>0</v>
      </c>
      <c r="AR48" s="653">
        <f>IF(OR(B48="",AQ48=0),0,SUMIFS('4. DETALLADA-RECURSOS ICBF'!$M$10:$M$1300,'4. DETALLADA-RECURSOS ICBF'!$B$10:$B$1300,'2. INFORMACION GENERAL'!$AQ$26,'4. DETALLADA-RECURSOS ICBF'!$K$10:$K$1300,'2. INFORMACION GENERAL'!$B$44,'4. DETALLADA-RECURSOS ICBF'!$L$10:$L$1300,'2. INFORMACION GENERAL'!B48))</f>
        <v>0</v>
      </c>
      <c r="AS48" s="699">
        <f t="shared" si="93"/>
        <v>0</v>
      </c>
      <c r="AT48" s="700">
        <f t="shared" si="78"/>
        <v>0</v>
      </c>
      <c r="AU48" s="653">
        <f t="shared" si="79"/>
        <v>0</v>
      </c>
      <c r="AV48" s="701">
        <f t="shared" si="80"/>
        <v>0</v>
      </c>
    </row>
    <row r="49" spans="1:48" ht="44.25" customHeight="1">
      <c r="A49" s="582">
        <v>2202</v>
      </c>
      <c r="B49" s="966" t="str">
        <f>IF('1. PRESUPUESTO INICIAL'!B62="","",'1. PRESUPUESTO INICIAL'!B62)</f>
        <v>N/A</v>
      </c>
      <c r="C49" s="966"/>
      <c r="D49" s="775" t="str">
        <f>IF('1. PRESUPUESTO INICIAL'!D62="","",'1. PRESUPUESTO INICIAL'!D62)</f>
        <v/>
      </c>
      <c r="E49" s="583">
        <f>IF(OR(B49="",D49=0),0,SUMIFS('4. DETALLADA-RECURSOS ICBF'!$M$10:$M$1300,'4. DETALLADA-RECURSOS ICBF'!$B$10:$B$1300,'2. INFORMACION GENERAL'!$D$26,'4. DETALLADA-RECURSOS ICBF'!$K$10:$K$1300,'2. INFORMACION GENERAL'!$B$49,'4. DETALLADA-RECURSOS ICBF'!$L$10:$L$1300,'2. INFORMACION GENERAL'!B49))</f>
        <v>0</v>
      </c>
      <c r="F49" s="583">
        <f>IFERROR(D49-E49,0)</f>
        <v>0</v>
      </c>
      <c r="G49" s="775">
        <v>0</v>
      </c>
      <c r="H49" s="583">
        <f>IF(OR(B49="",G49=0),0,SUMIFS('4. DETALLADA-RECURSOS ICBF'!$M$10:$M$1300,'4. DETALLADA-RECURSOS ICBF'!$B$10:$B$1300,'2. INFORMACION GENERAL'!$G$26,'4. DETALLADA-RECURSOS ICBF'!$K$10:$K$1300,'2. INFORMACION GENERAL'!$B$49))</f>
        <v>0</v>
      </c>
      <c r="I49" s="583">
        <f>IFERROR(G49-H49,0)</f>
        <v>0</v>
      </c>
      <c r="J49" s="775">
        <v>0</v>
      </c>
      <c r="K49" s="583">
        <f>IF(OR(B49="",J49=0),0,SUMIFS('4. DETALLADA-RECURSOS ICBF'!$M$10:$M$1300,'4. DETALLADA-RECURSOS ICBF'!$B$10:$B$1300,'2. INFORMACION GENERAL'!$J$26,'4. DETALLADA-RECURSOS ICBF'!$K$10:$K$1300,'2. INFORMACION GENERAL'!$B$49))</f>
        <v>0</v>
      </c>
      <c r="L49" s="583">
        <f>IFERROR(J49-K49,0)</f>
        <v>0</v>
      </c>
      <c r="M49" s="695">
        <v>0</v>
      </c>
      <c r="N49" s="583">
        <f>IF(OR(B49="",M49=0),0,SUMIFS('4. DETALLADA-RECURSOS ICBF'!$M$10:$M$1300,'4. DETALLADA-RECURSOS ICBF'!$B$10:$B$1300,'2. INFORMACION GENERAL'!$M$26,'4. DETALLADA-RECURSOS ICBF'!$K$10:$K$1300,'2. INFORMACION GENERAL'!$B$49))</f>
        <v>0</v>
      </c>
      <c r="O49" s="583">
        <f>IFERROR(M49-N49,0)</f>
        <v>0</v>
      </c>
      <c r="P49" s="695">
        <v>0</v>
      </c>
      <c r="Q49" s="583">
        <f>IF(OR(B49="",P49=0),0,SUMIFS('4. DETALLADA-RECURSOS ICBF'!$M$10:$M$1300,'4. DETALLADA-RECURSOS ICBF'!$B$10:$B$1300,'2. INFORMACION GENERAL'!$P$26,'4. DETALLADA-RECURSOS ICBF'!$K$10:$K$1300,'2. INFORMACION GENERAL'!$B$49))</f>
        <v>0</v>
      </c>
      <c r="R49" s="583">
        <f>IFERROR(P49-Q49,0)</f>
        <v>0</v>
      </c>
      <c r="S49" s="775">
        <v>0</v>
      </c>
      <c r="T49" s="583">
        <f>IF(OR(B49="",S49=0),0,SUMIFS('4. DETALLADA-RECURSOS ICBF'!$M$10:$M$1300,'4. DETALLADA-RECURSOS ICBF'!$B$10:$B$1300,'2. INFORMACION GENERAL'!$S$26,'4. DETALLADA-RECURSOS ICBF'!$K$10:$K$1300,'2. INFORMACION GENERAL'!$B$49))</f>
        <v>0</v>
      </c>
      <c r="U49" s="583">
        <f>IFERROR(S49-T49,0)</f>
        <v>0</v>
      </c>
      <c r="V49" s="775">
        <v>0</v>
      </c>
      <c r="W49" s="583">
        <f>IF(OR(B49="",V49=0),0,SUMIFS('4. DETALLADA-RECURSOS ICBF'!$M$10:$M$1300,'4. DETALLADA-RECURSOS ICBF'!$B$10:$B$1300,'2. INFORMACION GENERAL'!$V$26,'4. DETALLADA-RECURSOS ICBF'!$K$10:$K$1300,'2. INFORMACION GENERAL'!$B$49))</f>
        <v>0</v>
      </c>
      <c r="X49" s="583">
        <f>IFERROR(V49-W49,0)</f>
        <v>0</v>
      </c>
      <c r="Y49" s="695">
        <v>0</v>
      </c>
      <c r="Z49" s="583">
        <f>IF(OR(B49="",Y49=0),0,SUMIFS('4. DETALLADA-RECURSOS ICBF'!$M$10:$M$1300,'4. DETALLADA-RECURSOS ICBF'!$B$10:$B$1300,'2. INFORMACION GENERAL'!$Y$26,'4. DETALLADA-RECURSOS ICBF'!$K$10:$K$1300,'2. INFORMACION GENERAL'!$B$49))</f>
        <v>0</v>
      </c>
      <c r="AA49" s="583">
        <f>IFERROR(Y49-Z49,0)</f>
        <v>0</v>
      </c>
      <c r="AB49" s="695">
        <v>0</v>
      </c>
      <c r="AC49" s="583">
        <f>IF(OR(B49="",AB49=0),0,SUMIFS('4. DETALLADA-RECURSOS ICBF'!$M$10:$M$1300,'4. DETALLADA-RECURSOS ICBF'!$B$10:$B$1300,'2. INFORMACION GENERAL'!$AB$26,'4. DETALLADA-RECURSOS ICBF'!$K$10:$K$1300,'2. INFORMACION GENERAL'!$B$49))</f>
        <v>0</v>
      </c>
      <c r="AD49" s="583">
        <f>IFERROR(AB49-AC49,0)</f>
        <v>0</v>
      </c>
      <c r="AE49" s="695">
        <v>0</v>
      </c>
      <c r="AF49" s="583">
        <f>IF(OR(B49="",AE49=0),0,SUMIFS('4. DETALLADA-RECURSOS ICBF'!$M$10:$M$1300,'4. DETALLADA-RECURSOS ICBF'!$B$10:$B$1300,'2. INFORMACION GENERAL'!$AE$26,'4. DETALLADA-RECURSOS ICBF'!$K$10:$K$1300,'2. INFORMACION GENERAL'!$B$49))</f>
        <v>0</v>
      </c>
      <c r="AG49" s="583">
        <f>IFERROR(AE49-AF49,0)</f>
        <v>0</v>
      </c>
      <c r="AH49" s="695">
        <v>0</v>
      </c>
      <c r="AI49" s="583">
        <f>IF(OR(B49="",AH49=0),0,SUMIFS('4. DETALLADA-RECURSOS ICBF'!$M$10:$M$1300,'4. DETALLADA-RECURSOS ICBF'!$B$10:$B$1300,'2. INFORMACION GENERAL'!$AH$26,'4. DETALLADA-RECURSOS ICBF'!$K$10:$K$1300,'2. INFORMACION GENERAL'!$B$49))</f>
        <v>0</v>
      </c>
      <c r="AJ49" s="583">
        <f>IFERROR(AH49-AI49,0)</f>
        <v>0</v>
      </c>
      <c r="AK49" s="695">
        <v>0</v>
      </c>
      <c r="AL49" s="583">
        <f>IF(OR(B49="",AK49=0),0,SUMIFS('4. DETALLADA-RECURSOS ICBF'!$M$10:$M$1300,'4. DETALLADA-RECURSOS ICBF'!$B$10:$B$1300,'2. INFORMACION GENERAL'!$AK$26,'4. DETALLADA-RECURSOS ICBF'!$K$10:$K$1300,'2. INFORMACION GENERAL'!$B$49))</f>
        <v>0</v>
      </c>
      <c r="AM49" s="583">
        <f>IFERROR(AK49-AL49,0)</f>
        <v>0</v>
      </c>
      <c r="AN49" s="695">
        <v>0</v>
      </c>
      <c r="AO49" s="583">
        <f>IF(OR(B49="",AN49=0),0,SUMIFS('4. DETALLADA-RECURSOS ICBF'!$M$10:$M$1300,'4. DETALLADA-RECURSOS ICBF'!$B$10:$B$1300,'2. INFORMACION GENERAL'!$AN$26,'4. DETALLADA-RECURSOS ICBF'!$K$10:$K$1300,'2. INFORMACION GENERAL'!$B$49))</f>
        <v>0</v>
      </c>
      <c r="AP49" s="583">
        <f>IFERROR(AN49-AO49,0)</f>
        <v>0</v>
      </c>
      <c r="AQ49" s="695">
        <f>IF('1. PRESUPUESTO INICIAL'!F62="",0,'1. PRESUPUESTO INICIAL'!F62)</f>
        <v>0</v>
      </c>
      <c r="AR49" s="583">
        <f>IF(OR(B49="",AQ49=0),0,SUMIFS('4. DETALLADA-RECURSOS ICBF'!$M$10:$M$1300,'4. DETALLADA-RECURSOS ICBF'!$B$10:$B$1300,'2. INFORMACION GENERAL'!$AQ$26,'4. DETALLADA-RECURSOS ICBF'!$K$10:$K$1300,'2. INFORMACION GENERAL'!$B$49))</f>
        <v>0</v>
      </c>
      <c r="AS49" s="698">
        <f>IFERROR(AQ49-AR49,0)</f>
        <v>0</v>
      </c>
      <c r="AT49" s="584">
        <f t="shared" si="78"/>
        <v>0</v>
      </c>
      <c r="AU49" s="583">
        <f t="shared" si="79"/>
        <v>0</v>
      </c>
      <c r="AV49" s="585">
        <f t="shared" si="80"/>
        <v>0</v>
      </c>
    </row>
    <row r="50" spans="1:48" ht="44.25" customHeight="1">
      <c r="A50" s="582">
        <v>2203</v>
      </c>
      <c r="B50" s="966" t="str">
        <f>IF('1. PRESUPUESTO INICIAL'!B65="","",'1. PRESUPUESTO INICIAL'!B65)</f>
        <v>MATERIAL DE CONSUMO</v>
      </c>
      <c r="C50" s="966"/>
      <c r="D50" s="775" t="str">
        <f>IF('1. PRESUPUESTO INICIAL'!D65="","",'1. PRESUPUESTO INICIAL'!D65)</f>
        <v/>
      </c>
      <c r="E50" s="583">
        <f>IF(OR(B50="",D50=0),0,SUMIFS('4. DETALLADA-RECURSOS ICBF'!$M$10:$M$1300,'4. DETALLADA-RECURSOS ICBF'!$B$10:$B$1300,'2. INFORMACION GENERAL'!$D$26,'4. DETALLADA-RECURSOS ICBF'!$K$10:$K$1300,'2. INFORMACION GENERAL'!$B$50))</f>
        <v>0</v>
      </c>
      <c r="F50" s="583">
        <f>IFERROR(D50-E50,0)</f>
        <v>0</v>
      </c>
      <c r="G50" s="775">
        <v>11752994.4</v>
      </c>
      <c r="H50" s="772">
        <v>11752994</v>
      </c>
      <c r="I50" s="583">
        <f>IFERROR(G50-H50,0)</f>
        <v>0.40000000037252903</v>
      </c>
      <c r="J50" s="775">
        <v>65316676</v>
      </c>
      <c r="K50" s="583">
        <f>IF(OR(B50="",J50=0),0,SUMIFS('4. DETALLADA-RECURSOS ICBF'!$M$10:$M$1300,'4. DETALLADA-RECURSOS ICBF'!$B$10:$B$1300,'2. INFORMACION GENERAL'!$J$26,'4. DETALLADA-RECURSOS ICBF'!$K$10:$K$1300,'2. INFORMACION GENERAL'!$B$50))</f>
        <v>65316676.000000007</v>
      </c>
      <c r="L50" s="583">
        <f>IFERROR(J50-K50,0)</f>
        <v>-7.4505805969238281E-9</v>
      </c>
      <c r="M50" s="775">
        <v>65316676</v>
      </c>
      <c r="N50" s="583">
        <f>IF(OR(B50="",M50=0),0,SUMIFS('4. DETALLADA-RECURSOS ICBF'!$M$10:$M$1300,'4. DETALLADA-RECURSOS ICBF'!$B$10:$B$1300,'2. INFORMACION GENERAL'!$M$26,'4. DETALLADA-RECURSOS ICBF'!$K$10:$K$1300,'2. INFORMACION GENERAL'!$B$50))</f>
        <v>65316676.140000008</v>
      </c>
      <c r="O50" s="583">
        <f>IFERROR(M50-N50,0)</f>
        <v>-0.14000000804662704</v>
      </c>
      <c r="P50" s="775">
        <v>65316676</v>
      </c>
      <c r="Q50" s="583">
        <f>IF(OR(B50="",P50=0),0,SUMIFS('4. DETALLADA-RECURSOS ICBF'!$M$10:$M$1300,'4. DETALLADA-RECURSOS ICBF'!$B$10:$B$1300,'2. INFORMACION GENERAL'!$P$26,'4. DETALLADA-RECURSOS ICBF'!$K$10:$K$1300,'2. INFORMACION GENERAL'!$B$50))</f>
        <v>65316676</v>
      </c>
      <c r="R50" s="583">
        <f>IFERROR(P50-Q50,0)</f>
        <v>0</v>
      </c>
      <c r="S50" s="775">
        <v>0</v>
      </c>
      <c r="T50" s="583">
        <f>IF(OR(B50="",S50=0),0,SUMIFS('4. DETALLADA-RECURSOS ICBF'!$M$10:$M$1300,'4. DETALLADA-RECURSOS ICBF'!$B$10:$B$1300,'2. INFORMACION GENERAL'!$S$26,'4. DETALLADA-RECURSOS ICBF'!$K$10:$K$1300,'2. INFORMACION GENERAL'!$B$50))</f>
        <v>0</v>
      </c>
      <c r="U50" s="583">
        <f>IFERROR(S50-T50,0)</f>
        <v>0</v>
      </c>
      <c r="V50" s="775">
        <v>47011978</v>
      </c>
      <c r="W50" s="583">
        <f>IF(OR(B50="",V50=0),0,SUMIFS('4. DETALLADA-RECURSOS ICBF'!$M$10:$M$1300,'4. DETALLADA-RECURSOS ICBF'!$B$10:$B$1300,'2. INFORMACION GENERAL'!$V$26,'4. DETALLADA-RECURSOS ICBF'!$K$10:$K$1300,'2. INFORMACION GENERAL'!$B$50))</f>
        <v>47011977.999999993</v>
      </c>
      <c r="X50" s="583">
        <f>IFERROR(V50-W50,0)</f>
        <v>7.4505805969238281E-9</v>
      </c>
      <c r="Y50" s="695">
        <v>0</v>
      </c>
      <c r="Z50" s="583">
        <f>IF(OR(B50="",Y50=0),0,SUMIFS('4. DETALLADA-RECURSOS ICBF'!$M$10:$M$1300,'4. DETALLADA-RECURSOS ICBF'!$B$10:$B$1300,'2. INFORMACION GENERAL'!$Y$26,'4. DETALLADA-RECURSOS ICBF'!$K$10:$K$1300,'2. INFORMACION GENERAL'!$B$50))</f>
        <v>0</v>
      </c>
      <c r="AA50" s="583">
        <f>IFERROR(Y50-Z50,0)</f>
        <v>0</v>
      </c>
      <c r="AB50" s="695">
        <v>0</v>
      </c>
      <c r="AC50" s="583">
        <f>IF(OR(B50="",AB50=0),0,SUMIFS('4. DETALLADA-RECURSOS ICBF'!$M$10:$M$1300,'4. DETALLADA-RECURSOS ICBF'!$B$10:$B$1300,'2. INFORMACION GENERAL'!$AB$26,'4. DETALLADA-RECURSOS ICBF'!$K$10:$K$1300,'2. INFORMACION GENERAL'!$B$50))</f>
        <v>0</v>
      </c>
      <c r="AD50" s="583">
        <f>IFERROR(AB50-AC50,0)</f>
        <v>0</v>
      </c>
      <c r="AE50" s="695">
        <v>0</v>
      </c>
      <c r="AF50" s="583">
        <f>IF(OR(B50="",AE50=0),0,SUMIFS('4. DETALLADA-RECURSOS ICBF'!$M$10:$M$1300,'4. DETALLADA-RECURSOS ICBF'!$B$10:$B$1300,'2. INFORMACION GENERAL'!$AE$26,'4. DETALLADA-RECURSOS ICBF'!$K$10:$K$1300,'2. INFORMACION GENERAL'!$B$50))</f>
        <v>0</v>
      </c>
      <c r="AG50" s="583">
        <f>IFERROR(AE50-AF50,0)</f>
        <v>0</v>
      </c>
      <c r="AH50" s="695">
        <v>0</v>
      </c>
      <c r="AI50" s="583">
        <f>IF(OR(B50="",AH50=0),0,SUMIFS('4. DETALLADA-RECURSOS ICBF'!$M$10:$M$1300,'4. DETALLADA-RECURSOS ICBF'!$B$10:$B$1300,'2. INFORMACION GENERAL'!$AH$26,'4. DETALLADA-RECURSOS ICBF'!$K$10:$K$1300,'2. INFORMACION GENERAL'!$B$50))</f>
        <v>0</v>
      </c>
      <c r="AJ50" s="583">
        <f>IFERROR(AH50-AI50,0)</f>
        <v>0</v>
      </c>
      <c r="AK50" s="695">
        <v>0</v>
      </c>
      <c r="AL50" s="583">
        <f>IF(OR(B50="",AK50=0),0,SUMIFS('4. DETALLADA-RECURSOS ICBF'!$M$10:$M$1300,'4. DETALLADA-RECURSOS ICBF'!$B$10:$B$1300,'2. INFORMACION GENERAL'!$AK$26,'4. DETALLADA-RECURSOS ICBF'!$K$10:$K$1300,'2. INFORMACION GENERAL'!$B$50))</f>
        <v>0</v>
      </c>
      <c r="AM50" s="583">
        <f>IFERROR(AK50-AL50,0)</f>
        <v>0</v>
      </c>
      <c r="AN50" s="695">
        <v>0</v>
      </c>
      <c r="AO50" s="583">
        <f>IF(OR(B50="",AN50=0),0,SUMIFS('4. DETALLADA-RECURSOS ICBF'!$M$10:$M$1300,'4. DETALLADA-RECURSOS ICBF'!$B$10:$B$1300,'2. INFORMACION GENERAL'!$AN$26,'4. DETALLADA-RECURSOS ICBF'!$K$10:$K$1300,'2. INFORMACION GENERAL'!$B$50))</f>
        <v>0</v>
      </c>
      <c r="AP50" s="583">
        <f>IFERROR(AN50-AO50,0)</f>
        <v>0</v>
      </c>
      <c r="AQ50" s="695">
        <f>IF('1. PRESUPUESTO INICIAL'!F65="",0,'1. PRESUPUESTO INICIAL'!F65)</f>
        <v>0</v>
      </c>
      <c r="AR50" s="583">
        <f>IF(OR(B50="",AQ50=0),0,SUMIFS('4. DETALLADA-RECURSOS ICBF'!$M$10:$M$1300,'4. DETALLADA-RECURSOS ICBF'!$B$10:$B$1300,'2. INFORMACION GENERAL'!$AQ$26,'4. DETALLADA-RECURSOS ICBF'!$K$10:$K$1300,'2. INFORMACION GENERAL'!$B$50))</f>
        <v>0</v>
      </c>
      <c r="AS50" s="698">
        <f>IFERROR(AQ50-AR50,0)</f>
        <v>0</v>
      </c>
      <c r="AT50" s="781">
        <f t="shared" si="78"/>
        <v>254715000.40000001</v>
      </c>
      <c r="AU50" s="583">
        <f t="shared" si="79"/>
        <v>254715000.14000002</v>
      </c>
      <c r="AV50" s="585">
        <f t="shared" si="80"/>
        <v>0.25999999232590199</v>
      </c>
    </row>
    <row r="51" spans="1:48" ht="44.25" customHeight="1">
      <c r="A51" s="582">
        <v>2204</v>
      </c>
      <c r="B51" s="966" t="str">
        <f>IF('1. PRESUPUESTO INICIAL'!B68="","",'1. PRESUPUESTO INICIAL'!B68)</f>
        <v>DOTACIÓN</v>
      </c>
      <c r="C51" s="966"/>
      <c r="D51" s="583">
        <f>+SUM(D52:D56)</f>
        <v>2485275</v>
      </c>
      <c r="E51" s="583">
        <f>+SUM(E52:E56)</f>
        <v>2485275</v>
      </c>
      <c r="F51" s="583">
        <f>+SUM(F52:F56)</f>
        <v>0</v>
      </c>
      <c r="G51" s="583">
        <f>+SUM(G52:G56)</f>
        <v>348819</v>
      </c>
      <c r="H51" s="583">
        <f t="shared" ref="H51:AV51" si="95">+SUM(H52:H56)</f>
        <v>348819</v>
      </c>
      <c r="I51" s="583">
        <f t="shared" si="95"/>
        <v>0</v>
      </c>
      <c r="J51" s="583">
        <f>+SUM(J52:J56)</f>
        <v>1744095</v>
      </c>
      <c r="K51" s="583">
        <f t="shared" si="95"/>
        <v>1768270.05</v>
      </c>
      <c r="L51" s="583">
        <f>+SUM(L52:L56)</f>
        <v>-24175.050000000047</v>
      </c>
      <c r="M51" s="583">
        <f>+SUM(M52:M56)</f>
        <v>1744095</v>
      </c>
      <c r="N51" s="583">
        <f t="shared" si="95"/>
        <v>1768270.05</v>
      </c>
      <c r="O51" s="583">
        <f t="shared" si="95"/>
        <v>-24175.050000000047</v>
      </c>
      <c r="P51" s="583">
        <f>+SUM(P52:P56)</f>
        <v>1744095</v>
      </c>
      <c r="Q51" s="583">
        <f t="shared" si="95"/>
        <v>1744095</v>
      </c>
      <c r="R51" s="583">
        <f t="shared" si="95"/>
        <v>0</v>
      </c>
      <c r="S51" s="583">
        <f>+SUM(S52:S56)</f>
        <v>1744095</v>
      </c>
      <c r="T51" s="583">
        <f t="shared" si="95"/>
        <v>1744095</v>
      </c>
      <c r="U51" s="583">
        <f t="shared" si="95"/>
        <v>0</v>
      </c>
      <c r="V51" s="583">
        <f>+SUM(V52:V56)</f>
        <v>1395276</v>
      </c>
      <c r="W51" s="583">
        <f t="shared" si="95"/>
        <v>1395276</v>
      </c>
      <c r="X51" s="583">
        <f t="shared" si="95"/>
        <v>0</v>
      </c>
      <c r="Y51" s="583">
        <f>+SUM(Y52:Y56)</f>
        <v>0</v>
      </c>
      <c r="Z51" s="583">
        <f t="shared" si="95"/>
        <v>0</v>
      </c>
      <c r="AA51" s="583">
        <f t="shared" si="95"/>
        <v>0</v>
      </c>
      <c r="AB51" s="583">
        <f>+SUM(AB52:AB56)</f>
        <v>0</v>
      </c>
      <c r="AC51" s="583">
        <f t="shared" si="95"/>
        <v>0</v>
      </c>
      <c r="AD51" s="583">
        <f t="shared" si="95"/>
        <v>0</v>
      </c>
      <c r="AE51" s="583">
        <f>+SUM(AE52:AE56)</f>
        <v>0</v>
      </c>
      <c r="AF51" s="583">
        <f t="shared" si="95"/>
        <v>0</v>
      </c>
      <c r="AG51" s="583">
        <f t="shared" si="95"/>
        <v>0</v>
      </c>
      <c r="AH51" s="583">
        <f>+SUM(AH52:AH56)</f>
        <v>0</v>
      </c>
      <c r="AI51" s="583">
        <f t="shared" si="95"/>
        <v>0</v>
      </c>
      <c r="AJ51" s="583">
        <f t="shared" si="95"/>
        <v>0</v>
      </c>
      <c r="AK51" s="583">
        <f>+SUM(AK52:AK56)</f>
        <v>0</v>
      </c>
      <c r="AL51" s="583">
        <f t="shared" si="95"/>
        <v>0</v>
      </c>
      <c r="AM51" s="583">
        <f t="shared" si="95"/>
        <v>0</v>
      </c>
      <c r="AN51" s="583">
        <f>+SUM(AN52:AN56)</f>
        <v>0</v>
      </c>
      <c r="AO51" s="583">
        <f t="shared" si="95"/>
        <v>0</v>
      </c>
      <c r="AP51" s="583">
        <f t="shared" si="95"/>
        <v>0</v>
      </c>
      <c r="AQ51" s="583">
        <f>+SUM(AQ52:AQ56)</f>
        <v>1744095</v>
      </c>
      <c r="AR51" s="583">
        <f>+SUM(AR52:AR56)</f>
        <v>0</v>
      </c>
      <c r="AS51" s="698">
        <f>+SUM(AS52:AS56)</f>
        <v>1744095</v>
      </c>
      <c r="AT51" s="584">
        <f t="shared" si="95"/>
        <v>12949845</v>
      </c>
      <c r="AU51" s="583">
        <f t="shared" si="95"/>
        <v>11254100.1</v>
      </c>
      <c r="AV51" s="585">
        <f t="shared" si="95"/>
        <v>1695744.9</v>
      </c>
    </row>
    <row r="52" spans="1:48" s="586" customFormat="1" ht="44.25" customHeight="1">
      <c r="A52" s="686">
        <v>220401</v>
      </c>
      <c r="B52" s="848" t="str">
        <f>IF('1. PRESUPUESTO INICIAL'!B69="","",'1. PRESUPUESTO INICIAL'!B69)</f>
        <v>Botiquín</v>
      </c>
      <c r="C52" s="848"/>
      <c r="D52" s="696">
        <f>IF('1. PRESUPUESTO INICIAL'!D69="",0,'1. PRESUPUESTO INICIAL'!D69)</f>
        <v>2485275</v>
      </c>
      <c r="E52" s="653">
        <f>IF(OR(B52="",D52=0),0,SUMIFS('4. DETALLADA-RECURSOS ICBF'!$M$10:$M$1300,'4. DETALLADA-RECURSOS ICBF'!$B$10:$B$1300,'2. INFORMACION GENERAL'!$D$26,'4. DETALLADA-RECURSOS ICBF'!$K$10:$K$1300,'2. INFORMACION GENERAL'!$B$51,'4. DETALLADA-RECURSOS ICBF'!$L$10:$L$1300,'2. INFORMACION GENERAL'!B52))</f>
        <v>2485275</v>
      </c>
      <c r="F52" s="653">
        <f>IFERROR(D52-E52,0)</f>
        <v>0</v>
      </c>
      <c r="G52" s="696">
        <v>0</v>
      </c>
      <c r="H52" s="653">
        <f>IF(OR(B52="",G52=0),0,SUMIFS('4. DETALLADA-RECURSOS ICBF'!$M$10:$M$1300,'4. DETALLADA-RECURSOS ICBF'!$B$10:$B$1300,'2. INFORMACION GENERAL'!$G$26,'4. DETALLADA-RECURSOS ICBF'!$K$10:$K$1300,'2. INFORMACION GENERAL'!$B$51,'4. DETALLADA-RECURSOS ICBF'!$L$10:$L$1300,'2. INFORMACION GENERAL'!B52))</f>
        <v>0</v>
      </c>
      <c r="I52" s="653">
        <f>IFERROR(G52-H52,0)</f>
        <v>0</v>
      </c>
      <c r="J52" s="696">
        <v>0</v>
      </c>
      <c r="K52" s="653">
        <f>IF(OR(B52="",J52=0),0,SUMIFS('4. DETALLADA-RECURSOS ICBF'!$M$10:$M$1300,'4. DETALLADA-RECURSOS ICBF'!$B$10:$B$1300,'2. INFORMACION GENERAL'!$J$26,'4. DETALLADA-RECURSOS ICBF'!$K$10:$K$1300,'2. INFORMACION GENERAL'!$B$51,'4. DETALLADA-RECURSOS ICBF'!$L$10:$L$1300,'2. INFORMACION GENERAL'!B52))</f>
        <v>0</v>
      </c>
      <c r="L52" s="653">
        <f>IFERROR(J52-K52,0)</f>
        <v>0</v>
      </c>
      <c r="M52" s="696">
        <v>0</v>
      </c>
      <c r="N52" s="653">
        <f>IF(OR(B52="",M52=0),0,SUMIFS('4. DETALLADA-RECURSOS ICBF'!$M$10:$M$1300,'4. DETALLADA-RECURSOS ICBF'!$B$10:$B$1300,'2. INFORMACION GENERAL'!$M$26,'4. DETALLADA-RECURSOS ICBF'!$K$10:$K$1300,'2. INFORMACION GENERAL'!$B$51,'4. DETALLADA-RECURSOS ICBF'!$L$10:$L$1300,'2. INFORMACION GENERAL'!B52))</f>
        <v>0</v>
      </c>
      <c r="O52" s="653">
        <f>IFERROR(M52-N52,0)</f>
        <v>0</v>
      </c>
      <c r="P52" s="696">
        <v>0</v>
      </c>
      <c r="Q52" s="653">
        <f>IF(OR(B52="",P52=0),0,SUMIFS('4. DETALLADA-RECURSOS ICBF'!$M$10:$M$1300,'4. DETALLADA-RECURSOS ICBF'!$B$10:$B$1300,'2. INFORMACION GENERAL'!$P$26,'4. DETALLADA-RECURSOS ICBF'!$K$10:$K$1300,'2. INFORMACION GENERAL'!$B$51,'4. DETALLADA-RECURSOS ICBF'!$L$10:$L$1300,'2. INFORMACION GENERAL'!B52))</f>
        <v>0</v>
      </c>
      <c r="R52" s="653">
        <f>IFERROR(P52-Q52,0)</f>
        <v>0</v>
      </c>
      <c r="S52" s="696">
        <v>0</v>
      </c>
      <c r="T52" s="653">
        <f>IF(OR(B52="",S52=0),0,SUMIFS('4. DETALLADA-RECURSOS ICBF'!$M$10:$M$1300,'4. DETALLADA-RECURSOS ICBF'!$B$10:$B$1300,'2. INFORMACION GENERAL'!$S$26,'4. DETALLADA-RECURSOS ICBF'!$K$10:$K$1300,'2. INFORMACION GENERAL'!$B$51,'4. DETALLADA-RECURSOS ICBF'!$L$10:$L$1300,'2. INFORMACION GENERAL'!B52))</f>
        <v>0</v>
      </c>
      <c r="U52" s="653">
        <f>IFERROR(S52-T52,0)</f>
        <v>0</v>
      </c>
      <c r="V52" s="696">
        <v>0</v>
      </c>
      <c r="W52" s="653">
        <f>IF(OR(B52="",V52=0),0,SUMIFS('4. DETALLADA-RECURSOS ICBF'!$M$10:$M$1300,'4. DETALLADA-RECURSOS ICBF'!$B$10:$B$1300,'2. INFORMACION GENERAL'!$V$26,'4. DETALLADA-RECURSOS ICBF'!$K$10:$K$1300,'2. INFORMACION GENERAL'!$B$51,'4. DETALLADA-RECURSOS ICBF'!$L$10:$L$1300,'2. INFORMACION GENERAL'!B52))</f>
        <v>0</v>
      </c>
      <c r="X52" s="653">
        <f>IFERROR(V52-W52,0)</f>
        <v>0</v>
      </c>
      <c r="Y52" s="696">
        <v>0</v>
      </c>
      <c r="Z52" s="653">
        <f>IF(OR(B52="",Y52=0),0,SUMIFS('4. DETALLADA-RECURSOS ICBF'!$M$10:$M$1300,'4. DETALLADA-RECURSOS ICBF'!$B$10:$B$1300,'2. INFORMACION GENERAL'!$Y$26,'4. DETALLADA-RECURSOS ICBF'!$K$10:$K$1300,'2. INFORMACION GENERAL'!$B$51,'4. DETALLADA-RECURSOS ICBF'!$L$10:$L$1300,'2. INFORMACION GENERAL'!B52))</f>
        <v>0</v>
      </c>
      <c r="AA52" s="653">
        <f>IFERROR(Y52-Z52,0)</f>
        <v>0</v>
      </c>
      <c r="AB52" s="696">
        <v>0</v>
      </c>
      <c r="AC52" s="653">
        <f>IF(OR(B52="",AB52=0),0,SUMIFS('4. DETALLADA-RECURSOS ICBF'!$M$10:$M$1300,'4. DETALLADA-RECURSOS ICBF'!$B$10:$B$1300,'2. INFORMACION GENERAL'!$AB$26,'4. DETALLADA-RECURSOS ICBF'!$K$10:$K$1300,'2. INFORMACION GENERAL'!$B$51,'4. DETALLADA-RECURSOS ICBF'!$L$10:$L$1300,'2. INFORMACION GENERAL'!B52))</f>
        <v>0</v>
      </c>
      <c r="AD52" s="653">
        <f>IFERROR(AB52-AC52,0)</f>
        <v>0</v>
      </c>
      <c r="AE52" s="696">
        <v>0</v>
      </c>
      <c r="AF52" s="653">
        <f>IF(OR(B52="",AE52=0),0,SUMIFS('4. DETALLADA-RECURSOS ICBF'!$M$10:$M$1300,'4. DETALLADA-RECURSOS ICBF'!$B$10:$B$1300,'2. INFORMACION GENERAL'!$AE$26,'4. DETALLADA-RECURSOS ICBF'!$K$10:$K$1300,'2. INFORMACION GENERAL'!$B$51,'4. DETALLADA-RECURSOS ICBF'!$L$10:$L$1300,'2. INFORMACION GENERAL'!B52))</f>
        <v>0</v>
      </c>
      <c r="AG52" s="653">
        <f>IFERROR(AE52-AF52,0)</f>
        <v>0</v>
      </c>
      <c r="AH52" s="696">
        <v>0</v>
      </c>
      <c r="AI52" s="653">
        <f>IF(OR(B52="",AH52=0),0,SUMIFS('4. DETALLADA-RECURSOS ICBF'!$M$10:$M$1300,'4. DETALLADA-RECURSOS ICBF'!$B$10:$B$1300,'2. INFORMACION GENERAL'!$AH$26,'4. DETALLADA-RECURSOS ICBF'!$K$10:$K$1300,'2. INFORMACION GENERAL'!$B$51,'4. DETALLADA-RECURSOS ICBF'!$L$10:$L$1300,'2. INFORMACION GENERAL'!B52))</f>
        <v>0</v>
      </c>
      <c r="AJ52" s="653">
        <f>IFERROR(AH52-AI52,0)</f>
        <v>0</v>
      </c>
      <c r="AK52" s="696">
        <v>0</v>
      </c>
      <c r="AL52" s="653">
        <f>IF(OR(B52="",AK52=0),0,SUMIFS('4. DETALLADA-RECURSOS ICBF'!$M$10:$M$1300,'4. DETALLADA-RECURSOS ICBF'!$B$10:$B$1300,'2. INFORMACION GENERAL'!$AK$26,'4. DETALLADA-RECURSOS ICBF'!$K$10:$K$1300,'2. INFORMACION GENERAL'!$B$51,'4. DETALLADA-RECURSOS ICBF'!$L$10:$L$1300,'2. INFORMACION GENERAL'!B52))</f>
        <v>0</v>
      </c>
      <c r="AM52" s="653">
        <f>IFERROR(AK52-AL52,0)</f>
        <v>0</v>
      </c>
      <c r="AN52" s="696">
        <v>0</v>
      </c>
      <c r="AO52" s="653">
        <f>IF(OR(B52="",AN52=0),0,SUMIFS('4. DETALLADA-RECURSOS ICBF'!$M$10:$M$1300,'4. DETALLADA-RECURSOS ICBF'!$B$10:$B$1300,'2. INFORMACION GENERAL'!$AN$26,'4. DETALLADA-RECURSOS ICBF'!$K$10:$K$1300,'2. INFORMACION GENERAL'!$B$51,'4. DETALLADA-RECURSOS ICBF'!$L$10:$L$1300,'2. INFORMACION GENERAL'!B52))</f>
        <v>0</v>
      </c>
      <c r="AP52" s="653">
        <f>IFERROR(AN52-AO52,0)</f>
        <v>0</v>
      </c>
      <c r="AQ52" s="696">
        <f>IF('1. PRESUPUESTO INICIAL'!F69="",0,'1. PRESUPUESTO INICIAL'!F69)</f>
        <v>0</v>
      </c>
      <c r="AR52" s="653">
        <f>IF(OR(B52="",AQ52=0),0,SUMIFS('4. DETALLADA-RECURSOS ICBF'!$M$10:$M$1300,'4. DETALLADA-RECURSOS ICBF'!$B$10:$B$1300,'2. INFORMACION GENERAL'!$AQ$26,'4. DETALLADA-RECURSOS ICBF'!$K$10:$K$1300,'2. INFORMACION GENERAL'!$B$51,'4. DETALLADA-RECURSOS ICBF'!$L$10:$L$1300,'2. INFORMACION GENERAL'!B52))</f>
        <v>0</v>
      </c>
      <c r="AS52" s="699">
        <f>IFERROR(AQ52-AR52,0)</f>
        <v>0</v>
      </c>
      <c r="AT52" s="700">
        <f t="shared" ref="AT52:AT57" si="96">+SUMIFS(D52:AS52,$D$27:$AS$27,$AT$27)</f>
        <v>2485275</v>
      </c>
      <c r="AU52" s="653">
        <f t="shared" ref="AU52:AU57" si="97">+SUMIFS(D52:AS52,$D$27:$AS$27,$AU$27)</f>
        <v>2485275</v>
      </c>
      <c r="AV52" s="701">
        <f t="shared" ref="AV52:AV57" si="98">+SUMIFS(D52:AS52,$D$27:$AS$27,$AV$27)</f>
        <v>0</v>
      </c>
    </row>
    <row r="53" spans="1:48" s="586" customFormat="1" ht="44.25" customHeight="1">
      <c r="A53" s="686">
        <v>220402</v>
      </c>
      <c r="B53" s="848" t="str">
        <f>IF('1. PRESUPUESTO INICIAL'!B70="","",'1. PRESUPUESTO INICIAL'!B70)</f>
        <v>Kit de aseo personal</v>
      </c>
      <c r="C53" s="848"/>
      <c r="D53" s="696">
        <f>IF('1. PRESUPUESTO INICIAL'!D70="",0,'1. PRESUPUESTO INICIAL'!D70)</f>
        <v>0</v>
      </c>
      <c r="E53" s="653">
        <f>IF(OR(B53="",D53=0),0,SUMIFS('4. DETALLADA-RECURSOS ICBF'!$M$10:$M$1300,'4. DETALLADA-RECURSOS ICBF'!$B$10:$B$1300,'2. INFORMACION GENERAL'!$D$26,'4. DETALLADA-RECURSOS ICBF'!$K$10:$K$1300,'2. INFORMACION GENERAL'!$B$51,'4. DETALLADA-RECURSOS ICBF'!$L$10:$L$1300,'2. INFORMACION GENERAL'!B53))</f>
        <v>0</v>
      </c>
      <c r="F53" s="653">
        <f t="shared" ref="F53:F56" si="99">IFERROR(D53-E53,0)</f>
        <v>0</v>
      </c>
      <c r="G53" s="696">
        <v>348819</v>
      </c>
      <c r="H53" s="653">
        <f>IF(OR(B53="",G53=0),0,SUMIFS('4. DETALLADA-RECURSOS ICBF'!$M$10:$M$1300,'4. DETALLADA-RECURSOS ICBF'!$B$10:$B$1300,'2. INFORMACION GENERAL'!$G$26,'4. DETALLADA-RECURSOS ICBF'!$K$10:$K$1300,'2. INFORMACION GENERAL'!$B$51,'4. DETALLADA-RECURSOS ICBF'!$L$10:$L$1300,'2. INFORMACION GENERAL'!B53))</f>
        <v>348819</v>
      </c>
      <c r="I53" s="653">
        <f t="shared" ref="I53:I56" si="100">IFERROR(G53-H53,0)</f>
        <v>0</v>
      </c>
      <c r="J53" s="696">
        <v>1744095</v>
      </c>
      <c r="K53" s="653">
        <f>IF(OR(B53="",J53=0),0,SUMIFS('4. DETALLADA-RECURSOS ICBF'!$M$10:$M$1300,'4. DETALLADA-RECURSOS ICBF'!$B$10:$B$1300,'2. INFORMACION GENERAL'!$J$26,'4. DETALLADA-RECURSOS ICBF'!$K$10:$K$1300,'2. INFORMACION GENERAL'!$B$51,'4. DETALLADA-RECURSOS ICBF'!$L$10:$L$1300,'2. INFORMACION GENERAL'!B53))</f>
        <v>1768270.05</v>
      </c>
      <c r="L53" s="653">
        <f t="shared" ref="L53:L55" si="101">IFERROR(J53-K53,0)</f>
        <v>-24175.050000000047</v>
      </c>
      <c r="M53" s="696">
        <v>1744095</v>
      </c>
      <c r="N53" s="653">
        <f>IF(OR(B53="",M53=0),0,SUMIFS('4. DETALLADA-RECURSOS ICBF'!$M$10:$M$1300,'4. DETALLADA-RECURSOS ICBF'!$B$10:$B$1300,'2. INFORMACION GENERAL'!$M$26,'4. DETALLADA-RECURSOS ICBF'!$K$10:$K$1300,'2. INFORMACION GENERAL'!$B$51,'4. DETALLADA-RECURSOS ICBF'!$L$10:$L$1300,'2. INFORMACION GENERAL'!B53))</f>
        <v>1768270.05</v>
      </c>
      <c r="O53" s="653">
        <f t="shared" ref="O53:O55" si="102">IFERROR(M53-N53,0)</f>
        <v>-24175.050000000047</v>
      </c>
      <c r="P53" s="696">
        <v>1744095</v>
      </c>
      <c r="Q53" s="653">
        <f>IF(OR(B53="",P53=0),0,SUMIFS('4. DETALLADA-RECURSOS ICBF'!$M$10:$M$1300,'4. DETALLADA-RECURSOS ICBF'!$B$10:$B$1300,'2. INFORMACION GENERAL'!$P$26,'4. DETALLADA-RECURSOS ICBF'!$K$10:$K$1300,'2. INFORMACION GENERAL'!$B$51,'4. DETALLADA-RECURSOS ICBF'!$L$10:$L$1300,'2. INFORMACION GENERAL'!B53))</f>
        <v>1744095</v>
      </c>
      <c r="R53" s="653">
        <f t="shared" ref="R53:R55" si="103">IFERROR(P53-Q53,0)</f>
        <v>0</v>
      </c>
      <c r="S53" s="696">
        <v>1744095</v>
      </c>
      <c r="T53" s="653">
        <f>IF(OR(B53="",S53=0),0,SUMIFS('4. DETALLADA-RECURSOS ICBF'!$M$10:$M$1300,'4. DETALLADA-RECURSOS ICBF'!$B$10:$B$1300,'2. INFORMACION GENERAL'!$S$26,'4. DETALLADA-RECURSOS ICBF'!$K$10:$K$1300,'2. INFORMACION GENERAL'!$B$51,'4. DETALLADA-RECURSOS ICBF'!$L$10:$L$1300,'2. INFORMACION GENERAL'!B53))</f>
        <v>1744095</v>
      </c>
      <c r="U53" s="653">
        <f t="shared" ref="U53:U55" si="104">IFERROR(S53-T53,0)</f>
        <v>0</v>
      </c>
      <c r="V53" s="696">
        <v>1395276</v>
      </c>
      <c r="W53" s="653">
        <f>IF(OR(B53="",V53=0),0,SUMIFS('4. DETALLADA-RECURSOS ICBF'!$M$10:$M$1300,'4. DETALLADA-RECURSOS ICBF'!$B$10:$B$1300,'2. INFORMACION GENERAL'!$V$26,'4. DETALLADA-RECURSOS ICBF'!$K$10:$K$1300,'2. INFORMACION GENERAL'!$B$51,'4. DETALLADA-RECURSOS ICBF'!$L$10:$L$1300,'2. INFORMACION GENERAL'!B53))</f>
        <v>1395276</v>
      </c>
      <c r="X53" s="653">
        <f t="shared" ref="X53:X55" si="105">IFERROR(V53-W53,0)</f>
        <v>0</v>
      </c>
      <c r="Y53" s="696">
        <v>0</v>
      </c>
      <c r="Z53" s="653">
        <f>IF(OR(B53="",Y53=0),0,SUMIFS('4. DETALLADA-RECURSOS ICBF'!$M$10:$M$1300,'4. DETALLADA-RECURSOS ICBF'!$B$10:$B$1300,'2. INFORMACION GENERAL'!$Y$26,'4. DETALLADA-RECURSOS ICBF'!$K$10:$K$1300,'2. INFORMACION GENERAL'!$B$51,'4. DETALLADA-RECURSOS ICBF'!$L$10:$L$1300,'2. INFORMACION GENERAL'!B53))</f>
        <v>0</v>
      </c>
      <c r="AA53" s="653">
        <f t="shared" ref="AA53:AA55" si="106">IFERROR(Y53-Z53,0)</f>
        <v>0</v>
      </c>
      <c r="AB53" s="696">
        <v>0</v>
      </c>
      <c r="AC53" s="653">
        <f>IF(OR(B53="",AB53=0),0,SUMIFS('4. DETALLADA-RECURSOS ICBF'!$M$10:$M$1300,'4. DETALLADA-RECURSOS ICBF'!$B$10:$B$1300,'2. INFORMACION GENERAL'!$AB$26,'4. DETALLADA-RECURSOS ICBF'!$K$10:$K$1300,'2. INFORMACION GENERAL'!$B$51,'4. DETALLADA-RECURSOS ICBF'!$L$10:$L$1300,'2. INFORMACION GENERAL'!B53))</f>
        <v>0</v>
      </c>
      <c r="AD53" s="653">
        <f t="shared" ref="AD53:AD55" si="107">IFERROR(AB53-AC53,0)</f>
        <v>0</v>
      </c>
      <c r="AE53" s="696">
        <v>0</v>
      </c>
      <c r="AF53" s="653">
        <f>IF(OR(B53="",AE53=0),0,SUMIFS('4. DETALLADA-RECURSOS ICBF'!$M$10:$M$1300,'4. DETALLADA-RECURSOS ICBF'!$B$10:$B$1300,'2. INFORMACION GENERAL'!$AE$26,'4. DETALLADA-RECURSOS ICBF'!$K$10:$K$1300,'2. INFORMACION GENERAL'!$B$51,'4. DETALLADA-RECURSOS ICBF'!$L$10:$L$1300,'2. INFORMACION GENERAL'!B53))</f>
        <v>0</v>
      </c>
      <c r="AG53" s="653">
        <f t="shared" ref="AG53:AG55" si="108">IFERROR(AE53-AF53,0)</f>
        <v>0</v>
      </c>
      <c r="AH53" s="696">
        <v>0</v>
      </c>
      <c r="AI53" s="653">
        <f>IF(OR(B53="",AH53=0),0,SUMIFS('4. DETALLADA-RECURSOS ICBF'!$M$10:$M$1300,'4. DETALLADA-RECURSOS ICBF'!$B$10:$B$1300,'2. INFORMACION GENERAL'!$AH$26,'4. DETALLADA-RECURSOS ICBF'!$K$10:$K$1300,'2. INFORMACION GENERAL'!$B$51,'4. DETALLADA-RECURSOS ICBF'!$L$10:$L$1300,'2. INFORMACION GENERAL'!B53))</f>
        <v>0</v>
      </c>
      <c r="AJ53" s="653">
        <f t="shared" ref="AJ53:AJ55" si="109">IFERROR(AH53-AI53,0)</f>
        <v>0</v>
      </c>
      <c r="AK53" s="696">
        <v>0</v>
      </c>
      <c r="AL53" s="653">
        <f>IF(OR(B53="",AK53=0),0,SUMIFS('4. DETALLADA-RECURSOS ICBF'!$M$10:$M$1300,'4. DETALLADA-RECURSOS ICBF'!$B$10:$B$1300,'2. INFORMACION GENERAL'!$AK$26,'4. DETALLADA-RECURSOS ICBF'!$K$10:$K$1300,'2. INFORMACION GENERAL'!$B$51,'4. DETALLADA-RECURSOS ICBF'!$L$10:$L$1300,'2. INFORMACION GENERAL'!B53))</f>
        <v>0</v>
      </c>
      <c r="AM53" s="653">
        <f t="shared" ref="AM53:AM54" si="110">IFERROR(AK53-AL53,0)</f>
        <v>0</v>
      </c>
      <c r="AN53" s="696">
        <v>0</v>
      </c>
      <c r="AO53" s="653">
        <f>IF(OR(B53="",AN53=0),0,SUMIFS('4. DETALLADA-RECURSOS ICBF'!$M$10:$M$1300,'4. DETALLADA-RECURSOS ICBF'!$B$10:$B$1300,'2. INFORMACION GENERAL'!$AN$26,'4. DETALLADA-RECURSOS ICBF'!$K$10:$K$1300,'2. INFORMACION GENERAL'!$B$51,'4. DETALLADA-RECURSOS ICBF'!$L$10:$L$1300,'2. INFORMACION GENERAL'!B53))</f>
        <v>0</v>
      </c>
      <c r="AP53" s="653">
        <f t="shared" ref="AP53" si="111">IFERROR(AN53-AO53,0)</f>
        <v>0</v>
      </c>
      <c r="AQ53" s="696">
        <v>1744095</v>
      </c>
      <c r="AR53" s="653">
        <f>IF(OR(B53="",AQ53=0),0,SUMIFS('4. DETALLADA-RECURSOS ICBF'!$M$10:$M$1300,'4. DETALLADA-RECURSOS ICBF'!$B$10:$B$1300,'2. INFORMACION GENERAL'!$AQ$26,'4. DETALLADA-RECURSOS ICBF'!$K$10:$K$1300,'2. INFORMACION GENERAL'!$B$51,'4. DETALLADA-RECURSOS ICBF'!$L$10:$L$1300,'2. INFORMACION GENERAL'!B53))</f>
        <v>0</v>
      </c>
      <c r="AS53" s="699">
        <f t="shared" ref="AS53:AS56" si="112">IFERROR(AQ53-AR53,0)</f>
        <v>1744095</v>
      </c>
      <c r="AT53" s="700">
        <f t="shared" si="96"/>
        <v>10464570</v>
      </c>
      <c r="AU53" s="653">
        <f t="shared" si="97"/>
        <v>8768825.0999999996</v>
      </c>
      <c r="AV53" s="701">
        <f t="shared" si="98"/>
        <v>1695744.9</v>
      </c>
    </row>
    <row r="54" spans="1:48" s="586" customFormat="1" ht="44.25" customHeight="1">
      <c r="A54" s="686">
        <v>220403</v>
      </c>
      <c r="B54" s="848" t="str">
        <f>IF('1. PRESUPUESTO INICIAL'!B71="","",'1. PRESUPUESTO INICIAL'!B71)</f>
        <v/>
      </c>
      <c r="C54" s="848"/>
      <c r="D54" s="696">
        <f>IF('1. PRESUPUESTO INICIAL'!D71="",0,'1. PRESUPUESTO INICIAL'!D71)</f>
        <v>0</v>
      </c>
      <c r="E54" s="653">
        <f>IF(OR(B54="",D54=0),0,SUMIFS('4. DETALLADA-RECURSOS ICBF'!$M$10:$M$1300,'4. DETALLADA-RECURSOS ICBF'!$B$10:$B$1300,'2. INFORMACION GENERAL'!$D$26,'4. DETALLADA-RECURSOS ICBF'!$K$10:$K$1300,'2. INFORMACION GENERAL'!$B$51,'4. DETALLADA-RECURSOS ICBF'!$L$10:$L$1300,'2. INFORMACION GENERAL'!B54))</f>
        <v>0</v>
      </c>
      <c r="F54" s="653">
        <f t="shared" si="99"/>
        <v>0</v>
      </c>
      <c r="G54" s="696">
        <v>0</v>
      </c>
      <c r="H54" s="653">
        <f>IF(OR(B54="",G54=0),0,SUMIFS('4. DETALLADA-RECURSOS ICBF'!$M$10:$M$1300,'4. DETALLADA-RECURSOS ICBF'!$B$10:$B$1300,'2. INFORMACION GENERAL'!$G$26,'4. DETALLADA-RECURSOS ICBF'!$K$10:$K$1300,'2. INFORMACION GENERAL'!$B$51,'4. DETALLADA-RECURSOS ICBF'!$L$10:$L$1300,'2. INFORMACION GENERAL'!B54))</f>
        <v>0</v>
      </c>
      <c r="I54" s="653">
        <f t="shared" si="100"/>
        <v>0</v>
      </c>
      <c r="J54" s="696">
        <v>0</v>
      </c>
      <c r="K54" s="653">
        <f>IF(OR(B54="",J54=0),0,SUMIFS('4. DETALLADA-RECURSOS ICBF'!$M$10:$M$1300,'4. DETALLADA-RECURSOS ICBF'!$B$10:$B$1300,'2. INFORMACION GENERAL'!$J$26,'4. DETALLADA-RECURSOS ICBF'!$K$10:$K$1300,'2. INFORMACION GENERAL'!$B$51,'4. DETALLADA-RECURSOS ICBF'!$L$10:$L$1300,'2. INFORMACION GENERAL'!B54))</f>
        <v>0</v>
      </c>
      <c r="L54" s="653">
        <f t="shared" si="101"/>
        <v>0</v>
      </c>
      <c r="M54" s="696">
        <v>0</v>
      </c>
      <c r="N54" s="653">
        <f>IF(OR(B54="",M54=0),0,SUMIFS('4. DETALLADA-RECURSOS ICBF'!$M$10:$M$1300,'4. DETALLADA-RECURSOS ICBF'!$B$10:$B$1300,'2. INFORMACION GENERAL'!$M$26,'4. DETALLADA-RECURSOS ICBF'!$K$10:$K$1300,'2. INFORMACION GENERAL'!$B$51,'4. DETALLADA-RECURSOS ICBF'!$L$10:$L$1300,'2. INFORMACION GENERAL'!B54))</f>
        <v>0</v>
      </c>
      <c r="O54" s="653">
        <f t="shared" si="102"/>
        <v>0</v>
      </c>
      <c r="P54" s="696">
        <v>0</v>
      </c>
      <c r="Q54" s="653">
        <f>IF(OR(B54="",P54=0),0,SUMIFS('4. DETALLADA-RECURSOS ICBF'!$M$10:$M$1300,'4. DETALLADA-RECURSOS ICBF'!$B$10:$B$1300,'2. INFORMACION GENERAL'!$P$26,'4. DETALLADA-RECURSOS ICBF'!$K$10:$K$1300,'2. INFORMACION GENERAL'!$B$51,'4. DETALLADA-RECURSOS ICBF'!$L$10:$L$1300,'2. INFORMACION GENERAL'!B54))</f>
        <v>0</v>
      </c>
      <c r="R54" s="653">
        <f t="shared" si="103"/>
        <v>0</v>
      </c>
      <c r="S54" s="696">
        <v>0</v>
      </c>
      <c r="T54" s="653">
        <f>IF(OR(B54="",S54=0),0,SUMIFS('4. DETALLADA-RECURSOS ICBF'!$M$10:$M$1300,'4. DETALLADA-RECURSOS ICBF'!$B$10:$B$1300,'2. INFORMACION GENERAL'!$S$26,'4. DETALLADA-RECURSOS ICBF'!$K$10:$K$1300,'2. INFORMACION GENERAL'!$B$51,'4. DETALLADA-RECURSOS ICBF'!$L$10:$L$1300,'2. INFORMACION GENERAL'!B54))</f>
        <v>0</v>
      </c>
      <c r="U54" s="653">
        <f t="shared" si="104"/>
        <v>0</v>
      </c>
      <c r="V54" s="696">
        <v>0</v>
      </c>
      <c r="W54" s="653">
        <f>IF(OR(B54="",V54=0),0,SUMIFS('4. DETALLADA-RECURSOS ICBF'!$M$10:$M$1300,'4. DETALLADA-RECURSOS ICBF'!$B$10:$B$1300,'2. INFORMACION GENERAL'!$V$26,'4. DETALLADA-RECURSOS ICBF'!$K$10:$K$1300,'2. INFORMACION GENERAL'!$B$51,'4. DETALLADA-RECURSOS ICBF'!$L$10:$L$1300,'2. INFORMACION GENERAL'!B54))</f>
        <v>0</v>
      </c>
      <c r="X54" s="653">
        <f t="shared" si="105"/>
        <v>0</v>
      </c>
      <c r="Y54" s="696">
        <v>0</v>
      </c>
      <c r="Z54" s="653">
        <f>IF(OR(B54="",Y54=0),0,SUMIFS('4. DETALLADA-RECURSOS ICBF'!$M$10:$M$1300,'4. DETALLADA-RECURSOS ICBF'!$B$10:$B$1300,'2. INFORMACION GENERAL'!$Y$26,'4. DETALLADA-RECURSOS ICBF'!$K$10:$K$1300,'2. INFORMACION GENERAL'!$B$51,'4. DETALLADA-RECURSOS ICBF'!$L$10:$L$1300,'2. INFORMACION GENERAL'!B54))</f>
        <v>0</v>
      </c>
      <c r="AA54" s="653">
        <f t="shared" si="106"/>
        <v>0</v>
      </c>
      <c r="AB54" s="696">
        <v>0</v>
      </c>
      <c r="AC54" s="653">
        <f>IF(OR(B54="",AB54=0),0,SUMIFS('4. DETALLADA-RECURSOS ICBF'!$M$10:$M$1300,'4. DETALLADA-RECURSOS ICBF'!$B$10:$B$1300,'2. INFORMACION GENERAL'!$AB$26,'4. DETALLADA-RECURSOS ICBF'!$K$10:$K$1300,'2. INFORMACION GENERAL'!$B$51,'4. DETALLADA-RECURSOS ICBF'!$L$10:$L$1300,'2. INFORMACION GENERAL'!B54))</f>
        <v>0</v>
      </c>
      <c r="AD54" s="653">
        <f t="shared" si="107"/>
        <v>0</v>
      </c>
      <c r="AE54" s="696">
        <v>0</v>
      </c>
      <c r="AF54" s="653">
        <f>IF(OR(B54="",AE54=0),0,SUMIFS('4. DETALLADA-RECURSOS ICBF'!$M$10:$M$1300,'4. DETALLADA-RECURSOS ICBF'!$B$10:$B$1300,'2. INFORMACION GENERAL'!$AE$26,'4. DETALLADA-RECURSOS ICBF'!$K$10:$K$1300,'2. INFORMACION GENERAL'!$B$51,'4. DETALLADA-RECURSOS ICBF'!$L$10:$L$1300,'2. INFORMACION GENERAL'!B54))</f>
        <v>0</v>
      </c>
      <c r="AG54" s="653">
        <f t="shared" si="108"/>
        <v>0</v>
      </c>
      <c r="AH54" s="696">
        <v>0</v>
      </c>
      <c r="AI54" s="653">
        <f>IF(OR(B54="",AH54=0),0,SUMIFS('4. DETALLADA-RECURSOS ICBF'!$M$10:$M$1300,'4. DETALLADA-RECURSOS ICBF'!$B$10:$B$1300,'2. INFORMACION GENERAL'!$AH$26,'4. DETALLADA-RECURSOS ICBF'!$K$10:$K$1300,'2. INFORMACION GENERAL'!$B$51,'4. DETALLADA-RECURSOS ICBF'!$L$10:$L$1300,'2. INFORMACION GENERAL'!B54))</f>
        <v>0</v>
      </c>
      <c r="AJ54" s="653">
        <f t="shared" si="109"/>
        <v>0</v>
      </c>
      <c r="AK54" s="696">
        <v>0</v>
      </c>
      <c r="AL54" s="653">
        <f>IF(OR(B54="",AK54=0),0,SUMIFS('4. DETALLADA-RECURSOS ICBF'!$M$10:$M$1300,'4. DETALLADA-RECURSOS ICBF'!$B$10:$B$1300,'2. INFORMACION GENERAL'!$AK$26,'4. DETALLADA-RECURSOS ICBF'!$K$10:$K$1300,'2. INFORMACION GENERAL'!$B$51,'4. DETALLADA-RECURSOS ICBF'!$L$10:$L$1300,'2. INFORMACION GENERAL'!B54))</f>
        <v>0</v>
      </c>
      <c r="AM54" s="653">
        <f t="shared" si="110"/>
        <v>0</v>
      </c>
      <c r="AN54" s="696">
        <v>0</v>
      </c>
      <c r="AO54" s="653">
        <f>IF(OR(B54="",AN54=0),0,SUMIFS('4. DETALLADA-RECURSOS ICBF'!$M$10:$M$1300,'4. DETALLADA-RECURSOS ICBF'!$B$10:$B$1300,'2. INFORMACION GENERAL'!$AN$26,'4. DETALLADA-RECURSOS ICBF'!$K$10:$K$1300,'2. INFORMACION GENERAL'!$B$51,'4. DETALLADA-RECURSOS ICBF'!$L$10:$L$1300,'2. INFORMACION GENERAL'!B54))</f>
        <v>0</v>
      </c>
      <c r="AP54" s="653">
        <f>IFERROR(AN54-AO54,0)</f>
        <v>0</v>
      </c>
      <c r="AQ54" s="696">
        <f>IF('1. PRESUPUESTO INICIAL'!F71="",0,'1. PRESUPUESTO INICIAL'!F71)</f>
        <v>0</v>
      </c>
      <c r="AR54" s="653">
        <f>IF(OR(B54="",AQ54=0),0,SUMIFS('4. DETALLADA-RECURSOS ICBF'!$M$10:$M$1300,'4. DETALLADA-RECURSOS ICBF'!$B$10:$B$1300,'2. INFORMACION GENERAL'!$AQ$26,'4. DETALLADA-RECURSOS ICBF'!$K$10:$K$1300,'2. INFORMACION GENERAL'!$B$51,'4. DETALLADA-RECURSOS ICBF'!$L$10:$L$1300,'2. INFORMACION GENERAL'!B54))</f>
        <v>0</v>
      </c>
      <c r="AS54" s="699">
        <f t="shared" si="112"/>
        <v>0</v>
      </c>
      <c r="AT54" s="700">
        <f t="shared" si="96"/>
        <v>0</v>
      </c>
      <c r="AU54" s="653">
        <f t="shared" si="97"/>
        <v>0</v>
      </c>
      <c r="AV54" s="701">
        <f t="shared" si="98"/>
        <v>0</v>
      </c>
    </row>
    <row r="55" spans="1:48" s="586" customFormat="1" ht="44.25" customHeight="1">
      <c r="A55" s="686">
        <v>220404</v>
      </c>
      <c r="B55" s="848" t="str">
        <f>IF('1. PRESUPUESTO INICIAL'!B72="","",'1. PRESUPUESTO INICIAL'!B72)</f>
        <v/>
      </c>
      <c r="C55" s="848"/>
      <c r="D55" s="696">
        <f>IF('1. PRESUPUESTO INICIAL'!D72="",0,'1. PRESUPUESTO INICIAL'!D72)</f>
        <v>0</v>
      </c>
      <c r="E55" s="653">
        <f>IF(OR(B55="",D55=0),0,SUMIFS('4. DETALLADA-RECURSOS ICBF'!$M$10:$M$1300,'4. DETALLADA-RECURSOS ICBF'!$B$10:$B$1300,'2. INFORMACION GENERAL'!$D$26,'4. DETALLADA-RECURSOS ICBF'!$K$10:$K$1300,'2. INFORMACION GENERAL'!$B$51,'4. DETALLADA-RECURSOS ICBF'!$L$10:$L$1300,'2. INFORMACION GENERAL'!B55))</f>
        <v>0</v>
      </c>
      <c r="F55" s="653">
        <f t="shared" si="99"/>
        <v>0</v>
      </c>
      <c r="G55" s="696">
        <v>0</v>
      </c>
      <c r="H55" s="653">
        <f>IF(OR(B55="",G55=0),0,SUMIFS('4. DETALLADA-RECURSOS ICBF'!$M$10:$M$1300,'4. DETALLADA-RECURSOS ICBF'!$B$10:$B$1300,'2. INFORMACION GENERAL'!$G$26,'4. DETALLADA-RECURSOS ICBF'!$K$10:$K$1300,'2. INFORMACION GENERAL'!$B$51,'4. DETALLADA-RECURSOS ICBF'!$L$10:$L$1300,'2. INFORMACION GENERAL'!B55))</f>
        <v>0</v>
      </c>
      <c r="I55" s="653">
        <f t="shared" si="100"/>
        <v>0</v>
      </c>
      <c r="J55" s="696">
        <v>0</v>
      </c>
      <c r="K55" s="653">
        <f>IF(OR(B55="",J55=0),0,SUMIFS('4. DETALLADA-RECURSOS ICBF'!$M$10:$M$1300,'4. DETALLADA-RECURSOS ICBF'!$B$10:$B$1300,'2. INFORMACION GENERAL'!$J$26,'4. DETALLADA-RECURSOS ICBF'!$K$10:$K$1300,'2. INFORMACION GENERAL'!$B$51,'4. DETALLADA-RECURSOS ICBF'!$L$10:$L$1300,'2. INFORMACION GENERAL'!B55))</f>
        <v>0</v>
      </c>
      <c r="L55" s="653">
        <f t="shared" si="101"/>
        <v>0</v>
      </c>
      <c r="M55" s="696">
        <v>0</v>
      </c>
      <c r="N55" s="653">
        <f>IF(OR(B55="",M55=0),0,SUMIFS('4. DETALLADA-RECURSOS ICBF'!$M$10:$M$1300,'4. DETALLADA-RECURSOS ICBF'!$B$10:$B$1300,'2. INFORMACION GENERAL'!$M$26,'4. DETALLADA-RECURSOS ICBF'!$K$10:$K$1300,'2. INFORMACION GENERAL'!$B$51,'4. DETALLADA-RECURSOS ICBF'!$L$10:$L$1300,'2. INFORMACION GENERAL'!B55))</f>
        <v>0</v>
      </c>
      <c r="O55" s="653">
        <f t="shared" si="102"/>
        <v>0</v>
      </c>
      <c r="P55" s="696">
        <v>0</v>
      </c>
      <c r="Q55" s="653">
        <f>IF(OR(B55="",P55=0),0,SUMIFS('4. DETALLADA-RECURSOS ICBF'!$M$10:$M$1300,'4. DETALLADA-RECURSOS ICBF'!$B$10:$B$1300,'2. INFORMACION GENERAL'!$P$26,'4. DETALLADA-RECURSOS ICBF'!$K$10:$K$1300,'2. INFORMACION GENERAL'!$B$51,'4. DETALLADA-RECURSOS ICBF'!$L$10:$L$1300,'2. INFORMACION GENERAL'!B55))</f>
        <v>0</v>
      </c>
      <c r="R55" s="653">
        <f t="shared" si="103"/>
        <v>0</v>
      </c>
      <c r="S55" s="696">
        <v>0</v>
      </c>
      <c r="T55" s="653">
        <f>IF(OR(B55="",S55=0),0,SUMIFS('4. DETALLADA-RECURSOS ICBF'!$M$10:$M$1300,'4. DETALLADA-RECURSOS ICBF'!$B$10:$B$1300,'2. INFORMACION GENERAL'!$S$26,'4. DETALLADA-RECURSOS ICBF'!$K$10:$K$1300,'2. INFORMACION GENERAL'!$B$51,'4. DETALLADA-RECURSOS ICBF'!$L$10:$L$1300,'2. INFORMACION GENERAL'!B55))</f>
        <v>0</v>
      </c>
      <c r="U55" s="653">
        <f t="shared" si="104"/>
        <v>0</v>
      </c>
      <c r="V55" s="696">
        <v>0</v>
      </c>
      <c r="W55" s="653">
        <f>IF(OR(B55="",V55=0),0,SUMIFS('4. DETALLADA-RECURSOS ICBF'!$M$10:$M$1300,'4. DETALLADA-RECURSOS ICBF'!$B$10:$B$1300,'2. INFORMACION GENERAL'!$V$26,'4. DETALLADA-RECURSOS ICBF'!$K$10:$K$1300,'2. INFORMACION GENERAL'!$B$51,'4. DETALLADA-RECURSOS ICBF'!$L$10:$L$1300,'2. INFORMACION GENERAL'!B55))</f>
        <v>0</v>
      </c>
      <c r="X55" s="653">
        <f t="shared" si="105"/>
        <v>0</v>
      </c>
      <c r="Y55" s="696">
        <v>0</v>
      </c>
      <c r="Z55" s="653">
        <f>IF(OR(B55="",Y55=0),0,SUMIFS('4. DETALLADA-RECURSOS ICBF'!$M$10:$M$1300,'4. DETALLADA-RECURSOS ICBF'!$B$10:$B$1300,'2. INFORMACION GENERAL'!$Y$26,'4. DETALLADA-RECURSOS ICBF'!$K$10:$K$1300,'2. INFORMACION GENERAL'!$B$51,'4. DETALLADA-RECURSOS ICBF'!$L$10:$L$1300,'2. INFORMACION GENERAL'!B55))</f>
        <v>0</v>
      </c>
      <c r="AA55" s="653">
        <f t="shared" si="106"/>
        <v>0</v>
      </c>
      <c r="AB55" s="696">
        <v>0</v>
      </c>
      <c r="AC55" s="653">
        <f>IF(OR(B55="",AB55=0),0,SUMIFS('4. DETALLADA-RECURSOS ICBF'!$M$10:$M$1300,'4. DETALLADA-RECURSOS ICBF'!$B$10:$B$1300,'2. INFORMACION GENERAL'!$AB$26,'4. DETALLADA-RECURSOS ICBF'!$K$10:$K$1300,'2. INFORMACION GENERAL'!$B$51,'4. DETALLADA-RECURSOS ICBF'!$L$10:$L$1300,'2. INFORMACION GENERAL'!B55))</f>
        <v>0</v>
      </c>
      <c r="AD55" s="653">
        <f t="shared" si="107"/>
        <v>0</v>
      </c>
      <c r="AE55" s="696">
        <v>0</v>
      </c>
      <c r="AF55" s="653">
        <f>IF(OR(B55="",AE55=0),0,SUMIFS('4. DETALLADA-RECURSOS ICBF'!$M$10:$M$1300,'4. DETALLADA-RECURSOS ICBF'!$B$10:$B$1300,'2. INFORMACION GENERAL'!$AE$26,'4. DETALLADA-RECURSOS ICBF'!$K$10:$K$1300,'2. INFORMACION GENERAL'!$B$51,'4. DETALLADA-RECURSOS ICBF'!$L$10:$L$1300,'2. INFORMACION GENERAL'!B55))</f>
        <v>0</v>
      </c>
      <c r="AG55" s="653">
        <f t="shared" si="108"/>
        <v>0</v>
      </c>
      <c r="AH55" s="696">
        <v>0</v>
      </c>
      <c r="AI55" s="653">
        <f>IF(OR(B55="",AH55=0),0,SUMIFS('4. DETALLADA-RECURSOS ICBF'!$M$10:$M$1300,'4. DETALLADA-RECURSOS ICBF'!$B$10:$B$1300,'2. INFORMACION GENERAL'!$AH$26,'4. DETALLADA-RECURSOS ICBF'!$K$10:$K$1300,'2. INFORMACION GENERAL'!$B$51,'4. DETALLADA-RECURSOS ICBF'!$L$10:$L$1300,'2. INFORMACION GENERAL'!B55))</f>
        <v>0</v>
      </c>
      <c r="AJ55" s="653">
        <f t="shared" si="109"/>
        <v>0</v>
      </c>
      <c r="AK55" s="696">
        <v>0</v>
      </c>
      <c r="AL55" s="653">
        <f>IF(OR(B55="",AK55=0),0,SUMIFS('4. DETALLADA-RECURSOS ICBF'!$M$10:$M$1300,'4. DETALLADA-RECURSOS ICBF'!$B$10:$B$1300,'2. INFORMACION GENERAL'!$AK$26,'4. DETALLADA-RECURSOS ICBF'!$K$10:$K$1300,'2. INFORMACION GENERAL'!$B$51,'4. DETALLADA-RECURSOS ICBF'!$L$10:$L$1300,'2. INFORMACION GENERAL'!B55))</f>
        <v>0</v>
      </c>
      <c r="AM55" s="653">
        <f>IFERROR(AK55-AL55,0)</f>
        <v>0</v>
      </c>
      <c r="AN55" s="696">
        <v>0</v>
      </c>
      <c r="AO55" s="653">
        <f>IF(OR(B55="",AN55=0),0,SUMIFS('4. DETALLADA-RECURSOS ICBF'!$M$10:$M$1300,'4. DETALLADA-RECURSOS ICBF'!$B$10:$B$1300,'2. INFORMACION GENERAL'!$AN$26,'4. DETALLADA-RECURSOS ICBF'!$K$10:$K$1300,'2. INFORMACION GENERAL'!$B$51,'4. DETALLADA-RECURSOS ICBF'!$L$10:$L$1300,'2. INFORMACION GENERAL'!B55))</f>
        <v>0</v>
      </c>
      <c r="AP55" s="653">
        <f>IFERROR(AN55-AO55,0)</f>
        <v>0</v>
      </c>
      <c r="AQ55" s="696">
        <f>IF('1. PRESUPUESTO INICIAL'!F72="",0,'1. PRESUPUESTO INICIAL'!F72)</f>
        <v>0</v>
      </c>
      <c r="AR55" s="653">
        <f>IF(OR(B55="",AQ55=0),0,SUMIFS('4. DETALLADA-RECURSOS ICBF'!$M$10:$M$1300,'4. DETALLADA-RECURSOS ICBF'!$B$10:$B$1300,'2. INFORMACION GENERAL'!$AQ$26,'4. DETALLADA-RECURSOS ICBF'!$K$10:$K$1300,'2. INFORMACION GENERAL'!$B$51,'4. DETALLADA-RECURSOS ICBF'!$L$10:$L$1300,'2. INFORMACION GENERAL'!B55))</f>
        <v>0</v>
      </c>
      <c r="AS55" s="699">
        <f t="shared" si="112"/>
        <v>0</v>
      </c>
      <c r="AT55" s="700">
        <f t="shared" si="96"/>
        <v>0</v>
      </c>
      <c r="AU55" s="653">
        <f t="shared" si="97"/>
        <v>0</v>
      </c>
      <c r="AV55" s="701">
        <f t="shared" si="98"/>
        <v>0</v>
      </c>
    </row>
    <row r="56" spans="1:48" s="586" customFormat="1" ht="44.25" customHeight="1">
      <c r="A56" s="686">
        <v>220405</v>
      </c>
      <c r="B56" s="848" t="str">
        <f>IF('1. PRESUPUESTO INICIAL'!B73="","",'1. PRESUPUESTO INICIAL'!B73)</f>
        <v/>
      </c>
      <c r="C56" s="848"/>
      <c r="D56" s="696">
        <f>IF('1. PRESUPUESTO INICIAL'!D73="",0,'1. PRESUPUESTO INICIAL'!D73)</f>
        <v>0</v>
      </c>
      <c r="E56" s="653">
        <f>IF(OR(B56="",D56=0),0,SUMIFS('4. DETALLADA-RECURSOS ICBF'!$M$10:$M$1300,'4. DETALLADA-RECURSOS ICBF'!$B$10:$B$1300,'2. INFORMACION GENERAL'!$D$26,'4. DETALLADA-RECURSOS ICBF'!$K$10:$K$1300,'2. INFORMACION GENERAL'!$B$51,'4. DETALLADA-RECURSOS ICBF'!$L$10:$L$1300,'2. INFORMACION GENERAL'!B56))</f>
        <v>0</v>
      </c>
      <c r="F56" s="653">
        <f t="shared" si="99"/>
        <v>0</v>
      </c>
      <c r="G56" s="696">
        <v>0</v>
      </c>
      <c r="H56" s="653">
        <f>IF(OR(B56="",G56=0),0,SUMIFS('4. DETALLADA-RECURSOS ICBF'!$M$10:$M$1300,'4. DETALLADA-RECURSOS ICBF'!$B$10:$B$1300,'2. INFORMACION GENERAL'!$G$26,'4. DETALLADA-RECURSOS ICBF'!$K$10:$K$1300,'2. INFORMACION GENERAL'!$B$51,'4. DETALLADA-RECURSOS ICBF'!$L$10:$L$1300,'2. INFORMACION GENERAL'!B56))</f>
        <v>0</v>
      </c>
      <c r="I56" s="653">
        <f t="shared" si="100"/>
        <v>0</v>
      </c>
      <c r="J56" s="696">
        <v>0</v>
      </c>
      <c r="K56" s="653">
        <f>IF(OR(B56="",J56=0),0,SUMIFS('4. DETALLADA-RECURSOS ICBF'!$M$10:$M$1300,'4. DETALLADA-RECURSOS ICBF'!$B$10:$B$1300,'2. INFORMACION GENERAL'!$J$26,'4. DETALLADA-RECURSOS ICBF'!$K$10:$K$1300,'2. INFORMACION GENERAL'!$B$51,'4. DETALLADA-RECURSOS ICBF'!$L$10:$L$1300,'2. INFORMACION GENERAL'!B56))</f>
        <v>0</v>
      </c>
      <c r="L56" s="653">
        <f>IFERROR(J56-K56,0)</f>
        <v>0</v>
      </c>
      <c r="M56" s="696">
        <v>0</v>
      </c>
      <c r="N56" s="653">
        <f>IF(OR(B56="",M56=0),0,SUMIFS('4. DETALLADA-RECURSOS ICBF'!$M$10:$M$1300,'4. DETALLADA-RECURSOS ICBF'!$B$10:$B$1300,'2. INFORMACION GENERAL'!$M$26,'4. DETALLADA-RECURSOS ICBF'!$K$10:$K$1300,'2. INFORMACION GENERAL'!$B$51,'4. DETALLADA-RECURSOS ICBF'!$L$10:$L$1300,'2. INFORMACION GENERAL'!B56))</f>
        <v>0</v>
      </c>
      <c r="O56" s="653">
        <f>IFERROR(M56-N56,0)</f>
        <v>0</v>
      </c>
      <c r="P56" s="696">
        <v>0</v>
      </c>
      <c r="Q56" s="653">
        <f>IF(OR(B56="",P56=0),0,SUMIFS('4. DETALLADA-RECURSOS ICBF'!$M$10:$M$1300,'4. DETALLADA-RECURSOS ICBF'!$B$10:$B$1300,'2. INFORMACION GENERAL'!$P$26,'4. DETALLADA-RECURSOS ICBF'!$K$10:$K$1300,'2. INFORMACION GENERAL'!$B$51,'4. DETALLADA-RECURSOS ICBF'!$L$10:$L$1300,'2. INFORMACION GENERAL'!B56))</f>
        <v>0</v>
      </c>
      <c r="R56" s="653">
        <f>IFERROR(P56-Q56,0)</f>
        <v>0</v>
      </c>
      <c r="S56" s="696">
        <v>0</v>
      </c>
      <c r="T56" s="653">
        <f>IF(OR(B56="",S56=0),0,SUMIFS('4. DETALLADA-RECURSOS ICBF'!$M$10:$M$1300,'4. DETALLADA-RECURSOS ICBF'!$B$10:$B$1300,'2. INFORMACION GENERAL'!$S$26,'4. DETALLADA-RECURSOS ICBF'!$K$10:$K$1300,'2. INFORMACION GENERAL'!$B$51,'4. DETALLADA-RECURSOS ICBF'!$L$10:$L$1300,'2. INFORMACION GENERAL'!B56))</f>
        <v>0</v>
      </c>
      <c r="U56" s="653">
        <f>IFERROR(S56-T56,0)</f>
        <v>0</v>
      </c>
      <c r="V56" s="696">
        <v>0</v>
      </c>
      <c r="W56" s="653">
        <f>IF(OR(B56="",V56=0),0,SUMIFS('4. DETALLADA-RECURSOS ICBF'!$M$10:$M$1300,'4. DETALLADA-RECURSOS ICBF'!$B$10:$B$1300,'2. INFORMACION GENERAL'!$V$26,'4. DETALLADA-RECURSOS ICBF'!$K$10:$K$1300,'2. INFORMACION GENERAL'!$B$51,'4. DETALLADA-RECURSOS ICBF'!$L$10:$L$1300,'2. INFORMACION GENERAL'!B56))</f>
        <v>0</v>
      </c>
      <c r="X56" s="653">
        <f>IFERROR(V56-W56,0)</f>
        <v>0</v>
      </c>
      <c r="Y56" s="696">
        <v>0</v>
      </c>
      <c r="Z56" s="653">
        <f>IF(OR(B56="",Y56=0),0,SUMIFS('4. DETALLADA-RECURSOS ICBF'!$M$10:$M$1300,'4. DETALLADA-RECURSOS ICBF'!$B$10:$B$1300,'2. INFORMACION GENERAL'!$Y$26,'4. DETALLADA-RECURSOS ICBF'!$K$10:$K$1300,'2. INFORMACION GENERAL'!$B$51,'4. DETALLADA-RECURSOS ICBF'!$L$10:$L$1300,'2. INFORMACION GENERAL'!B56))</f>
        <v>0</v>
      </c>
      <c r="AA56" s="653">
        <f>IFERROR(Y56-Z56,0)</f>
        <v>0</v>
      </c>
      <c r="AB56" s="696">
        <v>0</v>
      </c>
      <c r="AC56" s="653">
        <f>IF(OR(B56="",AB56=0),0,SUMIFS('4. DETALLADA-RECURSOS ICBF'!$M$10:$M$1300,'4. DETALLADA-RECURSOS ICBF'!$B$10:$B$1300,'2. INFORMACION GENERAL'!$AB$26,'4. DETALLADA-RECURSOS ICBF'!$K$10:$K$1300,'2. INFORMACION GENERAL'!$B$51,'4. DETALLADA-RECURSOS ICBF'!$L$10:$L$1300,'2. INFORMACION GENERAL'!B56))</f>
        <v>0</v>
      </c>
      <c r="AD56" s="653">
        <f>IFERROR(AB56-AC56,0)</f>
        <v>0</v>
      </c>
      <c r="AE56" s="696">
        <v>0</v>
      </c>
      <c r="AF56" s="653">
        <f>IF(OR(B56="",AE56=0),0,SUMIFS('4. DETALLADA-RECURSOS ICBF'!$M$10:$M$1300,'4. DETALLADA-RECURSOS ICBF'!$B$10:$B$1300,'2. INFORMACION GENERAL'!$AE$26,'4. DETALLADA-RECURSOS ICBF'!$K$10:$K$1300,'2. INFORMACION GENERAL'!$B$51,'4. DETALLADA-RECURSOS ICBF'!$L$10:$L$1300,'2. INFORMACION GENERAL'!B56))</f>
        <v>0</v>
      </c>
      <c r="AG56" s="653">
        <f>IFERROR(AE56-AF56,0)</f>
        <v>0</v>
      </c>
      <c r="AH56" s="696">
        <v>0</v>
      </c>
      <c r="AI56" s="653">
        <f>IF(OR(B56="",AH56=0),0,SUMIFS('4. DETALLADA-RECURSOS ICBF'!$M$10:$M$1300,'4. DETALLADA-RECURSOS ICBF'!$B$10:$B$1300,'2. INFORMACION GENERAL'!$AH$26,'4. DETALLADA-RECURSOS ICBF'!$K$10:$K$1300,'2. INFORMACION GENERAL'!$B$51,'4. DETALLADA-RECURSOS ICBF'!$L$10:$L$1300,'2. INFORMACION GENERAL'!B56))</f>
        <v>0</v>
      </c>
      <c r="AJ56" s="653">
        <f>IFERROR(AH56-AI56,0)</f>
        <v>0</v>
      </c>
      <c r="AK56" s="696">
        <v>0</v>
      </c>
      <c r="AL56" s="653">
        <f>IF(OR(B56="",AK56=0),0,SUMIFS('4. DETALLADA-RECURSOS ICBF'!$M$10:$M$1300,'4. DETALLADA-RECURSOS ICBF'!$B$10:$B$1300,'2. INFORMACION GENERAL'!$AK$26,'4. DETALLADA-RECURSOS ICBF'!$K$10:$K$1300,'2. INFORMACION GENERAL'!$B$51,'4. DETALLADA-RECURSOS ICBF'!$L$10:$L$1300,'2. INFORMACION GENERAL'!B56))</f>
        <v>0</v>
      </c>
      <c r="AM56" s="653">
        <f>IFERROR(AK56-AL56,0)</f>
        <v>0</v>
      </c>
      <c r="AN56" s="696">
        <v>0</v>
      </c>
      <c r="AO56" s="653">
        <f>IF(OR(B56="",AN56=0),0,SUMIFS('4. DETALLADA-RECURSOS ICBF'!$M$10:$M$1300,'4. DETALLADA-RECURSOS ICBF'!$B$10:$B$1300,'2. INFORMACION GENERAL'!$AN$26,'4. DETALLADA-RECURSOS ICBF'!$K$10:$K$1300,'2. INFORMACION GENERAL'!$B$51,'4. DETALLADA-RECURSOS ICBF'!$L$10:$L$1300,'2. INFORMACION GENERAL'!B56))</f>
        <v>0</v>
      </c>
      <c r="AP56" s="653">
        <f>IFERROR(AN56-AO56,0)</f>
        <v>0</v>
      </c>
      <c r="AQ56" s="696">
        <f>IF('1. PRESUPUESTO INICIAL'!F73="",0,'1. PRESUPUESTO INICIAL'!F73)</f>
        <v>0</v>
      </c>
      <c r="AR56" s="653">
        <f>IF(OR(B56="",AQ56=0),0,SUMIFS('4. DETALLADA-RECURSOS ICBF'!$M$10:$M$1300,'4. DETALLADA-RECURSOS ICBF'!$B$10:$B$1300,'2. INFORMACION GENERAL'!$AQ$26,'4. DETALLADA-RECURSOS ICBF'!$K$10:$K$1300,'2. INFORMACION GENERAL'!$B$51,'4. DETALLADA-RECURSOS ICBF'!$L$10:$L$1300,'2. INFORMACION GENERAL'!B56))</f>
        <v>0</v>
      </c>
      <c r="AS56" s="699">
        <f t="shared" si="112"/>
        <v>0</v>
      </c>
      <c r="AT56" s="700">
        <f t="shared" si="96"/>
        <v>0</v>
      </c>
      <c r="AU56" s="653">
        <f t="shared" si="97"/>
        <v>0</v>
      </c>
      <c r="AV56" s="701">
        <f t="shared" si="98"/>
        <v>0</v>
      </c>
    </row>
    <row r="57" spans="1:48" ht="44.25" customHeight="1">
      <c r="A57" s="582">
        <v>2205</v>
      </c>
      <c r="B57" s="967" t="str">
        <f>IF('1. PRESUPUESTO INICIAL'!B77="","",'1. PRESUPUESTO INICIAL'!B77)</f>
        <v>SERVICIO DE COMUNICACIÓN MÓBIL E NTERNET</v>
      </c>
      <c r="C57" s="968"/>
      <c r="D57" s="775">
        <f>IF('1. PRESUPUESTO INICIAL'!D77="","",'1. PRESUPUESTO INICIAL'!D77)</f>
        <v>787054.55</v>
      </c>
      <c r="E57" s="583">
        <f>IF(OR(B57="",D57=0),0,SUMIFS('4. DETALLADA-RECURSOS ICBF'!$M$10:$M$1300,'4. DETALLADA-RECURSOS ICBF'!$B$10:$B$1300,'2. INFORMACION GENERAL'!$D$26,'4. DETALLADA-RECURSOS ICBF'!$K$10:$K$1300,'2. INFORMACION GENERAL'!$B$57))</f>
        <v>786740</v>
      </c>
      <c r="F57" s="772">
        <f>IFERROR(D57-E57,0)</f>
        <v>314.55000000004657</v>
      </c>
      <c r="G57" s="775">
        <v>305416.34999999998</v>
      </c>
      <c r="H57" s="583">
        <f>IF(OR(B57="",G57=0),0,SUMIFS('4. DETALLADA-RECURSOS ICBF'!$M$10:$M$1300,'4. DETALLADA-RECURSOS ICBF'!$B$10:$B$1300,'2. INFORMACION GENERAL'!$G$26,'4. DETALLADA-RECURSOS ICBF'!$K$10:$K$1300,'2. INFORMACION GENERAL'!$B$57))</f>
        <v>297765</v>
      </c>
      <c r="I57" s="583">
        <f>IFERROR(G57-H57,0)</f>
        <v>7651.3499999999767</v>
      </c>
      <c r="J57" s="777">
        <v>1527081.7752808989</v>
      </c>
      <c r="K57" s="583">
        <f>IF(OR(B57="",J57=0),0,SUMIFS('4. DETALLADA-RECURSOS ICBF'!$M$10:$M$1300,'4. DETALLADA-RECURSOS ICBF'!$B$10:$B$1300,'2. INFORMACION GENERAL'!$J$26,'4. DETALLADA-RECURSOS ICBF'!$K$10:$K$1300,'2. INFORMACION GENERAL'!$B$57))</f>
        <v>1565165</v>
      </c>
      <c r="L57" s="583">
        <f>IFERROR(J57-K57,0)</f>
        <v>-38083.224719101097</v>
      </c>
      <c r="M57" s="777">
        <v>1527081.7752808989</v>
      </c>
      <c r="N57" s="583">
        <f>IF(OR(B57="",M57=0),0,SUMIFS('4. DETALLADA-RECURSOS ICBF'!$M$10:$M$1300,'4. DETALLADA-RECURSOS ICBF'!$B$10:$B$1300,'2. INFORMACION GENERAL'!$M$26,'4. DETALLADA-RECURSOS ICBF'!$K$10:$K$1300,'2. INFORMACION GENERAL'!$B$57))</f>
        <v>1527084</v>
      </c>
      <c r="O57" s="583">
        <f>IFERROR(M57-N57,0)</f>
        <v>-2.2247191010974348</v>
      </c>
      <c r="P57" s="777">
        <v>1527081.7752808989</v>
      </c>
      <c r="Q57" s="583">
        <f>IF(OR(B57="",P57=0),0,SUMIFS('4. DETALLADA-RECURSOS ICBF'!$M$10:$M$1300,'4. DETALLADA-RECURSOS ICBF'!$B$10:$B$1300,'2. INFORMACION GENERAL'!$P$26,'4. DETALLADA-RECURSOS ICBF'!$K$10:$K$1300,'2. INFORMACION GENERAL'!$B$57))</f>
        <v>1527084</v>
      </c>
      <c r="R57" s="583">
        <f>IFERROR(P57-Q57,0)</f>
        <v>-2.2247191010974348</v>
      </c>
      <c r="S57" s="777">
        <v>1527082</v>
      </c>
      <c r="T57" s="583">
        <f>IF(OR(B57="",S57=0),0,SUMIFS('4. DETALLADA-RECURSOS ICBF'!$M$10:$M$1300,'4. DETALLADA-RECURSOS ICBF'!$B$10:$B$1300,'2. INFORMACION GENERAL'!$S$26,'4. DETALLADA-RECURSOS ICBF'!$K$10:$K$1300,'2. INFORMACION GENERAL'!$B$57))</f>
        <v>1527084</v>
      </c>
      <c r="U57" s="583">
        <f>IFERROR(S57-T57,0)</f>
        <v>-2</v>
      </c>
      <c r="V57" s="775">
        <v>1221666</v>
      </c>
      <c r="W57" s="583">
        <f>IF(OR(B57="",V57=0),0,SUMIFS('4. DETALLADA-RECURSOS ICBF'!$M$10:$M$1300,'4. DETALLADA-RECURSOS ICBF'!$B$10:$B$1300,'2. INFORMACION GENERAL'!$V$26,'4. DETALLADA-RECURSOS ICBF'!$K$10:$K$1300,'2. INFORMACION GENERAL'!$B$57))</f>
        <v>1221675</v>
      </c>
      <c r="X57" s="583">
        <f>IFERROR(V57-W57,0)</f>
        <v>-9</v>
      </c>
      <c r="Y57" s="695">
        <v>0</v>
      </c>
      <c r="Z57" s="583">
        <f>IF(OR(B57="",Y57=0),0,SUMIFS('4. DETALLADA-RECURSOS ICBF'!$M$10:$M$1300,'4. DETALLADA-RECURSOS ICBF'!$B$10:$B$1300,'2. INFORMACION GENERAL'!$Y$26,'4. DETALLADA-RECURSOS ICBF'!$K$10:$K$1300,'2. INFORMACION GENERAL'!$B$57))</f>
        <v>0</v>
      </c>
      <c r="AA57" s="583">
        <f>IFERROR(Y57-Z57,0)</f>
        <v>0</v>
      </c>
      <c r="AB57" s="695">
        <v>0</v>
      </c>
      <c r="AC57" s="583">
        <f>IF(OR(B57="",AB57=0),0,SUMIFS('4. DETALLADA-RECURSOS ICBF'!$M$10:$M$1300,'4. DETALLADA-RECURSOS ICBF'!$B$10:$B$1300,'2. INFORMACION GENERAL'!$AB$26,'4. DETALLADA-RECURSOS ICBF'!$K$10:$K$1300,'2. INFORMACION GENERAL'!$B$57))</f>
        <v>0</v>
      </c>
      <c r="AD57" s="583">
        <f>IFERROR(AB57-AC57,0)</f>
        <v>0</v>
      </c>
      <c r="AE57" s="695">
        <v>0</v>
      </c>
      <c r="AF57" s="583">
        <f>IF(OR(B57="",AE57=0),0,SUMIFS('4. DETALLADA-RECURSOS ICBF'!$M$10:$M$1300,'4. DETALLADA-RECURSOS ICBF'!$B$10:$B$1300,'2. INFORMACION GENERAL'!$AE$26,'4. DETALLADA-RECURSOS ICBF'!$K$10:$K$1300,'2. INFORMACION GENERAL'!$B$57))</f>
        <v>0</v>
      </c>
      <c r="AG57" s="583">
        <f>IFERROR(AE57-AF57,0)</f>
        <v>0</v>
      </c>
      <c r="AH57" s="695">
        <v>0</v>
      </c>
      <c r="AI57" s="583">
        <f>IF(OR(B57="",AH57=0),0,SUMIFS('4. DETALLADA-RECURSOS ICBF'!$M$10:$M$1300,'4. DETALLADA-RECURSOS ICBF'!$B$10:$B$1300,'2. INFORMACION GENERAL'!$AH$26,'4. DETALLADA-RECURSOS ICBF'!$K$10:$K$1300,'2. INFORMACION GENERAL'!$B$57))</f>
        <v>0</v>
      </c>
      <c r="AJ57" s="583">
        <f>IFERROR(AH57-AI57,0)</f>
        <v>0</v>
      </c>
      <c r="AK57" s="695">
        <v>0</v>
      </c>
      <c r="AL57" s="583">
        <f>IF(OR(B57="",AK57=0),0,SUMIFS('4. DETALLADA-RECURSOS ICBF'!$M$10:$M$1300,'4. DETALLADA-RECURSOS ICBF'!$B$10:$B$1300,'2. INFORMACION GENERAL'!$AK$26,'4. DETALLADA-RECURSOS ICBF'!$K$10:$K$1300,'2. INFORMACION GENERAL'!$B$57))</f>
        <v>0</v>
      </c>
      <c r="AM57" s="583">
        <f>IFERROR(AK57-AL57,0)</f>
        <v>0</v>
      </c>
      <c r="AN57" s="695">
        <v>0</v>
      </c>
      <c r="AO57" s="583">
        <f>IF(OR(B57="",AN57=0),0,SUMIFS('4. DETALLADA-RECURSOS ICBF'!$M$10:$M$1300,'4. DETALLADA-RECURSOS ICBF'!$B$10:$B$1300,'2. INFORMACION GENERAL'!$AN$26,'4. DETALLADA-RECURSOS ICBF'!$K$10:$K$1300,'2. INFORMACION GENERAL'!$B$57))</f>
        <v>0</v>
      </c>
      <c r="AP57" s="583">
        <f>IFERROR(AN57-AO57,0)</f>
        <v>0</v>
      </c>
      <c r="AQ57" s="775">
        <f>IF('1. PRESUPUESTO INICIAL'!F77="",0,'1. PRESUPUESTO INICIAL'!F77)</f>
        <v>757662</v>
      </c>
      <c r="AR57" s="583">
        <f>IF(OR(B57="",AQ57=0),0,SUMIFS('4. DETALLADA-RECURSOS ICBF'!$M$10:$M$1300,'4. DETALLADA-RECURSOS ICBF'!$B$10:$B$1300,'2. INFORMACION GENERAL'!$AQ$26,'4. DETALLADA-RECURSOS ICBF'!$K$10:$K$1300,'2. INFORMACION GENERAL'!$B$57))</f>
        <v>0</v>
      </c>
      <c r="AS57" s="698">
        <f>IFERROR(AQ57-AR57,0)</f>
        <v>757662</v>
      </c>
      <c r="AT57" s="781">
        <f t="shared" si="96"/>
        <v>9180126.2258426957</v>
      </c>
      <c r="AU57" s="583">
        <f t="shared" si="97"/>
        <v>8452597</v>
      </c>
      <c r="AV57" s="585">
        <f t="shared" si="98"/>
        <v>727529.22584269673</v>
      </c>
    </row>
    <row r="58" spans="1:48" ht="44.25" customHeight="1">
      <c r="A58" s="582">
        <v>2206</v>
      </c>
      <c r="B58" s="967" t="str">
        <f>IF('1. PRESUPUESTO INICIAL'!B80="","",'1. PRESUPUESTO INICIAL'!B80)</f>
        <v>MATERIAL IDENTIFICACIÓN</v>
      </c>
      <c r="C58" s="968"/>
      <c r="D58" s="583">
        <f>+SUM(D59:D63)-0.05</f>
        <v>13634508.949999999</v>
      </c>
      <c r="E58" s="583">
        <f>+SUM(E59:E63)</f>
        <v>13634509</v>
      </c>
      <c r="F58" s="583">
        <f>+SUM(F59:F63)</f>
        <v>0</v>
      </c>
      <c r="G58" s="583">
        <f t="shared" ref="G58:AV58" si="113">+SUM(G59:G63)</f>
        <v>0</v>
      </c>
      <c r="H58" s="583">
        <f t="shared" si="113"/>
        <v>0</v>
      </c>
      <c r="I58" s="583">
        <f>+SUM(I59:I63)</f>
        <v>0</v>
      </c>
      <c r="J58" s="583">
        <f t="shared" ref="J58" si="114">+SUM(J59:J63)</f>
        <v>0</v>
      </c>
      <c r="K58" s="583">
        <f t="shared" si="113"/>
        <v>0</v>
      </c>
      <c r="L58" s="583">
        <f>+SUM(L59:L63)</f>
        <v>0</v>
      </c>
      <c r="M58" s="583">
        <f t="shared" ref="M58" si="115">+SUM(M59:M63)</f>
        <v>0</v>
      </c>
      <c r="N58" s="583">
        <f t="shared" si="113"/>
        <v>0</v>
      </c>
      <c r="O58" s="583">
        <f t="shared" si="113"/>
        <v>0</v>
      </c>
      <c r="P58" s="583">
        <f t="shared" ref="P58" si="116">+SUM(P59:P63)</f>
        <v>0</v>
      </c>
      <c r="Q58" s="583">
        <f t="shared" si="113"/>
        <v>0</v>
      </c>
      <c r="R58" s="583">
        <f t="shared" si="113"/>
        <v>0</v>
      </c>
      <c r="S58" s="583">
        <f t="shared" ref="S58" si="117">+SUM(S59:S63)</f>
        <v>0</v>
      </c>
      <c r="T58" s="583">
        <f t="shared" si="113"/>
        <v>0</v>
      </c>
      <c r="U58" s="583">
        <f t="shared" si="113"/>
        <v>0</v>
      </c>
      <c r="V58" s="583">
        <f t="shared" ref="V58" si="118">+SUM(V59:V63)</f>
        <v>0</v>
      </c>
      <c r="W58" s="583">
        <f t="shared" si="113"/>
        <v>0</v>
      </c>
      <c r="X58" s="583">
        <f t="shared" si="113"/>
        <v>0</v>
      </c>
      <c r="Y58" s="583">
        <f t="shared" ref="Y58" si="119">+SUM(Y59:Y63)</f>
        <v>0</v>
      </c>
      <c r="Z58" s="583">
        <f t="shared" si="113"/>
        <v>0</v>
      </c>
      <c r="AA58" s="583">
        <f t="shared" si="113"/>
        <v>0</v>
      </c>
      <c r="AB58" s="583">
        <f t="shared" ref="AB58" si="120">+SUM(AB59:AB63)</f>
        <v>0</v>
      </c>
      <c r="AC58" s="583">
        <f t="shared" si="113"/>
        <v>0</v>
      </c>
      <c r="AD58" s="583">
        <f t="shared" si="113"/>
        <v>0</v>
      </c>
      <c r="AE58" s="583">
        <f t="shared" ref="AE58" si="121">+SUM(AE59:AE63)</f>
        <v>0</v>
      </c>
      <c r="AF58" s="583">
        <f t="shared" si="113"/>
        <v>0</v>
      </c>
      <c r="AG58" s="583">
        <f t="shared" si="113"/>
        <v>0</v>
      </c>
      <c r="AH58" s="583">
        <f t="shared" ref="AH58" si="122">+SUM(AH59:AH63)</f>
        <v>0</v>
      </c>
      <c r="AI58" s="583">
        <f t="shared" si="113"/>
        <v>0</v>
      </c>
      <c r="AJ58" s="583">
        <f t="shared" si="113"/>
        <v>0</v>
      </c>
      <c r="AK58" s="583">
        <f t="shared" ref="AK58" si="123">+SUM(AK59:AK63)</f>
        <v>0</v>
      </c>
      <c r="AL58" s="583">
        <f t="shared" si="113"/>
        <v>0</v>
      </c>
      <c r="AM58" s="583">
        <f t="shared" si="113"/>
        <v>0</v>
      </c>
      <c r="AN58" s="583">
        <f t="shared" ref="AN58" si="124">+SUM(AN59:AN63)</f>
        <v>0</v>
      </c>
      <c r="AO58" s="583">
        <f t="shared" si="113"/>
        <v>0</v>
      </c>
      <c r="AP58" s="583">
        <f t="shared" si="113"/>
        <v>0</v>
      </c>
      <c r="AQ58" s="583">
        <f>+SUM(AQ59:AQ63)</f>
        <v>0</v>
      </c>
      <c r="AR58" s="583">
        <f>+SUM(AR59:AR63)</f>
        <v>0</v>
      </c>
      <c r="AS58" s="698">
        <f>+SUM(AS59:AS63)</f>
        <v>0</v>
      </c>
      <c r="AT58" s="584">
        <f t="shared" si="113"/>
        <v>13634509</v>
      </c>
      <c r="AU58" s="583">
        <f t="shared" si="113"/>
        <v>13634509</v>
      </c>
      <c r="AV58" s="585">
        <f t="shared" si="113"/>
        <v>0</v>
      </c>
    </row>
    <row r="59" spans="1:48" s="586" customFormat="1" ht="44.25" customHeight="1">
      <c r="A59" s="686">
        <v>220601</v>
      </c>
      <c r="B59" s="848" t="str">
        <f>IF('1. PRESUPUESTO INICIAL'!B81="","",'1. PRESUPUESTO INICIAL'!B81)</f>
        <v>Chalecos</v>
      </c>
      <c r="C59" s="848"/>
      <c r="D59" s="696">
        <f>IF('1. PRESUPUESTO INICIAL'!D81="",0,'1. PRESUPUESTO INICIAL'!D81)</f>
        <v>5842652</v>
      </c>
      <c r="E59" s="653">
        <f>IF(OR(B59="",D59=0),0,SUMIFS('4. DETALLADA-RECURSOS ICBF'!$M$10:$M$1300,'4. DETALLADA-RECURSOS ICBF'!$B$10:$B$1300,'2. INFORMACION GENERAL'!$D$26,'4. DETALLADA-RECURSOS ICBF'!$K$10:$K$1300,'2. INFORMACION GENERAL'!$B$58,'4. DETALLADA-RECURSOS ICBF'!$L$10:$L$1300,'2. INFORMACION GENERAL'!B59))</f>
        <v>5842652</v>
      </c>
      <c r="F59" s="653">
        <f>IFERROR(D59-E59,0)</f>
        <v>0</v>
      </c>
      <c r="G59" s="696">
        <v>0</v>
      </c>
      <c r="H59" s="653">
        <f>IF(OR(B59="",G59=0),0,SUMIFS('4. DETALLADA-RECURSOS ICBF'!$M$10:$M$1300,'4. DETALLADA-RECURSOS ICBF'!$B$10:$B$1300,'2. INFORMACION GENERAL'!$G$26,'4. DETALLADA-RECURSOS ICBF'!$K$10:$K$1300,'2. INFORMACION GENERAL'!$B$58,'4. DETALLADA-RECURSOS ICBF'!$L$10:$L$1300,'2. INFORMACION GENERAL'!B59))</f>
        <v>0</v>
      </c>
      <c r="I59" s="653">
        <f>IFERROR(G59-H59,0)</f>
        <v>0</v>
      </c>
      <c r="J59" s="696">
        <v>0</v>
      </c>
      <c r="K59" s="653">
        <f>IF(OR(B59="",J59=0),0,SUMIFS('4. DETALLADA-RECURSOS ICBF'!$M$10:$M$1300,'4. DETALLADA-RECURSOS ICBF'!$B$10:$B$1300,'2. INFORMACION GENERAL'!$J$26,'4. DETALLADA-RECURSOS ICBF'!$K$10:$K$1300,'2. INFORMACION GENERAL'!$B$58,'4. DETALLADA-RECURSOS ICBF'!$L$10:$L$1300,'2. INFORMACION GENERAL'!B59))</f>
        <v>0</v>
      </c>
      <c r="L59" s="653">
        <f>IFERROR(J59-K59,0)</f>
        <v>0</v>
      </c>
      <c r="M59" s="696">
        <v>0</v>
      </c>
      <c r="N59" s="653">
        <f>IF(OR(B59="",M59=0),0,SUMIFS('4. DETALLADA-RECURSOS ICBF'!$M$10:$M$1300,'4. DETALLADA-RECURSOS ICBF'!$B$10:$B$1300,'2. INFORMACION GENERAL'!$M$26,'4. DETALLADA-RECURSOS ICBF'!$K$10:$K$1300,'2. INFORMACION GENERAL'!$B$58,'4. DETALLADA-RECURSOS ICBF'!$L$10:$L$1300,'2. INFORMACION GENERAL'!B59))</f>
        <v>0</v>
      </c>
      <c r="O59" s="653">
        <f>IFERROR(M59-N59,0)</f>
        <v>0</v>
      </c>
      <c r="P59" s="696">
        <v>0</v>
      </c>
      <c r="Q59" s="653">
        <f>IF(OR(B59="",P59=0),0,SUMIFS('4. DETALLADA-RECURSOS ICBF'!$M$10:$M$1300,'4. DETALLADA-RECURSOS ICBF'!$B$10:$B$1300,'2. INFORMACION GENERAL'!$P$26,'4. DETALLADA-RECURSOS ICBF'!$K$10:$K$1300,'2. INFORMACION GENERAL'!$B$58,'4. DETALLADA-RECURSOS ICBF'!$L$10:$L$1300,'2. INFORMACION GENERAL'!B59))</f>
        <v>0</v>
      </c>
      <c r="R59" s="653">
        <f>IFERROR(P59-Q59,0)</f>
        <v>0</v>
      </c>
      <c r="S59" s="696">
        <v>0</v>
      </c>
      <c r="T59" s="653">
        <f>IF(OR(B59="",S59=0),0,SUMIFS('4. DETALLADA-RECURSOS ICBF'!$M$10:$M$1300,'4. DETALLADA-RECURSOS ICBF'!$B$10:$B$1300,'2. INFORMACION GENERAL'!$S$26,'4. DETALLADA-RECURSOS ICBF'!$K$10:$K$1300,'2. INFORMACION GENERAL'!$B$58,'4. DETALLADA-RECURSOS ICBF'!$L$10:$L$1300,'2. INFORMACION GENERAL'!B59))</f>
        <v>0</v>
      </c>
      <c r="U59" s="653">
        <f>IFERROR(S59-T59,0)</f>
        <v>0</v>
      </c>
      <c r="V59" s="696">
        <v>0</v>
      </c>
      <c r="W59" s="653">
        <f>IF(OR(B59="",V59=0),0,SUMIFS('4. DETALLADA-RECURSOS ICBF'!$M$10:$M$1300,'4. DETALLADA-RECURSOS ICBF'!$B$10:$B$1300,'2. INFORMACION GENERAL'!$V$26,'4. DETALLADA-RECURSOS ICBF'!$K$10:$K$1300,'2. INFORMACION GENERAL'!$B$58,'4. DETALLADA-RECURSOS ICBF'!$L$10:$L$1300,'2. INFORMACION GENERAL'!B59))</f>
        <v>0</v>
      </c>
      <c r="X59" s="653">
        <f>IFERROR(V59-W59,0)</f>
        <v>0</v>
      </c>
      <c r="Y59" s="696">
        <v>0</v>
      </c>
      <c r="Z59" s="653">
        <f>IF(OR(B59="",Y59=0),0,SUMIFS('4. DETALLADA-RECURSOS ICBF'!$M$10:$M$1300,'4. DETALLADA-RECURSOS ICBF'!$B$10:$B$1300,'2. INFORMACION GENERAL'!$Y$26,'4. DETALLADA-RECURSOS ICBF'!$K$10:$K$1300,'2. INFORMACION GENERAL'!$B$58,'4. DETALLADA-RECURSOS ICBF'!$L$10:$L$1300,'2. INFORMACION GENERAL'!B59))</f>
        <v>0</v>
      </c>
      <c r="AA59" s="653">
        <f>IFERROR(Y59-Z59,0)</f>
        <v>0</v>
      </c>
      <c r="AB59" s="696">
        <v>0</v>
      </c>
      <c r="AC59" s="653">
        <f>IF(OR(B59="",AB59=0),0,SUMIFS('4. DETALLADA-RECURSOS ICBF'!$M$10:$M$1300,'4. DETALLADA-RECURSOS ICBF'!$B$10:$B$1300,'2. INFORMACION GENERAL'!$AB$26,'4. DETALLADA-RECURSOS ICBF'!$K$10:$K$1300,'2. INFORMACION GENERAL'!$B$58,'4. DETALLADA-RECURSOS ICBF'!$L$10:$L$1300,'2. INFORMACION GENERAL'!B59))</f>
        <v>0</v>
      </c>
      <c r="AD59" s="653">
        <f>IFERROR(AB59-AC59,0)</f>
        <v>0</v>
      </c>
      <c r="AE59" s="696">
        <v>0</v>
      </c>
      <c r="AF59" s="653">
        <f>IF(OR(B59="",AE59=0),0,SUMIFS('4. DETALLADA-RECURSOS ICBF'!$M$10:$M$1300,'4. DETALLADA-RECURSOS ICBF'!$B$10:$B$1300,'2. INFORMACION GENERAL'!$AE$26,'4. DETALLADA-RECURSOS ICBF'!$K$10:$K$1300,'2. INFORMACION GENERAL'!$B$58,'4. DETALLADA-RECURSOS ICBF'!$L$10:$L$1300,'2. INFORMACION GENERAL'!B59))</f>
        <v>0</v>
      </c>
      <c r="AG59" s="653">
        <f>IFERROR(AE59-AF59,0)</f>
        <v>0</v>
      </c>
      <c r="AH59" s="696">
        <v>0</v>
      </c>
      <c r="AI59" s="653">
        <f>IF(OR(B59="",AH59=0),0,SUMIFS('4. DETALLADA-RECURSOS ICBF'!$M$10:$M$1300,'4. DETALLADA-RECURSOS ICBF'!$B$10:$B$1300,'2. INFORMACION GENERAL'!$AH$26,'4. DETALLADA-RECURSOS ICBF'!$K$10:$K$1300,'2. INFORMACION GENERAL'!$B$58,'4. DETALLADA-RECURSOS ICBF'!$L$10:$L$1300,'2. INFORMACION GENERAL'!B59))</f>
        <v>0</v>
      </c>
      <c r="AJ59" s="653">
        <f>IFERROR(AH59-AI59,0)</f>
        <v>0</v>
      </c>
      <c r="AK59" s="696">
        <v>0</v>
      </c>
      <c r="AL59" s="653">
        <f>IF(OR(B59="",AK59=0),0,SUMIFS('4. DETALLADA-RECURSOS ICBF'!$M$10:$M$1300,'4. DETALLADA-RECURSOS ICBF'!$B$10:$B$1300,'2. INFORMACION GENERAL'!$AK$26,'4. DETALLADA-RECURSOS ICBF'!$K$10:$K$1300,'2. INFORMACION GENERAL'!$B$58,'4. DETALLADA-RECURSOS ICBF'!$L$10:$L$1300,'2. INFORMACION GENERAL'!B59))</f>
        <v>0</v>
      </c>
      <c r="AM59" s="653">
        <f>IFERROR(AK59-AL59,0)</f>
        <v>0</v>
      </c>
      <c r="AN59" s="696">
        <v>0</v>
      </c>
      <c r="AO59" s="653">
        <f>IF(OR(B59="",AN59=0),0,SUMIFS('4. DETALLADA-RECURSOS ICBF'!$M$10:$M$1300,'4. DETALLADA-RECURSOS ICBF'!$B$10:$B$1300,'2. INFORMACION GENERAL'!$AN$26,'4. DETALLADA-RECURSOS ICBF'!$K$10:$K$1300,'2. INFORMACION GENERAL'!$B$58,'4. DETALLADA-RECURSOS ICBF'!$L$10:$L$1300,'2. INFORMACION GENERAL'!B59))</f>
        <v>0</v>
      </c>
      <c r="AP59" s="653">
        <f>IFERROR(AN59-AO59,0)</f>
        <v>0</v>
      </c>
      <c r="AQ59" s="696">
        <f>IF('1. PRESUPUESTO INICIAL'!F81="",0,'1. PRESUPUESTO INICIAL'!F81)</f>
        <v>0</v>
      </c>
      <c r="AR59" s="653">
        <f>IF(OR(B59="",AQ59=0),0,SUMIFS('4. DETALLADA-RECURSOS ICBF'!$M$10:$M$1300,'4. DETALLADA-RECURSOS ICBF'!$B$10:$B$1300,'2. INFORMACION GENERAL'!$AQ$26,'4. DETALLADA-RECURSOS ICBF'!$K$10:$K$1300,'2. INFORMACION GENERAL'!$B$58,'4. DETALLADA-RECURSOS ICBF'!$L$10:$L$1300,'2. INFORMACION GENERAL'!B59))</f>
        <v>0</v>
      </c>
      <c r="AS59" s="699">
        <f>IFERROR(AQ59-AR59,0)</f>
        <v>0</v>
      </c>
      <c r="AT59" s="700">
        <f t="shared" ref="AT59:AT64" si="125">+SUMIFS(D59:AS59,$D$27:$AS$27,$AT$27)</f>
        <v>5842652</v>
      </c>
      <c r="AU59" s="653">
        <f t="shared" ref="AU59:AU64" si="126">+SUMIFS(D59:AS59,$D$27:$AS$27,$AU$27)</f>
        <v>5842652</v>
      </c>
      <c r="AV59" s="701">
        <f t="shared" ref="AV59:AV64" si="127">+SUMIFS(D59:AS59,$D$27:$AS$27,$AV$27)</f>
        <v>0</v>
      </c>
    </row>
    <row r="60" spans="1:48" s="586" customFormat="1" ht="44.25" customHeight="1">
      <c r="A60" s="686">
        <v>220602</v>
      </c>
      <c r="B60" s="848" t="str">
        <f>IF('1. PRESUPUESTO INICIAL'!B82="","",'1. PRESUPUESTO INICIAL'!B82)</f>
        <v>Gorras</v>
      </c>
      <c r="C60" s="848"/>
      <c r="D60" s="696">
        <f>IF('1. PRESUPUESTO INICIAL'!D82="",0,'1. PRESUPUESTO INICIAL'!D82)</f>
        <v>1562858</v>
      </c>
      <c r="E60" s="653">
        <f>IF(OR(B60="",D60=0),0,SUMIFS('4. DETALLADA-RECURSOS ICBF'!$M$10:$M$1300,'4. DETALLADA-RECURSOS ICBF'!$B$10:$B$1300,'2. INFORMACION GENERAL'!$D$26,'4. DETALLADA-RECURSOS ICBF'!$K$10:$K$1300,'2. INFORMACION GENERAL'!$B$58,'4. DETALLADA-RECURSOS ICBF'!$L$10:$L$1300,'2. INFORMACION GENERAL'!B60))</f>
        <v>1562858</v>
      </c>
      <c r="F60" s="653">
        <f t="shared" ref="F60:F63" si="128">IFERROR(D60-E60,0)</f>
        <v>0</v>
      </c>
      <c r="G60" s="696">
        <v>0</v>
      </c>
      <c r="H60" s="653">
        <f>IF(OR(B60="",G60=0),0,SUMIFS('4. DETALLADA-RECURSOS ICBF'!$M$10:$M$1300,'4. DETALLADA-RECURSOS ICBF'!$B$10:$B$1300,'2. INFORMACION GENERAL'!$G$26,'4. DETALLADA-RECURSOS ICBF'!$K$10:$K$1300,'2. INFORMACION GENERAL'!$B$58,'4. DETALLADA-RECURSOS ICBF'!$L$10:$L$1300,'2. INFORMACION GENERAL'!B60))</f>
        <v>0</v>
      </c>
      <c r="I60" s="653">
        <f t="shared" ref="I60:I63" si="129">IFERROR(G60-H60,0)</f>
        <v>0</v>
      </c>
      <c r="J60" s="696">
        <v>0</v>
      </c>
      <c r="K60" s="653">
        <f>IF(OR(B60="",J60=0),0,SUMIFS('4. DETALLADA-RECURSOS ICBF'!$M$10:$M$1300,'4. DETALLADA-RECURSOS ICBF'!$B$10:$B$1300,'2. INFORMACION GENERAL'!$J$26,'4. DETALLADA-RECURSOS ICBF'!$K$10:$K$1300,'2. INFORMACION GENERAL'!$B$58,'4. DETALLADA-RECURSOS ICBF'!$L$10:$L$1300,'2. INFORMACION GENERAL'!B60))</f>
        <v>0</v>
      </c>
      <c r="L60" s="653">
        <f t="shared" ref="L60:L63" si="130">IFERROR(J60-K60,0)</f>
        <v>0</v>
      </c>
      <c r="M60" s="696">
        <v>0</v>
      </c>
      <c r="N60" s="653">
        <f>IF(OR(B60="",M60=0),0,SUMIFS('4. DETALLADA-RECURSOS ICBF'!$M$10:$M$1300,'4. DETALLADA-RECURSOS ICBF'!$B$10:$B$1300,'2. INFORMACION GENERAL'!$M$26,'4. DETALLADA-RECURSOS ICBF'!$K$10:$K$1300,'2. INFORMACION GENERAL'!$B$58,'4. DETALLADA-RECURSOS ICBF'!$L$10:$L$1300,'2. INFORMACION GENERAL'!B60))</f>
        <v>0</v>
      </c>
      <c r="O60" s="653">
        <f t="shared" ref="O60:O63" si="131">IFERROR(M60-N60,0)</f>
        <v>0</v>
      </c>
      <c r="P60" s="696">
        <v>0</v>
      </c>
      <c r="Q60" s="653">
        <f>IF(OR(B60="",P60=0),0,SUMIFS('4. DETALLADA-RECURSOS ICBF'!$M$10:$M$1300,'4. DETALLADA-RECURSOS ICBF'!$B$10:$B$1300,'2. INFORMACION GENERAL'!$P$26,'4. DETALLADA-RECURSOS ICBF'!$K$10:$K$1300,'2. INFORMACION GENERAL'!$B$58,'4. DETALLADA-RECURSOS ICBF'!$L$10:$L$1300,'2. INFORMACION GENERAL'!B60))</f>
        <v>0</v>
      </c>
      <c r="R60" s="653">
        <f t="shared" ref="R60:R63" si="132">IFERROR(P60-Q60,0)</f>
        <v>0</v>
      </c>
      <c r="S60" s="696">
        <v>0</v>
      </c>
      <c r="T60" s="653">
        <f>IF(OR(B60="",S60=0),0,SUMIFS('4. DETALLADA-RECURSOS ICBF'!$M$10:$M$1300,'4. DETALLADA-RECURSOS ICBF'!$B$10:$B$1300,'2. INFORMACION GENERAL'!$S$26,'4. DETALLADA-RECURSOS ICBF'!$K$10:$K$1300,'2. INFORMACION GENERAL'!$B$58,'4. DETALLADA-RECURSOS ICBF'!$L$10:$L$1300,'2. INFORMACION GENERAL'!B60))</f>
        <v>0</v>
      </c>
      <c r="U60" s="653">
        <f t="shared" ref="U60:U63" si="133">IFERROR(S60-T60,0)</f>
        <v>0</v>
      </c>
      <c r="V60" s="696">
        <v>0</v>
      </c>
      <c r="W60" s="653">
        <f>IF(OR(B60="",V60=0),0,SUMIFS('4. DETALLADA-RECURSOS ICBF'!$M$10:$M$1300,'4. DETALLADA-RECURSOS ICBF'!$B$10:$B$1300,'2. INFORMACION GENERAL'!$V$26,'4. DETALLADA-RECURSOS ICBF'!$K$10:$K$1300,'2. INFORMACION GENERAL'!$B$58,'4. DETALLADA-RECURSOS ICBF'!$L$10:$L$1300,'2. INFORMACION GENERAL'!B60))</f>
        <v>0</v>
      </c>
      <c r="X60" s="653">
        <f t="shared" ref="X60:X63" si="134">IFERROR(V60-W60,0)</f>
        <v>0</v>
      </c>
      <c r="Y60" s="696">
        <v>0</v>
      </c>
      <c r="Z60" s="653">
        <f>IF(OR(B60="",Y60=0),0,SUMIFS('4. DETALLADA-RECURSOS ICBF'!$M$10:$M$1300,'4. DETALLADA-RECURSOS ICBF'!$B$10:$B$1300,'2. INFORMACION GENERAL'!$Y$26,'4. DETALLADA-RECURSOS ICBF'!$K$10:$K$1300,'2. INFORMACION GENERAL'!$B$58,'4. DETALLADA-RECURSOS ICBF'!$L$10:$L$1300,'2. INFORMACION GENERAL'!B60))</f>
        <v>0</v>
      </c>
      <c r="AA60" s="653">
        <f t="shared" ref="AA60:AA63" si="135">IFERROR(Y60-Z60,0)</f>
        <v>0</v>
      </c>
      <c r="AB60" s="696">
        <v>0</v>
      </c>
      <c r="AC60" s="653">
        <f>IF(OR(B60="",AB60=0),0,SUMIFS('4. DETALLADA-RECURSOS ICBF'!$M$10:$M$1300,'4. DETALLADA-RECURSOS ICBF'!$B$10:$B$1300,'2. INFORMACION GENERAL'!$AB$26,'4. DETALLADA-RECURSOS ICBF'!$K$10:$K$1300,'2. INFORMACION GENERAL'!$B$58,'4. DETALLADA-RECURSOS ICBF'!$L$10:$L$1300,'2. INFORMACION GENERAL'!B60))</f>
        <v>0</v>
      </c>
      <c r="AD60" s="653">
        <f t="shared" ref="AD60:AD63" si="136">IFERROR(AB60-AC60,0)</f>
        <v>0</v>
      </c>
      <c r="AE60" s="696">
        <v>0</v>
      </c>
      <c r="AF60" s="653">
        <f>IF(OR(B60="",AE60=0),0,SUMIFS('4. DETALLADA-RECURSOS ICBF'!$M$10:$M$1300,'4. DETALLADA-RECURSOS ICBF'!$B$10:$B$1300,'2. INFORMACION GENERAL'!$AE$26,'4. DETALLADA-RECURSOS ICBF'!$K$10:$K$1300,'2. INFORMACION GENERAL'!$B$58,'4. DETALLADA-RECURSOS ICBF'!$L$10:$L$1300,'2. INFORMACION GENERAL'!B60))</f>
        <v>0</v>
      </c>
      <c r="AG60" s="653">
        <f t="shared" ref="AG60:AG63" si="137">IFERROR(AE60-AF60,0)</f>
        <v>0</v>
      </c>
      <c r="AH60" s="696">
        <v>0</v>
      </c>
      <c r="AI60" s="653">
        <f>IF(OR(B60="",AH60=0),0,SUMIFS('4. DETALLADA-RECURSOS ICBF'!$M$10:$M$1300,'4. DETALLADA-RECURSOS ICBF'!$B$10:$B$1300,'2. INFORMACION GENERAL'!$AH$26,'4. DETALLADA-RECURSOS ICBF'!$K$10:$K$1300,'2. INFORMACION GENERAL'!$B$58,'4. DETALLADA-RECURSOS ICBF'!$L$10:$L$1300,'2. INFORMACION GENERAL'!B60))</f>
        <v>0</v>
      </c>
      <c r="AJ60" s="653">
        <f t="shared" ref="AJ60:AJ63" si="138">IFERROR(AH60-AI60,0)</f>
        <v>0</v>
      </c>
      <c r="AK60" s="696">
        <v>0</v>
      </c>
      <c r="AL60" s="653">
        <f>IF(OR(B60="",AK60=0),0,SUMIFS('4. DETALLADA-RECURSOS ICBF'!$M$10:$M$1300,'4. DETALLADA-RECURSOS ICBF'!$B$10:$B$1300,'2. INFORMACION GENERAL'!$AK$26,'4. DETALLADA-RECURSOS ICBF'!$K$10:$K$1300,'2. INFORMACION GENERAL'!$B$58,'4. DETALLADA-RECURSOS ICBF'!$L$10:$L$1300,'2. INFORMACION GENERAL'!B60))</f>
        <v>0</v>
      </c>
      <c r="AM60" s="653">
        <f t="shared" ref="AM60:AM62" si="139">IFERROR(AK60-AL60,0)</f>
        <v>0</v>
      </c>
      <c r="AN60" s="696">
        <v>0</v>
      </c>
      <c r="AO60" s="653">
        <f>IF(OR(B60="",AN60=0),0,SUMIFS('4. DETALLADA-RECURSOS ICBF'!$M$10:$M$1300,'4. DETALLADA-RECURSOS ICBF'!$B$10:$B$1300,'2. INFORMACION GENERAL'!$AN$26,'4. DETALLADA-RECURSOS ICBF'!$K$10:$K$1300,'2. INFORMACION GENERAL'!$B$58,'4. DETALLADA-RECURSOS ICBF'!$L$10:$L$1300,'2. INFORMACION GENERAL'!B60))</f>
        <v>0</v>
      </c>
      <c r="AP60" s="653">
        <f t="shared" ref="AP60:AP63" si="140">IFERROR(AN60-AO60,0)</f>
        <v>0</v>
      </c>
      <c r="AQ60" s="696">
        <f>IF('1. PRESUPUESTO INICIAL'!F82="",0,'1. PRESUPUESTO INICIAL'!F82)</f>
        <v>0</v>
      </c>
      <c r="AR60" s="653">
        <f>IF(OR(B60="",AQ60=0),0,SUMIFS('4. DETALLADA-RECURSOS ICBF'!$M$10:$M$1300,'4. DETALLADA-RECURSOS ICBF'!$B$10:$B$1300,'2. INFORMACION GENERAL'!$AQ$26,'4. DETALLADA-RECURSOS ICBF'!$K$10:$K$1300,'2. INFORMACION GENERAL'!$B$58,'4. DETALLADA-RECURSOS ICBF'!$L$10:$L$1300,'2. INFORMACION GENERAL'!B60))</f>
        <v>0</v>
      </c>
      <c r="AS60" s="699">
        <f t="shared" ref="AS60:AS63" si="141">IFERROR(AQ60-AR60,0)</f>
        <v>0</v>
      </c>
      <c r="AT60" s="700">
        <f t="shared" si="125"/>
        <v>1562858</v>
      </c>
      <c r="AU60" s="653">
        <f t="shared" si="126"/>
        <v>1562858</v>
      </c>
      <c r="AV60" s="701">
        <f t="shared" si="127"/>
        <v>0</v>
      </c>
    </row>
    <row r="61" spans="1:48" s="586" customFormat="1" ht="44.25" customHeight="1">
      <c r="A61" s="686">
        <v>220603</v>
      </c>
      <c r="B61" s="848" t="str">
        <f>IF('1. PRESUPUESTO INICIAL'!B83="","",'1. PRESUPUESTO INICIAL'!B83)</f>
        <v>Camisetas</v>
      </c>
      <c r="C61" s="848"/>
      <c r="D61" s="696">
        <f>IF('1. PRESUPUESTO INICIAL'!D83="",0,'1. PRESUPUESTO INICIAL'!D83)</f>
        <v>4718266</v>
      </c>
      <c r="E61" s="653">
        <f>IF(OR(B61="",D61=0),0,SUMIFS('4. DETALLADA-RECURSOS ICBF'!$M$10:$M$1300,'4. DETALLADA-RECURSOS ICBF'!$B$10:$B$1300,'2. INFORMACION GENERAL'!$D$26,'4. DETALLADA-RECURSOS ICBF'!$K$10:$K$1300,'2. INFORMACION GENERAL'!$B$58,'4. DETALLADA-RECURSOS ICBF'!$L$10:$L$1300,'2. INFORMACION GENERAL'!B61))</f>
        <v>4718266</v>
      </c>
      <c r="F61" s="653">
        <f t="shared" si="128"/>
        <v>0</v>
      </c>
      <c r="G61" s="696">
        <v>0</v>
      </c>
      <c r="H61" s="653">
        <f>IF(OR(B61="",G61=0),0,SUMIFS('4. DETALLADA-RECURSOS ICBF'!$M$10:$M$1300,'4. DETALLADA-RECURSOS ICBF'!$B$10:$B$1300,'2. INFORMACION GENERAL'!$G$26,'4. DETALLADA-RECURSOS ICBF'!$K$10:$K$1300,'2. INFORMACION GENERAL'!$B$58,'4. DETALLADA-RECURSOS ICBF'!$L$10:$L$1300,'2. INFORMACION GENERAL'!B61))</f>
        <v>0</v>
      </c>
      <c r="I61" s="653">
        <f t="shared" si="129"/>
        <v>0</v>
      </c>
      <c r="J61" s="696">
        <v>0</v>
      </c>
      <c r="K61" s="653">
        <f>IF(OR(B61="",J61=0),0,SUMIFS('4. DETALLADA-RECURSOS ICBF'!$M$10:$M$1300,'4. DETALLADA-RECURSOS ICBF'!$B$10:$B$1300,'2. INFORMACION GENERAL'!$J$26,'4. DETALLADA-RECURSOS ICBF'!$K$10:$K$1300,'2. INFORMACION GENERAL'!$B$58,'4. DETALLADA-RECURSOS ICBF'!$L$10:$L$1300,'2. INFORMACION GENERAL'!B61))</f>
        <v>0</v>
      </c>
      <c r="L61" s="653">
        <f t="shared" si="130"/>
        <v>0</v>
      </c>
      <c r="M61" s="696">
        <v>0</v>
      </c>
      <c r="N61" s="653">
        <f>IF(OR(B61="",M61=0),0,SUMIFS('4. DETALLADA-RECURSOS ICBF'!$M$10:$M$1300,'4. DETALLADA-RECURSOS ICBF'!$B$10:$B$1300,'2. INFORMACION GENERAL'!$M$26,'4. DETALLADA-RECURSOS ICBF'!$K$10:$K$1300,'2. INFORMACION GENERAL'!$B$58,'4. DETALLADA-RECURSOS ICBF'!$L$10:$L$1300,'2. INFORMACION GENERAL'!B61))</f>
        <v>0</v>
      </c>
      <c r="O61" s="653">
        <f t="shared" si="131"/>
        <v>0</v>
      </c>
      <c r="P61" s="696">
        <v>0</v>
      </c>
      <c r="Q61" s="653">
        <f>IF(OR(B61="",P61=0),0,SUMIFS('4. DETALLADA-RECURSOS ICBF'!$M$10:$M$1300,'4. DETALLADA-RECURSOS ICBF'!$B$10:$B$1300,'2. INFORMACION GENERAL'!$P$26,'4. DETALLADA-RECURSOS ICBF'!$K$10:$K$1300,'2. INFORMACION GENERAL'!$B$58,'4. DETALLADA-RECURSOS ICBF'!$L$10:$L$1300,'2. INFORMACION GENERAL'!B61))</f>
        <v>0</v>
      </c>
      <c r="R61" s="653">
        <f t="shared" si="132"/>
        <v>0</v>
      </c>
      <c r="S61" s="696">
        <v>0</v>
      </c>
      <c r="T61" s="653">
        <f>IF(OR(B61="",S61=0),0,SUMIFS('4. DETALLADA-RECURSOS ICBF'!$M$10:$M$1300,'4. DETALLADA-RECURSOS ICBF'!$B$10:$B$1300,'2. INFORMACION GENERAL'!$S$26,'4. DETALLADA-RECURSOS ICBF'!$K$10:$K$1300,'2. INFORMACION GENERAL'!$B$58,'4. DETALLADA-RECURSOS ICBF'!$L$10:$L$1300,'2. INFORMACION GENERAL'!B61))</f>
        <v>0</v>
      </c>
      <c r="U61" s="653">
        <f t="shared" si="133"/>
        <v>0</v>
      </c>
      <c r="V61" s="696">
        <v>0</v>
      </c>
      <c r="W61" s="653">
        <f>IF(OR(B61="",V61=0),0,SUMIFS('4. DETALLADA-RECURSOS ICBF'!$M$10:$M$1300,'4. DETALLADA-RECURSOS ICBF'!$B$10:$B$1300,'2. INFORMACION GENERAL'!$V$26,'4. DETALLADA-RECURSOS ICBF'!$K$10:$K$1300,'2. INFORMACION GENERAL'!$B$58,'4. DETALLADA-RECURSOS ICBF'!$L$10:$L$1300,'2. INFORMACION GENERAL'!B61))</f>
        <v>0</v>
      </c>
      <c r="X61" s="653">
        <f t="shared" si="134"/>
        <v>0</v>
      </c>
      <c r="Y61" s="696">
        <v>0</v>
      </c>
      <c r="Z61" s="653">
        <f>IF(OR(B61="",Y61=0),0,SUMIFS('4. DETALLADA-RECURSOS ICBF'!$M$10:$M$1300,'4. DETALLADA-RECURSOS ICBF'!$B$10:$B$1300,'2. INFORMACION GENERAL'!$Y$26,'4. DETALLADA-RECURSOS ICBF'!$K$10:$K$1300,'2. INFORMACION GENERAL'!$B$58,'4. DETALLADA-RECURSOS ICBF'!$L$10:$L$1300,'2. INFORMACION GENERAL'!B61))</f>
        <v>0</v>
      </c>
      <c r="AA61" s="653">
        <f t="shared" si="135"/>
        <v>0</v>
      </c>
      <c r="AB61" s="696">
        <v>0</v>
      </c>
      <c r="AC61" s="653">
        <f>IF(OR(B61="",AB61=0),0,SUMIFS('4. DETALLADA-RECURSOS ICBF'!$M$10:$M$1300,'4. DETALLADA-RECURSOS ICBF'!$B$10:$B$1300,'2. INFORMACION GENERAL'!$AB$26,'4. DETALLADA-RECURSOS ICBF'!$K$10:$K$1300,'2. INFORMACION GENERAL'!$B$58,'4. DETALLADA-RECURSOS ICBF'!$L$10:$L$1300,'2. INFORMACION GENERAL'!B61))</f>
        <v>0</v>
      </c>
      <c r="AD61" s="653">
        <f t="shared" si="136"/>
        <v>0</v>
      </c>
      <c r="AE61" s="696">
        <v>0</v>
      </c>
      <c r="AF61" s="653">
        <f>IF(OR(B61="",AE61=0),0,SUMIFS('4. DETALLADA-RECURSOS ICBF'!$M$10:$M$1300,'4. DETALLADA-RECURSOS ICBF'!$B$10:$B$1300,'2. INFORMACION GENERAL'!$AE$26,'4. DETALLADA-RECURSOS ICBF'!$K$10:$K$1300,'2. INFORMACION GENERAL'!$B$58,'4. DETALLADA-RECURSOS ICBF'!$L$10:$L$1300,'2. INFORMACION GENERAL'!B61))</f>
        <v>0</v>
      </c>
      <c r="AG61" s="653">
        <f t="shared" si="137"/>
        <v>0</v>
      </c>
      <c r="AH61" s="696">
        <v>0</v>
      </c>
      <c r="AI61" s="653">
        <f>IF(OR(B61="",AH61=0),0,SUMIFS('4. DETALLADA-RECURSOS ICBF'!$M$10:$M$1300,'4. DETALLADA-RECURSOS ICBF'!$B$10:$B$1300,'2. INFORMACION GENERAL'!$AH$26,'4. DETALLADA-RECURSOS ICBF'!$K$10:$K$1300,'2. INFORMACION GENERAL'!$B$58,'4. DETALLADA-RECURSOS ICBF'!$L$10:$L$1300,'2. INFORMACION GENERAL'!B61))</f>
        <v>0</v>
      </c>
      <c r="AJ61" s="653">
        <f t="shared" si="138"/>
        <v>0</v>
      </c>
      <c r="AK61" s="696">
        <v>0</v>
      </c>
      <c r="AL61" s="653">
        <f>IF(OR(B61="",AK61=0),0,SUMIFS('4. DETALLADA-RECURSOS ICBF'!$M$10:$M$1300,'4. DETALLADA-RECURSOS ICBF'!$B$10:$B$1300,'2. INFORMACION GENERAL'!$AK$26,'4. DETALLADA-RECURSOS ICBF'!$K$10:$K$1300,'2. INFORMACION GENERAL'!$B$58,'4. DETALLADA-RECURSOS ICBF'!$L$10:$L$1300,'2. INFORMACION GENERAL'!B61))</f>
        <v>0</v>
      </c>
      <c r="AM61" s="653">
        <f t="shared" si="139"/>
        <v>0</v>
      </c>
      <c r="AN61" s="696">
        <v>0</v>
      </c>
      <c r="AO61" s="653">
        <f>IF(OR(B61="",AN61=0),0,SUMIFS('4. DETALLADA-RECURSOS ICBF'!$M$10:$M$1300,'4. DETALLADA-RECURSOS ICBF'!$B$10:$B$1300,'2. INFORMACION GENERAL'!$AN$26,'4. DETALLADA-RECURSOS ICBF'!$K$10:$K$1300,'2. INFORMACION GENERAL'!$B$58,'4. DETALLADA-RECURSOS ICBF'!$L$10:$L$1300,'2. INFORMACION GENERAL'!B61))</f>
        <v>0</v>
      </c>
      <c r="AP61" s="653">
        <f t="shared" si="140"/>
        <v>0</v>
      </c>
      <c r="AQ61" s="696">
        <f>IF('1. PRESUPUESTO INICIAL'!F83="",0,'1. PRESUPUESTO INICIAL'!F83)</f>
        <v>0</v>
      </c>
      <c r="AR61" s="653">
        <f>IF(OR(B61="",AQ61=0),0,SUMIFS('4. DETALLADA-RECURSOS ICBF'!$M$10:$M$1300,'4. DETALLADA-RECURSOS ICBF'!$B$10:$B$1300,'2. INFORMACION GENERAL'!$AQ$26,'4. DETALLADA-RECURSOS ICBF'!$K$10:$K$1300,'2. INFORMACION GENERAL'!$B$58,'4. DETALLADA-RECURSOS ICBF'!$L$10:$L$1300,'2. INFORMACION GENERAL'!B61))</f>
        <v>0</v>
      </c>
      <c r="AS61" s="699">
        <f t="shared" si="141"/>
        <v>0</v>
      </c>
      <c r="AT61" s="700">
        <f t="shared" si="125"/>
        <v>4718266</v>
      </c>
      <c r="AU61" s="653">
        <f t="shared" si="126"/>
        <v>4718266</v>
      </c>
      <c r="AV61" s="701">
        <f t="shared" si="127"/>
        <v>0</v>
      </c>
    </row>
    <row r="62" spans="1:48" s="586" customFormat="1" ht="44.25" customHeight="1">
      <c r="A62" s="686">
        <v>220604</v>
      </c>
      <c r="B62" s="848" t="str">
        <f>IF('1. PRESUPUESTO INICIAL'!B84="","",'1. PRESUPUESTO INICIAL'!B84)</f>
        <v>Carné</v>
      </c>
      <c r="C62" s="848"/>
      <c r="D62" s="696">
        <f>IF('1. PRESUPUESTO INICIAL'!D84="",0,'1. PRESUPUESTO INICIAL'!D84)</f>
        <v>716948</v>
      </c>
      <c r="E62" s="653">
        <f>IF(OR(B62="",D62=0),0,SUMIFS('4. DETALLADA-RECURSOS ICBF'!$M$10:$M$1300,'4. DETALLADA-RECURSOS ICBF'!$B$10:$B$1300,'2. INFORMACION GENERAL'!$D$26,'4. DETALLADA-RECURSOS ICBF'!$K$10:$K$1300,'2. INFORMACION GENERAL'!$B$58,'4. DETALLADA-RECURSOS ICBF'!$L$10:$L$1300,'2. INFORMACION GENERAL'!B62))</f>
        <v>716948</v>
      </c>
      <c r="F62" s="653">
        <f t="shared" si="128"/>
        <v>0</v>
      </c>
      <c r="G62" s="696">
        <v>0</v>
      </c>
      <c r="H62" s="653">
        <f>IF(OR(B62="",G62=0),0,SUMIFS('4. DETALLADA-RECURSOS ICBF'!$M$10:$M$1300,'4. DETALLADA-RECURSOS ICBF'!$B$10:$B$1300,'2. INFORMACION GENERAL'!$G$26,'4. DETALLADA-RECURSOS ICBF'!$K$10:$K$1300,'2. INFORMACION GENERAL'!$B$58,'4. DETALLADA-RECURSOS ICBF'!$L$10:$L$1300,'2. INFORMACION GENERAL'!B62))</f>
        <v>0</v>
      </c>
      <c r="I62" s="653">
        <f t="shared" si="129"/>
        <v>0</v>
      </c>
      <c r="J62" s="696">
        <v>0</v>
      </c>
      <c r="K62" s="653">
        <f>IF(OR(B62="",J62=0),0,SUMIFS('4. DETALLADA-RECURSOS ICBF'!$M$10:$M$1300,'4. DETALLADA-RECURSOS ICBF'!$B$10:$B$1300,'2. INFORMACION GENERAL'!$J$26,'4. DETALLADA-RECURSOS ICBF'!$K$10:$K$1300,'2. INFORMACION GENERAL'!$B$58,'4. DETALLADA-RECURSOS ICBF'!$L$10:$L$1300,'2. INFORMACION GENERAL'!B62))</f>
        <v>0</v>
      </c>
      <c r="L62" s="653">
        <f t="shared" si="130"/>
        <v>0</v>
      </c>
      <c r="M62" s="696">
        <v>0</v>
      </c>
      <c r="N62" s="653">
        <f>IF(OR(B62="",M62=0),0,SUMIFS('4. DETALLADA-RECURSOS ICBF'!$M$10:$M$1300,'4. DETALLADA-RECURSOS ICBF'!$B$10:$B$1300,'2. INFORMACION GENERAL'!$M$26,'4. DETALLADA-RECURSOS ICBF'!$K$10:$K$1300,'2. INFORMACION GENERAL'!$B$58,'4. DETALLADA-RECURSOS ICBF'!$L$10:$L$1300,'2. INFORMACION GENERAL'!B62))</f>
        <v>0</v>
      </c>
      <c r="O62" s="653">
        <f t="shared" si="131"/>
        <v>0</v>
      </c>
      <c r="P62" s="696">
        <v>0</v>
      </c>
      <c r="Q62" s="653">
        <f>IF(OR(B62="",P62=0),0,SUMIFS('4. DETALLADA-RECURSOS ICBF'!$M$10:$M$1300,'4. DETALLADA-RECURSOS ICBF'!$B$10:$B$1300,'2. INFORMACION GENERAL'!$P$26,'4. DETALLADA-RECURSOS ICBF'!$K$10:$K$1300,'2. INFORMACION GENERAL'!$B$58,'4. DETALLADA-RECURSOS ICBF'!$L$10:$L$1300,'2. INFORMACION GENERAL'!B62))</f>
        <v>0</v>
      </c>
      <c r="R62" s="653">
        <f t="shared" si="132"/>
        <v>0</v>
      </c>
      <c r="S62" s="696">
        <v>0</v>
      </c>
      <c r="T62" s="653">
        <f>IF(OR(B62="",S62=0),0,SUMIFS('4. DETALLADA-RECURSOS ICBF'!$M$10:$M$1300,'4. DETALLADA-RECURSOS ICBF'!$B$10:$B$1300,'2. INFORMACION GENERAL'!$S$26,'4. DETALLADA-RECURSOS ICBF'!$K$10:$K$1300,'2. INFORMACION GENERAL'!$B$58,'4. DETALLADA-RECURSOS ICBF'!$L$10:$L$1300,'2. INFORMACION GENERAL'!B62))</f>
        <v>0</v>
      </c>
      <c r="U62" s="653">
        <f t="shared" si="133"/>
        <v>0</v>
      </c>
      <c r="V62" s="696">
        <v>0</v>
      </c>
      <c r="W62" s="653">
        <f>IF(OR(B62="",V62=0),0,SUMIFS('4. DETALLADA-RECURSOS ICBF'!$M$10:$M$1300,'4. DETALLADA-RECURSOS ICBF'!$B$10:$B$1300,'2. INFORMACION GENERAL'!$V$26,'4. DETALLADA-RECURSOS ICBF'!$K$10:$K$1300,'2. INFORMACION GENERAL'!$B$58,'4. DETALLADA-RECURSOS ICBF'!$L$10:$L$1300,'2. INFORMACION GENERAL'!B62))</f>
        <v>0</v>
      </c>
      <c r="X62" s="653">
        <f t="shared" si="134"/>
        <v>0</v>
      </c>
      <c r="Y62" s="696">
        <v>0</v>
      </c>
      <c r="Z62" s="653">
        <f>IF(OR(B62="",Y62=0),0,SUMIFS('4. DETALLADA-RECURSOS ICBF'!$M$10:$M$1300,'4. DETALLADA-RECURSOS ICBF'!$B$10:$B$1300,'2. INFORMACION GENERAL'!$Y$26,'4. DETALLADA-RECURSOS ICBF'!$K$10:$K$1300,'2. INFORMACION GENERAL'!$B$58,'4. DETALLADA-RECURSOS ICBF'!$L$10:$L$1300,'2. INFORMACION GENERAL'!B62))</f>
        <v>0</v>
      </c>
      <c r="AA62" s="653">
        <f t="shared" si="135"/>
        <v>0</v>
      </c>
      <c r="AB62" s="696">
        <v>0</v>
      </c>
      <c r="AC62" s="653">
        <f>IF(OR(B62="",AB62=0),0,SUMIFS('4. DETALLADA-RECURSOS ICBF'!$M$10:$M$1300,'4. DETALLADA-RECURSOS ICBF'!$B$10:$B$1300,'2. INFORMACION GENERAL'!$AB$26,'4. DETALLADA-RECURSOS ICBF'!$K$10:$K$1300,'2. INFORMACION GENERAL'!$B$58,'4. DETALLADA-RECURSOS ICBF'!$L$10:$L$1300,'2. INFORMACION GENERAL'!B62))</f>
        <v>0</v>
      </c>
      <c r="AD62" s="653">
        <f t="shared" si="136"/>
        <v>0</v>
      </c>
      <c r="AE62" s="696">
        <v>0</v>
      </c>
      <c r="AF62" s="653">
        <f>IF(OR(B62="",AE62=0),0,SUMIFS('4. DETALLADA-RECURSOS ICBF'!$M$10:$M$1300,'4. DETALLADA-RECURSOS ICBF'!$B$10:$B$1300,'2. INFORMACION GENERAL'!$AE$26,'4. DETALLADA-RECURSOS ICBF'!$K$10:$K$1300,'2. INFORMACION GENERAL'!$B$58,'4. DETALLADA-RECURSOS ICBF'!$L$10:$L$1300,'2. INFORMACION GENERAL'!B62))</f>
        <v>0</v>
      </c>
      <c r="AG62" s="653">
        <f t="shared" si="137"/>
        <v>0</v>
      </c>
      <c r="AH62" s="696">
        <v>0</v>
      </c>
      <c r="AI62" s="653">
        <f>IF(OR(B62="",AH62=0),0,SUMIFS('4. DETALLADA-RECURSOS ICBF'!$M$10:$M$1300,'4. DETALLADA-RECURSOS ICBF'!$B$10:$B$1300,'2. INFORMACION GENERAL'!$AH$26,'4. DETALLADA-RECURSOS ICBF'!$K$10:$K$1300,'2. INFORMACION GENERAL'!$B$58,'4. DETALLADA-RECURSOS ICBF'!$L$10:$L$1300,'2. INFORMACION GENERAL'!B62))</f>
        <v>0</v>
      </c>
      <c r="AJ62" s="653">
        <f t="shared" si="138"/>
        <v>0</v>
      </c>
      <c r="AK62" s="696">
        <v>0</v>
      </c>
      <c r="AL62" s="653">
        <f>IF(OR(B62="",AK62=0),0,SUMIFS('4. DETALLADA-RECURSOS ICBF'!$M$10:$M$1300,'4. DETALLADA-RECURSOS ICBF'!$B$10:$B$1300,'2. INFORMACION GENERAL'!$AK$26,'4. DETALLADA-RECURSOS ICBF'!$K$10:$K$1300,'2. INFORMACION GENERAL'!$B$58,'4. DETALLADA-RECURSOS ICBF'!$L$10:$L$1300,'2. INFORMACION GENERAL'!B62))</f>
        <v>0</v>
      </c>
      <c r="AM62" s="653">
        <f t="shared" si="139"/>
        <v>0</v>
      </c>
      <c r="AN62" s="696">
        <v>0</v>
      </c>
      <c r="AO62" s="653">
        <f>IF(OR(B62="",AN62=0),0,SUMIFS('4. DETALLADA-RECURSOS ICBF'!$M$10:$M$1300,'4. DETALLADA-RECURSOS ICBF'!$B$10:$B$1300,'2. INFORMACION GENERAL'!$AN$26,'4. DETALLADA-RECURSOS ICBF'!$K$10:$K$1300,'2. INFORMACION GENERAL'!$B$58,'4. DETALLADA-RECURSOS ICBF'!$L$10:$L$1300,'2. INFORMACION GENERAL'!B62))</f>
        <v>0</v>
      </c>
      <c r="AP62" s="653">
        <f t="shared" si="140"/>
        <v>0</v>
      </c>
      <c r="AQ62" s="696">
        <f>IF('1. PRESUPUESTO INICIAL'!F84="",0,'1. PRESUPUESTO INICIAL'!F84)</f>
        <v>0</v>
      </c>
      <c r="AR62" s="653">
        <f>IF(OR(B62="",AQ62=0),0,SUMIFS('4. DETALLADA-RECURSOS ICBF'!$M$10:$M$1300,'4. DETALLADA-RECURSOS ICBF'!$B$10:$B$1300,'2. INFORMACION GENERAL'!$AQ$26,'4. DETALLADA-RECURSOS ICBF'!$K$10:$K$1300,'2. INFORMACION GENERAL'!$B$58,'4. DETALLADA-RECURSOS ICBF'!$L$10:$L$1300,'2. INFORMACION GENERAL'!B62))</f>
        <v>0</v>
      </c>
      <c r="AS62" s="699">
        <f t="shared" si="141"/>
        <v>0</v>
      </c>
      <c r="AT62" s="700">
        <f t="shared" si="125"/>
        <v>716948</v>
      </c>
      <c r="AU62" s="653">
        <f t="shared" si="126"/>
        <v>716948</v>
      </c>
      <c r="AV62" s="701">
        <f t="shared" si="127"/>
        <v>0</v>
      </c>
    </row>
    <row r="63" spans="1:48" s="586" customFormat="1" ht="44.25" customHeight="1">
      <c r="A63" s="686">
        <v>220605</v>
      </c>
      <c r="B63" s="848" t="str">
        <f>IF('1. PRESUPUESTO INICIAL'!B85="","",'1. PRESUPUESTO INICIAL'!B85)</f>
        <v>Pendón</v>
      </c>
      <c r="C63" s="848"/>
      <c r="D63" s="696">
        <f>IF('1. PRESUPUESTO INICIAL'!D85="",0,'1. PRESUPUESTO INICIAL'!D85)</f>
        <v>793785</v>
      </c>
      <c r="E63" s="653">
        <f>IF(OR(B63="",D63=0),0,SUMIFS('4. DETALLADA-RECURSOS ICBF'!$M$10:$M$1300,'4. DETALLADA-RECURSOS ICBF'!$B$10:$B$1300,'2. INFORMACION GENERAL'!$D$26,'4. DETALLADA-RECURSOS ICBF'!$K$10:$K$1300,'2. INFORMACION GENERAL'!$B$58,'4. DETALLADA-RECURSOS ICBF'!$L$10:$L$1300,'2. INFORMACION GENERAL'!B63))</f>
        <v>793785</v>
      </c>
      <c r="F63" s="653">
        <f t="shared" si="128"/>
        <v>0</v>
      </c>
      <c r="G63" s="696">
        <v>0</v>
      </c>
      <c r="H63" s="653">
        <f>IF(OR(B63="",G63=0),0,SUMIFS('4. DETALLADA-RECURSOS ICBF'!$M$10:$M$1300,'4. DETALLADA-RECURSOS ICBF'!$B$10:$B$1300,'2. INFORMACION GENERAL'!$G$26,'4. DETALLADA-RECURSOS ICBF'!$K$10:$K$1300,'2. INFORMACION GENERAL'!$B$58,'4. DETALLADA-RECURSOS ICBF'!$L$10:$L$1300,'2. INFORMACION GENERAL'!B63))</f>
        <v>0</v>
      </c>
      <c r="I63" s="653">
        <f t="shared" si="129"/>
        <v>0</v>
      </c>
      <c r="J63" s="696">
        <v>0</v>
      </c>
      <c r="K63" s="653">
        <f>IF(OR(B63="",J63=0),0,SUMIFS('4. DETALLADA-RECURSOS ICBF'!$M$10:$M$1300,'4. DETALLADA-RECURSOS ICBF'!$B$10:$B$1300,'2. INFORMACION GENERAL'!$J$26,'4. DETALLADA-RECURSOS ICBF'!$K$10:$K$1300,'2. INFORMACION GENERAL'!$B$58,'4. DETALLADA-RECURSOS ICBF'!$L$10:$L$1300,'2. INFORMACION GENERAL'!B63))</f>
        <v>0</v>
      </c>
      <c r="L63" s="653">
        <f t="shared" si="130"/>
        <v>0</v>
      </c>
      <c r="M63" s="696">
        <v>0</v>
      </c>
      <c r="N63" s="653">
        <f>IF(OR(B63="",M63=0),0,SUMIFS('4. DETALLADA-RECURSOS ICBF'!$M$10:$M$1300,'4. DETALLADA-RECURSOS ICBF'!$B$10:$B$1300,'2. INFORMACION GENERAL'!$M$26,'4. DETALLADA-RECURSOS ICBF'!$K$10:$K$1300,'2. INFORMACION GENERAL'!$B$58,'4. DETALLADA-RECURSOS ICBF'!$L$10:$L$1300,'2. INFORMACION GENERAL'!B63))</f>
        <v>0</v>
      </c>
      <c r="O63" s="653">
        <f t="shared" si="131"/>
        <v>0</v>
      </c>
      <c r="P63" s="696">
        <v>0</v>
      </c>
      <c r="Q63" s="653">
        <f>IF(OR(B63="",P63=0),0,SUMIFS('4. DETALLADA-RECURSOS ICBF'!$M$10:$M$1300,'4. DETALLADA-RECURSOS ICBF'!$B$10:$B$1300,'2. INFORMACION GENERAL'!$P$26,'4. DETALLADA-RECURSOS ICBF'!$K$10:$K$1300,'2. INFORMACION GENERAL'!$B$58,'4. DETALLADA-RECURSOS ICBF'!$L$10:$L$1300,'2. INFORMACION GENERAL'!B63))</f>
        <v>0</v>
      </c>
      <c r="R63" s="653">
        <f t="shared" si="132"/>
        <v>0</v>
      </c>
      <c r="S63" s="696">
        <v>0</v>
      </c>
      <c r="T63" s="653">
        <f>IF(OR(B63="",S63=0),0,SUMIFS('4. DETALLADA-RECURSOS ICBF'!$M$10:$M$1300,'4. DETALLADA-RECURSOS ICBF'!$B$10:$B$1300,'2. INFORMACION GENERAL'!$S$26,'4. DETALLADA-RECURSOS ICBF'!$K$10:$K$1300,'2. INFORMACION GENERAL'!$B$58,'4. DETALLADA-RECURSOS ICBF'!$L$10:$L$1300,'2. INFORMACION GENERAL'!B63))</f>
        <v>0</v>
      </c>
      <c r="U63" s="653">
        <f t="shared" si="133"/>
        <v>0</v>
      </c>
      <c r="V63" s="696">
        <v>0</v>
      </c>
      <c r="W63" s="653">
        <f>IF(OR(B63="",V63=0),0,SUMIFS('4. DETALLADA-RECURSOS ICBF'!$M$10:$M$1300,'4. DETALLADA-RECURSOS ICBF'!$B$10:$B$1300,'2. INFORMACION GENERAL'!$V$26,'4. DETALLADA-RECURSOS ICBF'!$K$10:$K$1300,'2. INFORMACION GENERAL'!$B$58,'4. DETALLADA-RECURSOS ICBF'!$L$10:$L$1300,'2. INFORMACION GENERAL'!B63))</f>
        <v>0</v>
      </c>
      <c r="X63" s="653">
        <f t="shared" si="134"/>
        <v>0</v>
      </c>
      <c r="Y63" s="696">
        <v>0</v>
      </c>
      <c r="Z63" s="653">
        <f>IF(OR(B63="",Y63=0),0,SUMIFS('4. DETALLADA-RECURSOS ICBF'!$M$10:$M$1300,'4. DETALLADA-RECURSOS ICBF'!$B$10:$B$1300,'2. INFORMACION GENERAL'!$Y$26,'4. DETALLADA-RECURSOS ICBF'!$K$10:$K$1300,'2. INFORMACION GENERAL'!$B$58,'4. DETALLADA-RECURSOS ICBF'!$L$10:$L$1300,'2. INFORMACION GENERAL'!B63))</f>
        <v>0</v>
      </c>
      <c r="AA63" s="653">
        <f t="shared" si="135"/>
        <v>0</v>
      </c>
      <c r="AB63" s="696">
        <v>0</v>
      </c>
      <c r="AC63" s="653">
        <f>IF(OR(B63="",AB63=0),0,SUMIFS('4. DETALLADA-RECURSOS ICBF'!$M$10:$M$1300,'4. DETALLADA-RECURSOS ICBF'!$B$10:$B$1300,'2. INFORMACION GENERAL'!$AB$26,'4. DETALLADA-RECURSOS ICBF'!$K$10:$K$1300,'2. INFORMACION GENERAL'!$B$58,'4. DETALLADA-RECURSOS ICBF'!$L$10:$L$1300,'2. INFORMACION GENERAL'!B63))</f>
        <v>0</v>
      </c>
      <c r="AD63" s="653">
        <f t="shared" si="136"/>
        <v>0</v>
      </c>
      <c r="AE63" s="696">
        <v>0</v>
      </c>
      <c r="AF63" s="653">
        <f>IF(OR(B63="",AE63=0),0,SUMIFS('4. DETALLADA-RECURSOS ICBF'!$M$10:$M$1300,'4. DETALLADA-RECURSOS ICBF'!$B$10:$B$1300,'2. INFORMACION GENERAL'!$AE$26,'4. DETALLADA-RECURSOS ICBF'!$K$10:$K$1300,'2. INFORMACION GENERAL'!$B$58,'4. DETALLADA-RECURSOS ICBF'!$L$10:$L$1300,'2. INFORMACION GENERAL'!B63))</f>
        <v>0</v>
      </c>
      <c r="AG63" s="653">
        <f t="shared" si="137"/>
        <v>0</v>
      </c>
      <c r="AH63" s="696">
        <v>0</v>
      </c>
      <c r="AI63" s="653">
        <f>IF(OR(B63="",AH63=0),0,SUMIFS('4. DETALLADA-RECURSOS ICBF'!$M$10:$M$1300,'4. DETALLADA-RECURSOS ICBF'!$B$10:$B$1300,'2. INFORMACION GENERAL'!$AH$26,'4. DETALLADA-RECURSOS ICBF'!$K$10:$K$1300,'2. INFORMACION GENERAL'!$B$58,'4. DETALLADA-RECURSOS ICBF'!$L$10:$L$1300,'2. INFORMACION GENERAL'!B63))</f>
        <v>0</v>
      </c>
      <c r="AJ63" s="653">
        <f t="shared" si="138"/>
        <v>0</v>
      </c>
      <c r="AK63" s="696">
        <v>0</v>
      </c>
      <c r="AL63" s="653">
        <f>IF(OR(B63="",AK63=0),0,SUMIFS('4. DETALLADA-RECURSOS ICBF'!$M$10:$M$1300,'4. DETALLADA-RECURSOS ICBF'!$B$10:$B$1300,'2. INFORMACION GENERAL'!$AK$26,'4. DETALLADA-RECURSOS ICBF'!$K$10:$K$1300,'2. INFORMACION GENERAL'!$B$58,'4. DETALLADA-RECURSOS ICBF'!$L$10:$L$1300,'2. INFORMACION GENERAL'!B63))</f>
        <v>0</v>
      </c>
      <c r="AM63" s="653">
        <f>IFERROR(AK63-AL63,0)</f>
        <v>0</v>
      </c>
      <c r="AN63" s="696">
        <v>0</v>
      </c>
      <c r="AO63" s="653">
        <f>IF(OR(B63="",AN63=0),0,SUMIFS('4. DETALLADA-RECURSOS ICBF'!$M$10:$M$1300,'4. DETALLADA-RECURSOS ICBF'!$B$10:$B$1300,'2. INFORMACION GENERAL'!$AN$26,'4. DETALLADA-RECURSOS ICBF'!$K$10:$K$1300,'2. INFORMACION GENERAL'!$B$58,'4. DETALLADA-RECURSOS ICBF'!$L$10:$L$1300,'2. INFORMACION GENERAL'!B63))</f>
        <v>0</v>
      </c>
      <c r="AP63" s="653">
        <f t="shared" si="140"/>
        <v>0</v>
      </c>
      <c r="AQ63" s="696">
        <f>IF('1. PRESUPUESTO INICIAL'!F85="",0,'1. PRESUPUESTO INICIAL'!F85)</f>
        <v>0</v>
      </c>
      <c r="AR63" s="653">
        <f>IF(OR(B63="",AQ63=0),0,SUMIFS('4. DETALLADA-RECURSOS ICBF'!$M$10:$M$1300,'4. DETALLADA-RECURSOS ICBF'!$B$10:$B$1300,'2. INFORMACION GENERAL'!$AQ$26,'4. DETALLADA-RECURSOS ICBF'!$K$10:$K$1300,'2. INFORMACION GENERAL'!$B$58,'4. DETALLADA-RECURSOS ICBF'!$L$10:$L$1300,'2. INFORMACION GENERAL'!B63))</f>
        <v>0</v>
      </c>
      <c r="AS63" s="699">
        <f t="shared" si="141"/>
        <v>0</v>
      </c>
      <c r="AT63" s="700">
        <f t="shared" si="125"/>
        <v>793785</v>
      </c>
      <c r="AU63" s="653">
        <f t="shared" si="126"/>
        <v>793785</v>
      </c>
      <c r="AV63" s="701">
        <f t="shared" si="127"/>
        <v>0</v>
      </c>
    </row>
    <row r="64" spans="1:48" ht="44.25" customHeight="1">
      <c r="A64" s="582">
        <v>2207</v>
      </c>
      <c r="B64" s="967" t="str">
        <f>IF('1. PRESUPUESTO INICIAL'!B89="","",'1. PRESUPUESTO INICIAL'!B89)</f>
        <v>SEGURO</v>
      </c>
      <c r="C64" s="968"/>
      <c r="D64" s="583"/>
      <c r="E64" s="583">
        <f>IF(OR(B64="",D64=0),0,SUMIFS('4. DETALLADA-RECURSOS ICBF'!$M$10:$M$1300,'4. DETALLADA-RECURSOS ICBF'!$B$10:$B$1300,'2. INFORMACION GENERAL'!$D$26,'4. DETALLADA-RECURSOS ICBF'!$K$10:$K$1300,'2. INFORMACION GENERAL'!$B$58,'4. DETALLADA-RECURSOS ICBF'!$L$10:$L$1300,'2. INFORMACION GENERAL'!B64))</f>
        <v>0</v>
      </c>
      <c r="F64" s="583">
        <f>IFERROR(D64-E64,0)</f>
        <v>0</v>
      </c>
      <c r="G64" s="775">
        <v>286200</v>
      </c>
      <c r="H64" s="583">
        <v>7870500</v>
      </c>
      <c r="I64" s="583">
        <f>IFERROR(G64-H64,0)</f>
        <v>-7584300</v>
      </c>
      <c r="J64" s="775">
        <v>1431000</v>
      </c>
      <c r="K64" s="583">
        <f>IF(OR(B64="",J64=0),0,SUMIFS('4. DETALLADA-RECURSOS ICBF'!$M$10:$M$1300,'4. DETALLADA-RECURSOS ICBF'!$B$10:$B$1300,'2. INFORMACION GENERAL'!$J$26,'4. DETALLADA-RECURSOS ICBF'!$K$10:$K$1300,'2. INFORMACION GENERAL'!$B$64))</f>
        <v>0</v>
      </c>
      <c r="L64" s="583">
        <f>IFERROR(J64-K64,0)</f>
        <v>1431000</v>
      </c>
      <c r="M64" s="775">
        <v>1431000</v>
      </c>
      <c r="N64" s="583">
        <f>IF(OR(B64="",M64=0),0,SUMIFS('4. DETALLADA-RECURSOS ICBF'!$M$10:$M$1300,'4. DETALLADA-RECURSOS ICBF'!$B$10:$B$1300,'2. INFORMACION GENERAL'!$M$26,'4. DETALLADA-RECURSOS ICBF'!$K$10:$K$1300,'2. INFORMACION GENERAL'!$B$64))</f>
        <v>0</v>
      </c>
      <c r="O64" s="583">
        <f>IFERROR(M64-N64,0)</f>
        <v>1431000</v>
      </c>
      <c r="P64" s="775">
        <v>1431000</v>
      </c>
      <c r="Q64" s="583">
        <f>IF(OR(B64="",P64=0),0,SUMIFS('4. DETALLADA-RECURSOS ICBF'!$M$10:$M$1300,'4. DETALLADA-RECURSOS ICBF'!$B$10:$B$1300,'2. INFORMACION GENERAL'!$P$26,'4. DETALLADA-RECURSOS ICBF'!$K$10:$K$1300,'2. INFORMACION GENERAL'!$B$64))</f>
        <v>0</v>
      </c>
      <c r="R64" s="583">
        <f>IFERROR(P64-Q64,0)</f>
        <v>1431000</v>
      </c>
      <c r="S64" s="775">
        <v>1431000</v>
      </c>
      <c r="T64" s="583">
        <f>IF(OR(B64="",S64=0),0,SUMIFS('4. DETALLADA-RECURSOS ICBF'!$M$10:$M$1300,'4. DETALLADA-RECURSOS ICBF'!$B$10:$B$1300,'2. INFORMACION GENERAL'!$S$26,'4. DETALLADA-RECURSOS ICBF'!$K$10:$K$1300,'2. INFORMACION GENERAL'!$B$64))</f>
        <v>0</v>
      </c>
      <c r="U64" s="583">
        <f>IFERROR(S64-T64,0)</f>
        <v>1431000</v>
      </c>
      <c r="V64" s="775">
        <v>1144800</v>
      </c>
      <c r="W64" s="583">
        <f>IF(OR(B64="",V64=0),0,SUMIFS('4. DETALLADA-RECURSOS ICBF'!$M$10:$M$1300,'4. DETALLADA-RECURSOS ICBF'!$B$10:$B$1300,'2. INFORMACION GENERAL'!$V$26,'4. DETALLADA-RECURSOS ICBF'!$K$10:$K$1300,'2. INFORMACION GENERAL'!$B$64))</f>
        <v>0</v>
      </c>
      <c r="X64" s="583">
        <f>IFERROR(V64-W64,0)</f>
        <v>1144800</v>
      </c>
      <c r="Y64" s="695">
        <v>0</v>
      </c>
      <c r="Z64" s="583">
        <f>IF(OR(B64="",Y64=0),0,SUMIFS('4. DETALLADA-RECURSOS ICBF'!$M$10:$M$1300,'4. DETALLADA-RECURSOS ICBF'!$B$10:$B$1300,'2. INFORMACION GENERAL'!$Y$26,'4. DETALLADA-RECURSOS ICBF'!$K$10:$K$1300,'2. INFORMACION GENERAL'!$B$64))</f>
        <v>0</v>
      </c>
      <c r="AA64" s="583">
        <f>IFERROR(Y64-Z64,0)</f>
        <v>0</v>
      </c>
      <c r="AB64" s="695">
        <v>0</v>
      </c>
      <c r="AC64" s="583">
        <f>IF(OR(B64="",AB64=0),0,SUMIFS('4. DETALLADA-RECURSOS ICBF'!$M$10:$M$1300,'4. DETALLADA-RECURSOS ICBF'!$B$10:$B$1300,'2. INFORMACION GENERAL'!$AB$26,'4. DETALLADA-RECURSOS ICBF'!$K$10:$K$1300,'2. INFORMACION GENERAL'!$B$64))</f>
        <v>0</v>
      </c>
      <c r="AD64" s="583">
        <f>IFERROR(AB64-AC64,0)</f>
        <v>0</v>
      </c>
      <c r="AE64" s="695">
        <v>0</v>
      </c>
      <c r="AF64" s="583">
        <f>IF(OR(B64="",AE64=0),0,SUMIFS('4. DETALLADA-RECURSOS ICBF'!$M$10:$M$1300,'4. DETALLADA-RECURSOS ICBF'!$B$10:$B$1300,'2. INFORMACION GENERAL'!$AE$26,'4. DETALLADA-RECURSOS ICBF'!$K$10:$K$1300,'2. INFORMACION GENERAL'!$B$64))</f>
        <v>0</v>
      </c>
      <c r="AG64" s="583">
        <f>IFERROR(AE64-AF64,0)</f>
        <v>0</v>
      </c>
      <c r="AH64" s="695">
        <v>0</v>
      </c>
      <c r="AI64" s="583">
        <f>IF(OR(B64="",AH64=0),0,SUMIFS('4. DETALLADA-RECURSOS ICBF'!$M$10:$M$1300,'4. DETALLADA-RECURSOS ICBF'!$B$10:$B$1300,'2. INFORMACION GENERAL'!$AH$26,'4. DETALLADA-RECURSOS ICBF'!$K$10:$K$1300,'2. INFORMACION GENERAL'!$B$64))</f>
        <v>0</v>
      </c>
      <c r="AJ64" s="583">
        <f>IFERROR(AH64-AI64,0)</f>
        <v>0</v>
      </c>
      <c r="AK64" s="695">
        <v>0</v>
      </c>
      <c r="AL64" s="583">
        <f>IF(OR(B64="",AK64=0),0,SUMIFS('4. DETALLADA-RECURSOS ICBF'!$M$10:$M$1300,'4. DETALLADA-RECURSOS ICBF'!$B$10:$B$1300,'2. INFORMACION GENERAL'!$AK$26,'4. DETALLADA-RECURSOS ICBF'!$K$10:$K$1300,'2. INFORMACION GENERAL'!$B$64))</f>
        <v>0</v>
      </c>
      <c r="AM64" s="583">
        <f>IFERROR(AK64-AL64,0)</f>
        <v>0</v>
      </c>
      <c r="AN64" s="695">
        <v>0</v>
      </c>
      <c r="AO64" s="583">
        <f>IF(OR(B64="",AN64=0),0,SUMIFS('4. DETALLADA-RECURSOS ICBF'!$M$10:$M$1300,'4. DETALLADA-RECURSOS ICBF'!$B$10:$B$1300,'2. INFORMACION GENERAL'!$AN$26,'4. DETALLADA-RECURSOS ICBF'!$K$10:$K$1300,'2. INFORMACION GENERAL'!$B$64))</f>
        <v>0</v>
      </c>
      <c r="AP64" s="583">
        <f>IFERROR(AN64-AO64,0)</f>
        <v>0</v>
      </c>
      <c r="AQ64" s="775">
        <f>IF('1. PRESUPUESTO INICIAL'!F89="",0,'1. PRESUPUESTO INICIAL'!F89)</f>
        <v>715500</v>
      </c>
      <c r="AR64" s="583">
        <f>IF(OR(B64="",AQ64=0),0,SUMIFS('4. DETALLADA-RECURSOS ICBF'!$M$10:$M$1300,'4. DETALLADA-RECURSOS ICBF'!$B$10:$B$1300,'2. INFORMACION GENERAL'!$AQ$26,'4. DETALLADA-RECURSOS ICBF'!$K$10:$K$1300,'2. INFORMACION GENERAL'!$B$64))</f>
        <v>0</v>
      </c>
      <c r="AS64" s="698">
        <f>IFERROR(AQ64-AR64,0)</f>
        <v>715500</v>
      </c>
      <c r="AT64" s="584">
        <f t="shared" si="125"/>
        <v>7870500</v>
      </c>
      <c r="AU64" s="583">
        <f t="shared" si="126"/>
        <v>7870500</v>
      </c>
      <c r="AV64" s="585">
        <f t="shared" si="127"/>
        <v>0</v>
      </c>
    </row>
    <row r="65" spans="1:48" ht="44.25" customHeight="1">
      <c r="A65" s="582">
        <v>2208</v>
      </c>
      <c r="B65" s="967" t="str">
        <f>IF('1. PRESUPUESTO INICIAL'!B92="","",'1. PRESUPUESTO INICIAL'!B92)</f>
        <v>APOYO A INICIATIVAS</v>
      </c>
      <c r="C65" s="968"/>
      <c r="D65" s="583">
        <f t="shared" ref="D65:AV65" si="142">+SUM(D66:D70)</f>
        <v>0</v>
      </c>
      <c r="E65" s="583">
        <f>+SUM(E66:E70)</f>
        <v>0</v>
      </c>
      <c r="F65" s="583">
        <f>+SUM(F66:F70)</f>
        <v>0</v>
      </c>
      <c r="G65" s="583">
        <f>+SUM(G66:G70)</f>
        <v>0</v>
      </c>
      <c r="H65" s="583">
        <f t="shared" si="142"/>
        <v>0</v>
      </c>
      <c r="I65" s="583">
        <f t="shared" si="142"/>
        <v>0</v>
      </c>
      <c r="J65" s="583">
        <f>+SUM(J66:J70)</f>
        <v>0</v>
      </c>
      <c r="K65" s="583">
        <f t="shared" si="142"/>
        <v>0</v>
      </c>
      <c r="L65" s="583">
        <f>+SUM(L66:L70)</f>
        <v>0</v>
      </c>
      <c r="M65" s="583">
        <f>+SUM(M66:M70)</f>
        <v>0</v>
      </c>
      <c r="N65" s="583">
        <f t="shared" si="142"/>
        <v>0</v>
      </c>
      <c r="O65" s="583">
        <f t="shared" si="142"/>
        <v>0</v>
      </c>
      <c r="P65" s="583">
        <f>+SUM(P66:P70)</f>
        <v>0</v>
      </c>
      <c r="Q65" s="583">
        <f t="shared" si="142"/>
        <v>0</v>
      </c>
      <c r="R65" s="583">
        <f t="shared" si="142"/>
        <v>0</v>
      </c>
      <c r="S65" s="583">
        <f>+SUM(S66:S70)</f>
        <v>88994471</v>
      </c>
      <c r="T65" s="583">
        <f t="shared" si="142"/>
        <v>97150717</v>
      </c>
      <c r="U65" s="583">
        <f t="shared" si="142"/>
        <v>-8156246</v>
      </c>
      <c r="V65" s="583">
        <f>+SUM(V66:V70)</f>
        <v>0</v>
      </c>
      <c r="W65" s="583">
        <f t="shared" si="142"/>
        <v>0</v>
      </c>
      <c r="X65" s="583">
        <f t="shared" si="142"/>
        <v>0</v>
      </c>
      <c r="Y65" s="583">
        <f>+SUM(Y66:Y70)</f>
        <v>0</v>
      </c>
      <c r="Z65" s="583">
        <f t="shared" si="142"/>
        <v>0</v>
      </c>
      <c r="AA65" s="583">
        <f t="shared" si="142"/>
        <v>0</v>
      </c>
      <c r="AB65" s="583">
        <f>+SUM(AB66:AB70)</f>
        <v>0</v>
      </c>
      <c r="AC65" s="583">
        <f t="shared" si="142"/>
        <v>0</v>
      </c>
      <c r="AD65" s="583">
        <f t="shared" si="142"/>
        <v>0</v>
      </c>
      <c r="AE65" s="583">
        <f>+SUM(AE66:AE70)</f>
        <v>0</v>
      </c>
      <c r="AF65" s="583">
        <f t="shared" si="142"/>
        <v>0</v>
      </c>
      <c r="AG65" s="583">
        <f t="shared" si="142"/>
        <v>0</v>
      </c>
      <c r="AH65" s="583">
        <f>+SUM(AH66:AH70)</f>
        <v>0</v>
      </c>
      <c r="AI65" s="583">
        <f t="shared" si="142"/>
        <v>0</v>
      </c>
      <c r="AJ65" s="583">
        <f t="shared" si="142"/>
        <v>0</v>
      </c>
      <c r="AK65" s="583">
        <f>+SUM(AK66:AK70)</f>
        <v>0</v>
      </c>
      <c r="AL65" s="583">
        <f t="shared" si="142"/>
        <v>0</v>
      </c>
      <c r="AM65" s="583">
        <f t="shared" si="142"/>
        <v>0</v>
      </c>
      <c r="AN65" s="583">
        <f>+SUM(AN66:AN70)</f>
        <v>0</v>
      </c>
      <c r="AO65" s="583">
        <f t="shared" si="142"/>
        <v>0</v>
      </c>
      <c r="AP65" s="583">
        <f t="shared" si="142"/>
        <v>0</v>
      </c>
      <c r="AQ65" s="583">
        <f>+SUM(AQ66:AQ70)</f>
        <v>8156246</v>
      </c>
      <c r="AR65" s="583">
        <f>+SUM(AR66:AR70)</f>
        <v>0</v>
      </c>
      <c r="AS65" s="698">
        <f>+SUM(AS66:AS70)</f>
        <v>8156246</v>
      </c>
      <c r="AT65" s="584">
        <f t="shared" si="142"/>
        <v>97150717</v>
      </c>
      <c r="AU65" s="583">
        <f t="shared" si="142"/>
        <v>97150717</v>
      </c>
      <c r="AV65" s="585">
        <f t="shared" si="142"/>
        <v>0</v>
      </c>
    </row>
    <row r="66" spans="1:48" s="586" customFormat="1" ht="44.25" customHeight="1">
      <c r="A66" s="686">
        <v>220801</v>
      </c>
      <c r="B66" s="848" t="str">
        <f>IF('1. PRESUPUESTO INICIAL'!B93="","",'1. PRESUPUESTO INICIAL'!B93)</f>
        <v>Apoyo Iniciativas</v>
      </c>
      <c r="C66" s="848"/>
      <c r="D66" s="696">
        <f>IF('1. PRESUPUESTO INICIAL'!D93="",0,'1. PRESUPUESTO INICIAL'!D93)</f>
        <v>0</v>
      </c>
      <c r="E66" s="653">
        <f>IF(OR(B66="",D66=0),0,SUMIFS('4. DETALLADA-RECURSOS ICBF'!$M$10:$M$1300,'4. DETALLADA-RECURSOS ICBF'!$B$10:$B$1300,'2. INFORMACION GENERAL'!$D$26,'4. DETALLADA-RECURSOS ICBF'!$K$10:$K$1300,'2. INFORMACION GENERAL'!$B$65,'4. DETALLADA-RECURSOS ICBF'!$L$10:$L$1300,'2. INFORMACION GENERAL'!B66))</f>
        <v>0</v>
      </c>
      <c r="F66" s="653">
        <f>IFERROR(D66-E66,0)</f>
        <v>0</v>
      </c>
      <c r="G66" s="696">
        <v>0</v>
      </c>
      <c r="H66" s="653">
        <f>IF(OR(B66="",G66=0),0,SUMIFS('4. DETALLADA-RECURSOS ICBF'!$M$10:$M$1300,'4. DETALLADA-RECURSOS ICBF'!$B$10:$B$1300,'2. INFORMACION GENERAL'!$G$26,'4. DETALLADA-RECURSOS ICBF'!$K$10:$K$1300,'2. INFORMACION GENERAL'!$B$65,'4. DETALLADA-RECURSOS ICBF'!$L$10:$L$1300,'2. INFORMACION GENERAL'!B66))</f>
        <v>0</v>
      </c>
      <c r="I66" s="653">
        <f>IFERROR(G66-H66,0)</f>
        <v>0</v>
      </c>
      <c r="J66" s="696">
        <v>0</v>
      </c>
      <c r="K66" s="653">
        <f>IF(OR(B66="",J66=0),0,SUMIFS('4. DETALLADA-RECURSOS ICBF'!$M$10:$M$1300,'4. DETALLADA-RECURSOS ICBF'!$B$10:$B$1300,'2. INFORMACION GENERAL'!$J$26,'4. DETALLADA-RECURSOS ICBF'!$K$10:$K$1300,'2. INFORMACION GENERAL'!$B$65,'4. DETALLADA-RECURSOS ICBF'!$L$10:$L$1300,'2. INFORMACION GENERAL'!B66))</f>
        <v>0</v>
      </c>
      <c r="L66" s="653">
        <f>IFERROR(J66-K66,0)</f>
        <v>0</v>
      </c>
      <c r="M66" s="696">
        <v>0</v>
      </c>
      <c r="N66" s="653">
        <f>IF(OR(B66="",M66=0),0,SUMIFS('4. DETALLADA-RECURSOS ICBF'!$M$10:$M$1300,'4. DETALLADA-RECURSOS ICBF'!$B$10:$B$1300,'2. INFORMACION GENERAL'!$M$26,'4. DETALLADA-RECURSOS ICBF'!$K$10:$K$1300,'2. INFORMACION GENERAL'!$B$65,'4. DETALLADA-RECURSOS ICBF'!$L$10:$L$1300,'2. INFORMACION GENERAL'!B66))</f>
        <v>0</v>
      </c>
      <c r="O66" s="653">
        <f>IFERROR(M66-N66,0)</f>
        <v>0</v>
      </c>
      <c r="P66" s="696">
        <v>0</v>
      </c>
      <c r="Q66" s="653">
        <f>IF(OR(B66="",P66=0),0,SUMIFS('4. DETALLADA-RECURSOS ICBF'!$M$10:$M$1300,'4. DETALLADA-RECURSOS ICBF'!$B$10:$B$1300,'2. INFORMACION GENERAL'!$P$26,'4. DETALLADA-RECURSOS ICBF'!$K$10:$K$1300,'2. INFORMACION GENERAL'!$B$65,'4. DETALLADA-RECURSOS ICBF'!$L$10:$L$1300,'2. INFORMACION GENERAL'!B66))</f>
        <v>0</v>
      </c>
      <c r="R66" s="653">
        <f>IFERROR(P66-Q66,0)</f>
        <v>0</v>
      </c>
      <c r="S66" s="696">
        <v>88994471</v>
      </c>
      <c r="T66" s="653">
        <f>IF(OR(B66="",S66=0),0,SUMIFS('4. DETALLADA-RECURSOS ICBF'!$M$10:$M$1300,'4. DETALLADA-RECURSOS ICBF'!$B$10:$B$1300,'2. INFORMACION GENERAL'!$S$26,'4. DETALLADA-RECURSOS ICBF'!$K$10:$K$1300,'2. INFORMACION GENERAL'!$B$65,'4. DETALLADA-RECURSOS ICBF'!$L$10:$L$1300,'2. INFORMACION GENERAL'!B66))</f>
        <v>97150717</v>
      </c>
      <c r="U66" s="653">
        <f>IFERROR(S66-T66,0)</f>
        <v>-8156246</v>
      </c>
      <c r="V66" s="696">
        <v>0</v>
      </c>
      <c r="W66" s="653">
        <f>IF(OR(B66="",V66=0),0,SUMIFS('4. DETALLADA-RECURSOS ICBF'!$M$10:$M$1300,'4. DETALLADA-RECURSOS ICBF'!$B$10:$B$1300,'2. INFORMACION GENERAL'!$V$26,'4. DETALLADA-RECURSOS ICBF'!$K$10:$K$1300,'2. INFORMACION GENERAL'!$B$65,'4. DETALLADA-RECURSOS ICBF'!$L$10:$L$1300,'2. INFORMACION GENERAL'!B66))</f>
        <v>0</v>
      </c>
      <c r="X66" s="653">
        <f>IFERROR(V66-W66,0)</f>
        <v>0</v>
      </c>
      <c r="Y66" s="696">
        <v>0</v>
      </c>
      <c r="Z66" s="653">
        <f>IF(OR(B66="",Y66=0),0,SUMIFS('4. DETALLADA-RECURSOS ICBF'!$M$10:$M$1300,'4. DETALLADA-RECURSOS ICBF'!$B$10:$B$1300,'2. INFORMACION GENERAL'!$Y$26,'4. DETALLADA-RECURSOS ICBF'!$K$10:$K$1300,'2. INFORMACION GENERAL'!$B$65,'4. DETALLADA-RECURSOS ICBF'!$L$10:$L$1300,'2. INFORMACION GENERAL'!B66))</f>
        <v>0</v>
      </c>
      <c r="AA66" s="653">
        <f>IFERROR(Y66-Z66,0)</f>
        <v>0</v>
      </c>
      <c r="AB66" s="696">
        <v>0</v>
      </c>
      <c r="AC66" s="653">
        <f>IF(OR(B66="",AB66=0),0,SUMIFS('4. DETALLADA-RECURSOS ICBF'!$M$10:$M$1300,'4. DETALLADA-RECURSOS ICBF'!$B$10:$B$1300,'2. INFORMACION GENERAL'!$AB$26,'4. DETALLADA-RECURSOS ICBF'!$K$10:$K$1300,'2. INFORMACION GENERAL'!$B$65,'4. DETALLADA-RECURSOS ICBF'!$L$10:$L$1300,'2. INFORMACION GENERAL'!B66))</f>
        <v>0</v>
      </c>
      <c r="AD66" s="653">
        <f>IFERROR(AB66-AC66,0)</f>
        <v>0</v>
      </c>
      <c r="AE66" s="696">
        <v>0</v>
      </c>
      <c r="AF66" s="653">
        <f>IF(OR(B66="",AE66=0),0,SUMIFS('4. DETALLADA-RECURSOS ICBF'!$M$10:$M$1300,'4. DETALLADA-RECURSOS ICBF'!$B$10:$B$1300,'2. INFORMACION GENERAL'!$AE$26,'4. DETALLADA-RECURSOS ICBF'!$K$10:$K$1300,'2. INFORMACION GENERAL'!$B$65,'4. DETALLADA-RECURSOS ICBF'!$L$10:$L$1300,'2. INFORMACION GENERAL'!B66))</f>
        <v>0</v>
      </c>
      <c r="AG66" s="653">
        <f>IFERROR(AE66-AF66,0)</f>
        <v>0</v>
      </c>
      <c r="AH66" s="696">
        <v>0</v>
      </c>
      <c r="AI66" s="653">
        <f>IF(OR(B66="",AH66=0),0,SUMIFS('4. DETALLADA-RECURSOS ICBF'!$M$10:$M$1300,'4. DETALLADA-RECURSOS ICBF'!$B$10:$B$1300,'2. INFORMACION GENERAL'!$AH$26,'4. DETALLADA-RECURSOS ICBF'!$K$10:$K$1300,'2. INFORMACION GENERAL'!$B$65,'4. DETALLADA-RECURSOS ICBF'!$L$10:$L$1300,'2. INFORMACION GENERAL'!B66))</f>
        <v>0</v>
      </c>
      <c r="AJ66" s="653">
        <f>IFERROR(AH66-AI66,0)</f>
        <v>0</v>
      </c>
      <c r="AK66" s="696">
        <v>0</v>
      </c>
      <c r="AL66" s="653">
        <f>IF(OR(B66="",AK66=0),0,SUMIFS('4. DETALLADA-RECURSOS ICBF'!$M$10:$M$1300,'4. DETALLADA-RECURSOS ICBF'!$B$10:$B$1300,'2. INFORMACION GENERAL'!$AK$26,'4. DETALLADA-RECURSOS ICBF'!$K$10:$K$1300,'2. INFORMACION GENERAL'!$B$65,'4. DETALLADA-RECURSOS ICBF'!$L$10:$L$1300,'2. INFORMACION GENERAL'!B66))</f>
        <v>0</v>
      </c>
      <c r="AM66" s="653">
        <f>IFERROR(AK66-AL66,0)</f>
        <v>0</v>
      </c>
      <c r="AN66" s="696">
        <v>0</v>
      </c>
      <c r="AO66" s="653">
        <f>IF(OR(B66="",AN66=0),0,SUMIFS('4. DETALLADA-RECURSOS ICBF'!$M$10:$M$1300,'4. DETALLADA-RECURSOS ICBF'!$B$10:$B$1300,'2. INFORMACION GENERAL'!$AN$26,'4. DETALLADA-RECURSOS ICBF'!$K$10:$K$1300,'2. INFORMACION GENERAL'!$B$65,'4. DETALLADA-RECURSOS ICBF'!$L$10:$L$1300,'2. INFORMACION GENERAL'!B66))</f>
        <v>0</v>
      </c>
      <c r="AP66" s="653">
        <f>IFERROR(AN66-AO66,0)</f>
        <v>0</v>
      </c>
      <c r="AQ66" s="696">
        <f>IF('1. PRESUPUESTO INICIAL'!F93="",0,'1. PRESUPUESTO INICIAL'!F93)</f>
        <v>8156246</v>
      </c>
      <c r="AR66" s="653">
        <f>IF(OR(B66="",AQ66=0),0,SUMIFS('4. DETALLADA-RECURSOS ICBF'!$M$10:$M$1300,'4. DETALLADA-RECURSOS ICBF'!$B$10:$B$1300,'2. INFORMACION GENERAL'!$AQ$26,'4. DETALLADA-RECURSOS ICBF'!$K$10:$K$1300,'2. INFORMACION GENERAL'!$B$65,'4. DETALLADA-RECURSOS ICBF'!$L$10:$L$1300,'2. INFORMACION GENERAL'!B66))</f>
        <v>0</v>
      </c>
      <c r="AS66" s="699">
        <f>IFERROR(AQ66-AR66,0)</f>
        <v>8156246</v>
      </c>
      <c r="AT66" s="700">
        <f t="shared" ref="AT66:AT70" si="143">+SUMIFS(D66:AS66,$D$27:$AS$27,$AT$27)</f>
        <v>97150717</v>
      </c>
      <c r="AU66" s="653">
        <f t="shared" ref="AU66:AU70" si="144">+SUMIFS(D66:AS66,$D$27:$AS$27,$AU$27)</f>
        <v>97150717</v>
      </c>
      <c r="AV66" s="701">
        <f t="shared" ref="AV66:AV70" si="145">+SUMIFS(D66:AS66,$D$27:$AS$27,$AV$27)</f>
        <v>0</v>
      </c>
    </row>
    <row r="67" spans="1:48" s="586" customFormat="1" ht="44.25" customHeight="1">
      <c r="A67" s="686">
        <v>220802</v>
      </c>
      <c r="B67" s="848" t="str">
        <f>IF('1. PRESUPUESTO INICIAL'!B94="","",'1. PRESUPUESTO INICIAL'!B94)</f>
        <v/>
      </c>
      <c r="C67" s="848"/>
      <c r="D67" s="696">
        <f>IF('1. PRESUPUESTO INICIAL'!D94="",0,'1. PRESUPUESTO INICIAL'!D94)</f>
        <v>0</v>
      </c>
      <c r="E67" s="653">
        <f>IF(OR(B67="",D67=0),0,SUMIFS('4. DETALLADA-RECURSOS ICBF'!$M$10:$M$1300,'4. DETALLADA-RECURSOS ICBF'!$B$10:$B$1300,'2. INFORMACION GENERAL'!$D$26,'4. DETALLADA-RECURSOS ICBF'!$K$10:$K$1300,'2. INFORMACION GENERAL'!$B$65,'4. DETALLADA-RECURSOS ICBF'!$L$10:$L$1300,'2. INFORMACION GENERAL'!B67))</f>
        <v>0</v>
      </c>
      <c r="F67" s="653">
        <f t="shared" ref="F67:F70" si="146">IFERROR(D67-E67,0)</f>
        <v>0</v>
      </c>
      <c r="G67" s="696">
        <v>0</v>
      </c>
      <c r="H67" s="653"/>
      <c r="I67" s="653">
        <f t="shared" ref="I67:I70" si="147">IFERROR(G67-H67,0)</f>
        <v>0</v>
      </c>
      <c r="J67" s="696">
        <v>0</v>
      </c>
      <c r="K67" s="653">
        <f>IF(OR(B67="",J67=0),0,SUMIFS('4. DETALLADA-RECURSOS ICBF'!$M$10:$M$1300,'4. DETALLADA-RECURSOS ICBF'!$B$10:$B$1300,'2. INFORMACION GENERAL'!$J$26,'4. DETALLADA-RECURSOS ICBF'!$K$10:$K$1300,'2. INFORMACION GENERAL'!$B$65,'4. DETALLADA-RECURSOS ICBF'!$L$10:$L$1300,'2. INFORMACION GENERAL'!B67))</f>
        <v>0</v>
      </c>
      <c r="L67" s="653">
        <f t="shared" ref="L67:L69" si="148">IFERROR(J67-K67,0)</f>
        <v>0</v>
      </c>
      <c r="M67" s="696">
        <v>0</v>
      </c>
      <c r="N67" s="653">
        <f>IF(OR(B67="",M67=0),0,SUMIFS('4. DETALLADA-RECURSOS ICBF'!$M$10:$M$1300,'4. DETALLADA-RECURSOS ICBF'!$B$10:$B$1300,'2. INFORMACION GENERAL'!$M$26,'4. DETALLADA-RECURSOS ICBF'!$K$10:$K$1300,'2. INFORMACION GENERAL'!$B$65,'4. DETALLADA-RECURSOS ICBF'!$L$10:$L$1300,'2. INFORMACION GENERAL'!B67))</f>
        <v>0</v>
      </c>
      <c r="O67" s="653">
        <f t="shared" ref="O67:O69" si="149">IFERROR(M67-N67,0)</f>
        <v>0</v>
      </c>
      <c r="P67" s="696">
        <v>0</v>
      </c>
      <c r="Q67" s="653">
        <f>IF(OR(B67="",P67=0),0,SUMIFS('4. DETALLADA-RECURSOS ICBF'!$M$10:$M$1300,'4. DETALLADA-RECURSOS ICBF'!$B$10:$B$1300,'2. INFORMACION GENERAL'!$P$26,'4. DETALLADA-RECURSOS ICBF'!$K$10:$K$1300,'2. INFORMACION GENERAL'!$B$65,'4. DETALLADA-RECURSOS ICBF'!$L$10:$L$1300,'2. INFORMACION GENERAL'!B67))</f>
        <v>0</v>
      </c>
      <c r="R67" s="653">
        <f t="shared" ref="R67:R69" si="150">IFERROR(P67-Q67,0)</f>
        <v>0</v>
      </c>
      <c r="S67" s="696">
        <v>0</v>
      </c>
      <c r="T67" s="653">
        <f>IF(OR(B67="",S67=0),0,SUMIFS('4. DETALLADA-RECURSOS ICBF'!$M$10:$M$1300,'4. DETALLADA-RECURSOS ICBF'!$B$10:$B$1300,'2. INFORMACION GENERAL'!$S$26,'4. DETALLADA-RECURSOS ICBF'!$K$10:$K$1300,'2. INFORMACION GENERAL'!$B$65,'4. DETALLADA-RECURSOS ICBF'!$L$10:$L$1300,'2. INFORMACION GENERAL'!B67))</f>
        <v>0</v>
      </c>
      <c r="U67" s="653">
        <f t="shared" ref="U67:U69" si="151">IFERROR(S67-T67,0)</f>
        <v>0</v>
      </c>
      <c r="V67" s="696">
        <v>0</v>
      </c>
      <c r="W67" s="653">
        <f>IF(OR(B67="",V67=0),0,SUMIFS('4. DETALLADA-RECURSOS ICBF'!$M$10:$M$1300,'4. DETALLADA-RECURSOS ICBF'!$B$10:$B$1300,'2. INFORMACION GENERAL'!$V$26,'4. DETALLADA-RECURSOS ICBF'!$K$10:$K$1300,'2. INFORMACION GENERAL'!$B$65,'4. DETALLADA-RECURSOS ICBF'!$L$10:$L$1300,'2. INFORMACION GENERAL'!B67))</f>
        <v>0</v>
      </c>
      <c r="X67" s="653">
        <f t="shared" ref="X67:X69" si="152">IFERROR(V67-W67,0)</f>
        <v>0</v>
      </c>
      <c r="Y67" s="696">
        <v>0</v>
      </c>
      <c r="Z67" s="653">
        <f>IF(OR(B67="",Y67=0),0,SUMIFS('4. DETALLADA-RECURSOS ICBF'!$M$10:$M$1300,'4. DETALLADA-RECURSOS ICBF'!$B$10:$B$1300,'2. INFORMACION GENERAL'!$Y$26,'4. DETALLADA-RECURSOS ICBF'!$K$10:$K$1300,'2. INFORMACION GENERAL'!$B$65,'4. DETALLADA-RECURSOS ICBF'!$L$10:$L$1300,'2. INFORMACION GENERAL'!B67))</f>
        <v>0</v>
      </c>
      <c r="AA67" s="653">
        <f t="shared" ref="AA67:AA69" si="153">IFERROR(Y67-Z67,0)</f>
        <v>0</v>
      </c>
      <c r="AB67" s="696">
        <v>0</v>
      </c>
      <c r="AC67" s="653">
        <f>IF(OR(B67="",AB67=0),0,SUMIFS('4. DETALLADA-RECURSOS ICBF'!$M$10:$M$1300,'4. DETALLADA-RECURSOS ICBF'!$B$10:$B$1300,'2. INFORMACION GENERAL'!$AB$26,'4. DETALLADA-RECURSOS ICBF'!$K$10:$K$1300,'2. INFORMACION GENERAL'!$B$65,'4. DETALLADA-RECURSOS ICBF'!$L$10:$L$1300,'2. INFORMACION GENERAL'!B67))</f>
        <v>0</v>
      </c>
      <c r="AD67" s="653">
        <f t="shared" ref="AD67:AD69" si="154">IFERROR(AB67-AC67,0)</f>
        <v>0</v>
      </c>
      <c r="AE67" s="696">
        <v>0</v>
      </c>
      <c r="AF67" s="653">
        <f>IF(OR(B67="",AE67=0),0,SUMIFS('4. DETALLADA-RECURSOS ICBF'!$M$10:$M$1300,'4. DETALLADA-RECURSOS ICBF'!$B$10:$B$1300,'2. INFORMACION GENERAL'!$AE$26,'4. DETALLADA-RECURSOS ICBF'!$K$10:$K$1300,'2. INFORMACION GENERAL'!$B$65,'4. DETALLADA-RECURSOS ICBF'!$L$10:$L$1300,'2. INFORMACION GENERAL'!B67))</f>
        <v>0</v>
      </c>
      <c r="AG67" s="653">
        <f t="shared" ref="AG67:AG69" si="155">IFERROR(AE67-AF67,0)</f>
        <v>0</v>
      </c>
      <c r="AH67" s="696">
        <v>0</v>
      </c>
      <c r="AI67" s="653">
        <f>IF(OR(B67="",AH67=0),0,SUMIFS('4. DETALLADA-RECURSOS ICBF'!$M$10:$M$1300,'4. DETALLADA-RECURSOS ICBF'!$B$10:$B$1300,'2. INFORMACION GENERAL'!$AH$26,'4. DETALLADA-RECURSOS ICBF'!$K$10:$K$1300,'2. INFORMACION GENERAL'!$B$65,'4. DETALLADA-RECURSOS ICBF'!$L$10:$L$1300,'2. INFORMACION GENERAL'!B67))</f>
        <v>0</v>
      </c>
      <c r="AJ67" s="653">
        <f t="shared" ref="AJ67:AJ69" si="156">IFERROR(AH67-AI67,0)</f>
        <v>0</v>
      </c>
      <c r="AK67" s="696">
        <v>0</v>
      </c>
      <c r="AL67" s="653">
        <f>IF(OR(B67="",AK67=0),0,SUMIFS('4. DETALLADA-RECURSOS ICBF'!$M$10:$M$1300,'4. DETALLADA-RECURSOS ICBF'!$B$10:$B$1300,'2. INFORMACION GENERAL'!$AK$26,'4. DETALLADA-RECURSOS ICBF'!$K$10:$K$1300,'2. INFORMACION GENERAL'!$B$65,'4. DETALLADA-RECURSOS ICBF'!$L$10:$L$1300,'2. INFORMACION GENERAL'!B67))</f>
        <v>0</v>
      </c>
      <c r="AM67" s="653">
        <f t="shared" ref="AM67:AM69" si="157">IFERROR(AK67-AL67,0)</f>
        <v>0</v>
      </c>
      <c r="AN67" s="696">
        <v>0</v>
      </c>
      <c r="AO67" s="653">
        <f>IF(OR(B67="",AN67=0),0,SUMIFS('4. DETALLADA-RECURSOS ICBF'!$M$10:$M$1300,'4. DETALLADA-RECURSOS ICBF'!$B$10:$B$1300,'2. INFORMACION GENERAL'!$AN$26,'4. DETALLADA-RECURSOS ICBF'!$K$10:$K$1300,'2. INFORMACION GENERAL'!$B$65,'4. DETALLADA-RECURSOS ICBF'!$L$10:$L$1300,'2. INFORMACION GENERAL'!B67))</f>
        <v>0</v>
      </c>
      <c r="AP67" s="653">
        <f t="shared" ref="AP67:AP69" si="158">IFERROR(AN67-AO67,0)</f>
        <v>0</v>
      </c>
      <c r="AQ67" s="696">
        <f>IF('1. PRESUPUESTO INICIAL'!F94="",0,'1. PRESUPUESTO INICIAL'!F94)</f>
        <v>0</v>
      </c>
      <c r="AR67" s="653">
        <f>IF(OR(B67="",AQ67=0),0,SUMIFS('4. DETALLADA-RECURSOS ICBF'!$M$10:$M$1300,'4. DETALLADA-RECURSOS ICBF'!$B$10:$B$1300,'2. INFORMACION GENERAL'!$AQ$26,'4. DETALLADA-RECURSOS ICBF'!$K$10:$K$1300,'2. INFORMACION GENERAL'!$B$65,'4. DETALLADA-RECURSOS ICBF'!$L$10:$L$1300,'2. INFORMACION GENERAL'!B67))</f>
        <v>0</v>
      </c>
      <c r="AS67" s="699">
        <f t="shared" ref="AS67:AS70" si="159">IFERROR(AQ67-AR67,0)</f>
        <v>0</v>
      </c>
      <c r="AT67" s="700">
        <f t="shared" si="143"/>
        <v>0</v>
      </c>
      <c r="AU67" s="653">
        <f t="shared" si="144"/>
        <v>0</v>
      </c>
      <c r="AV67" s="701">
        <f t="shared" si="145"/>
        <v>0</v>
      </c>
    </row>
    <row r="68" spans="1:48" s="586" customFormat="1" ht="44.25" customHeight="1">
      <c r="A68" s="686">
        <v>220803</v>
      </c>
      <c r="B68" s="848" t="str">
        <f>IF('1. PRESUPUESTO INICIAL'!B95="","",'1. PRESUPUESTO INICIAL'!B95)</f>
        <v/>
      </c>
      <c r="C68" s="848"/>
      <c r="D68" s="696">
        <f>IF('1. PRESUPUESTO INICIAL'!D95="",0,'1. PRESUPUESTO INICIAL'!D95)</f>
        <v>0</v>
      </c>
      <c r="E68" s="653">
        <f>IF(OR(B68="",D68=0),0,SUMIFS('4. DETALLADA-RECURSOS ICBF'!$M$10:$M$1300,'4. DETALLADA-RECURSOS ICBF'!$B$10:$B$1300,'2. INFORMACION GENERAL'!$D$26,'4. DETALLADA-RECURSOS ICBF'!$K$10:$K$1300,'2. INFORMACION GENERAL'!$B$65,'4. DETALLADA-RECURSOS ICBF'!$L$10:$L$1300,'2. INFORMACION GENERAL'!B68))</f>
        <v>0</v>
      </c>
      <c r="F68" s="653">
        <f t="shared" si="146"/>
        <v>0</v>
      </c>
      <c r="G68" s="696">
        <v>0</v>
      </c>
      <c r="H68" s="653">
        <f>IF(OR(B68="",G68=0),0,SUMIFS('4. DETALLADA-RECURSOS ICBF'!$M$10:$M$1300,'4. DETALLADA-RECURSOS ICBF'!$B$10:$B$1300,'2. INFORMACION GENERAL'!$G$26,'4. DETALLADA-RECURSOS ICBF'!$K$10:$K$1300,'2. INFORMACION GENERAL'!$B$65,'4. DETALLADA-RECURSOS ICBF'!$L$10:$L$1300,'2. INFORMACION GENERAL'!B68))</f>
        <v>0</v>
      </c>
      <c r="I68" s="653">
        <f t="shared" si="147"/>
        <v>0</v>
      </c>
      <c r="J68" s="696">
        <v>0</v>
      </c>
      <c r="K68" s="653">
        <f>IF(OR(B68="",J68=0),0,SUMIFS('4. DETALLADA-RECURSOS ICBF'!$M$10:$M$1300,'4. DETALLADA-RECURSOS ICBF'!$B$10:$B$1300,'2. INFORMACION GENERAL'!$J$26,'4. DETALLADA-RECURSOS ICBF'!$K$10:$K$1300,'2. INFORMACION GENERAL'!$B$65,'4. DETALLADA-RECURSOS ICBF'!$L$10:$L$1300,'2. INFORMACION GENERAL'!B68))</f>
        <v>0</v>
      </c>
      <c r="L68" s="653">
        <f t="shared" si="148"/>
        <v>0</v>
      </c>
      <c r="M68" s="696">
        <v>0</v>
      </c>
      <c r="N68" s="653">
        <f>IF(OR(B68="",M68=0),0,SUMIFS('4. DETALLADA-RECURSOS ICBF'!$M$10:$M$1300,'4. DETALLADA-RECURSOS ICBF'!$B$10:$B$1300,'2. INFORMACION GENERAL'!$M$26,'4. DETALLADA-RECURSOS ICBF'!$K$10:$K$1300,'2. INFORMACION GENERAL'!$B$65,'4. DETALLADA-RECURSOS ICBF'!$L$10:$L$1300,'2. INFORMACION GENERAL'!B68))</f>
        <v>0</v>
      </c>
      <c r="O68" s="653">
        <f t="shared" si="149"/>
        <v>0</v>
      </c>
      <c r="P68" s="696">
        <v>0</v>
      </c>
      <c r="Q68" s="653">
        <f>IF(OR(B68="",P68=0),0,SUMIFS('4. DETALLADA-RECURSOS ICBF'!$M$10:$M$1300,'4. DETALLADA-RECURSOS ICBF'!$B$10:$B$1300,'2. INFORMACION GENERAL'!$P$26,'4. DETALLADA-RECURSOS ICBF'!$K$10:$K$1300,'2. INFORMACION GENERAL'!$B$65,'4. DETALLADA-RECURSOS ICBF'!$L$10:$L$1300,'2. INFORMACION GENERAL'!B68))</f>
        <v>0</v>
      </c>
      <c r="R68" s="653">
        <f t="shared" si="150"/>
        <v>0</v>
      </c>
      <c r="S68" s="696">
        <v>0</v>
      </c>
      <c r="T68" s="653">
        <f>IF(OR(B68="",S68=0),0,SUMIFS('4. DETALLADA-RECURSOS ICBF'!$M$10:$M$1300,'4. DETALLADA-RECURSOS ICBF'!$B$10:$B$1300,'2. INFORMACION GENERAL'!$S$26,'4. DETALLADA-RECURSOS ICBF'!$K$10:$K$1300,'2. INFORMACION GENERAL'!$B$65,'4. DETALLADA-RECURSOS ICBF'!$L$10:$L$1300,'2. INFORMACION GENERAL'!B68))</f>
        <v>0</v>
      </c>
      <c r="U68" s="653">
        <f t="shared" si="151"/>
        <v>0</v>
      </c>
      <c r="V68" s="696">
        <v>0</v>
      </c>
      <c r="W68" s="653">
        <f>IF(OR(B68="",V68=0),0,SUMIFS('4. DETALLADA-RECURSOS ICBF'!$M$10:$M$1300,'4. DETALLADA-RECURSOS ICBF'!$B$10:$B$1300,'2. INFORMACION GENERAL'!$V$26,'4. DETALLADA-RECURSOS ICBF'!$K$10:$K$1300,'2. INFORMACION GENERAL'!$B$65,'4. DETALLADA-RECURSOS ICBF'!$L$10:$L$1300,'2. INFORMACION GENERAL'!B68))</f>
        <v>0</v>
      </c>
      <c r="X68" s="653">
        <f t="shared" si="152"/>
        <v>0</v>
      </c>
      <c r="Y68" s="696">
        <v>0</v>
      </c>
      <c r="Z68" s="653">
        <f>IF(OR(B68="",Y68=0),0,SUMIFS('4. DETALLADA-RECURSOS ICBF'!$M$10:$M$1300,'4. DETALLADA-RECURSOS ICBF'!$B$10:$B$1300,'2. INFORMACION GENERAL'!$Y$26,'4. DETALLADA-RECURSOS ICBF'!$K$10:$K$1300,'2. INFORMACION GENERAL'!$B$65,'4. DETALLADA-RECURSOS ICBF'!$L$10:$L$1300,'2. INFORMACION GENERAL'!B68))</f>
        <v>0</v>
      </c>
      <c r="AA68" s="653">
        <f t="shared" si="153"/>
        <v>0</v>
      </c>
      <c r="AB68" s="696">
        <v>0</v>
      </c>
      <c r="AC68" s="653">
        <f>IF(OR(B68="",AB68=0),0,SUMIFS('4. DETALLADA-RECURSOS ICBF'!$M$10:$M$1300,'4. DETALLADA-RECURSOS ICBF'!$B$10:$B$1300,'2. INFORMACION GENERAL'!$AB$26,'4. DETALLADA-RECURSOS ICBF'!$K$10:$K$1300,'2. INFORMACION GENERAL'!$B$65,'4. DETALLADA-RECURSOS ICBF'!$L$10:$L$1300,'2. INFORMACION GENERAL'!B68))</f>
        <v>0</v>
      </c>
      <c r="AD68" s="653">
        <f t="shared" si="154"/>
        <v>0</v>
      </c>
      <c r="AE68" s="696">
        <v>0</v>
      </c>
      <c r="AF68" s="653">
        <f>IF(OR(B68="",AE68=0),0,SUMIFS('4. DETALLADA-RECURSOS ICBF'!$M$10:$M$1300,'4. DETALLADA-RECURSOS ICBF'!$B$10:$B$1300,'2. INFORMACION GENERAL'!$AE$26,'4. DETALLADA-RECURSOS ICBF'!$K$10:$K$1300,'2. INFORMACION GENERAL'!$B$65,'4. DETALLADA-RECURSOS ICBF'!$L$10:$L$1300,'2. INFORMACION GENERAL'!B68))</f>
        <v>0</v>
      </c>
      <c r="AG68" s="653">
        <f t="shared" si="155"/>
        <v>0</v>
      </c>
      <c r="AH68" s="696">
        <v>0</v>
      </c>
      <c r="AI68" s="653">
        <f>IF(OR(B68="",AH68=0),0,SUMIFS('4. DETALLADA-RECURSOS ICBF'!$M$10:$M$1300,'4. DETALLADA-RECURSOS ICBF'!$B$10:$B$1300,'2. INFORMACION GENERAL'!$AH$26,'4. DETALLADA-RECURSOS ICBF'!$K$10:$K$1300,'2. INFORMACION GENERAL'!$B$65,'4. DETALLADA-RECURSOS ICBF'!$L$10:$L$1300,'2. INFORMACION GENERAL'!B68))</f>
        <v>0</v>
      </c>
      <c r="AJ68" s="653">
        <f t="shared" si="156"/>
        <v>0</v>
      </c>
      <c r="AK68" s="696">
        <v>0</v>
      </c>
      <c r="AL68" s="653">
        <f>IF(OR(B68="",AK68=0),0,SUMIFS('4. DETALLADA-RECURSOS ICBF'!$M$10:$M$1300,'4. DETALLADA-RECURSOS ICBF'!$B$10:$B$1300,'2. INFORMACION GENERAL'!$AK$26,'4. DETALLADA-RECURSOS ICBF'!$K$10:$K$1300,'2. INFORMACION GENERAL'!$B$65,'4. DETALLADA-RECURSOS ICBF'!$L$10:$L$1300,'2. INFORMACION GENERAL'!B68))</f>
        <v>0</v>
      </c>
      <c r="AM68" s="653">
        <f t="shared" si="157"/>
        <v>0</v>
      </c>
      <c r="AN68" s="696">
        <v>0</v>
      </c>
      <c r="AO68" s="653">
        <f>IF(OR(B68="",AN68=0),0,SUMIFS('4. DETALLADA-RECURSOS ICBF'!$M$10:$M$1300,'4. DETALLADA-RECURSOS ICBF'!$B$10:$B$1300,'2. INFORMACION GENERAL'!$AN$26,'4. DETALLADA-RECURSOS ICBF'!$K$10:$K$1300,'2. INFORMACION GENERAL'!$B$65,'4. DETALLADA-RECURSOS ICBF'!$L$10:$L$1300,'2. INFORMACION GENERAL'!B68))</f>
        <v>0</v>
      </c>
      <c r="AP68" s="653">
        <f>IFERROR(AN68-AO68,0)</f>
        <v>0</v>
      </c>
      <c r="AQ68" s="696">
        <f>IF('1. PRESUPUESTO INICIAL'!F95="",0,'1. PRESUPUESTO INICIAL'!F95)</f>
        <v>0</v>
      </c>
      <c r="AR68" s="653">
        <f>IF(OR(B68="",AQ68=0),0,SUMIFS('4. DETALLADA-RECURSOS ICBF'!$M$10:$M$1300,'4. DETALLADA-RECURSOS ICBF'!$B$10:$B$1300,'2. INFORMACION GENERAL'!$AQ$26,'4. DETALLADA-RECURSOS ICBF'!$K$10:$K$1300,'2. INFORMACION GENERAL'!$B$65,'4. DETALLADA-RECURSOS ICBF'!$L$10:$L$1300,'2. INFORMACION GENERAL'!B68))</f>
        <v>0</v>
      </c>
      <c r="AS68" s="699">
        <f t="shared" si="159"/>
        <v>0</v>
      </c>
      <c r="AT68" s="700">
        <f t="shared" si="143"/>
        <v>0</v>
      </c>
      <c r="AU68" s="653">
        <f t="shared" si="144"/>
        <v>0</v>
      </c>
      <c r="AV68" s="701">
        <f t="shared" si="145"/>
        <v>0</v>
      </c>
    </row>
    <row r="69" spans="1:48" s="586" customFormat="1" ht="44.25" customHeight="1">
      <c r="A69" s="686">
        <v>220804</v>
      </c>
      <c r="B69" s="848" t="str">
        <f>IF('1. PRESUPUESTO INICIAL'!B96="","",'1. PRESUPUESTO INICIAL'!B96)</f>
        <v/>
      </c>
      <c r="C69" s="848"/>
      <c r="D69" s="696">
        <f>IF('1. PRESUPUESTO INICIAL'!D96="",0,'1. PRESUPUESTO INICIAL'!D96)</f>
        <v>0</v>
      </c>
      <c r="E69" s="653">
        <f>IF(OR(B69="",D69=0),0,SUMIFS('4. DETALLADA-RECURSOS ICBF'!$M$10:$M$1300,'4. DETALLADA-RECURSOS ICBF'!$B$10:$B$1300,'2. INFORMACION GENERAL'!$D$26,'4. DETALLADA-RECURSOS ICBF'!$K$10:$K$1300,'2. INFORMACION GENERAL'!$B$65,'4. DETALLADA-RECURSOS ICBF'!$L$10:$L$1300,'2. INFORMACION GENERAL'!B69))</f>
        <v>0</v>
      </c>
      <c r="F69" s="653">
        <f t="shared" si="146"/>
        <v>0</v>
      </c>
      <c r="G69" s="696">
        <v>0</v>
      </c>
      <c r="H69" s="653">
        <f>IF(OR(B69="",G69=0),0,SUMIFS('4. DETALLADA-RECURSOS ICBF'!$M$10:$M$1300,'4. DETALLADA-RECURSOS ICBF'!$B$10:$B$1300,'2. INFORMACION GENERAL'!$G$26,'4. DETALLADA-RECURSOS ICBF'!$K$10:$K$1300,'2. INFORMACION GENERAL'!$B$65,'4. DETALLADA-RECURSOS ICBF'!$L$10:$L$1300,'2. INFORMACION GENERAL'!B69))</f>
        <v>0</v>
      </c>
      <c r="I69" s="653">
        <f t="shared" si="147"/>
        <v>0</v>
      </c>
      <c r="J69" s="696">
        <v>0</v>
      </c>
      <c r="K69" s="653">
        <f>IF(OR(B69="",J69=0),0,SUMIFS('4. DETALLADA-RECURSOS ICBF'!$M$10:$M$1300,'4. DETALLADA-RECURSOS ICBF'!$B$10:$B$1300,'2. INFORMACION GENERAL'!$J$26,'4. DETALLADA-RECURSOS ICBF'!$K$10:$K$1300,'2. INFORMACION GENERAL'!$B$65,'4. DETALLADA-RECURSOS ICBF'!$L$10:$L$1300,'2. INFORMACION GENERAL'!B69))</f>
        <v>0</v>
      </c>
      <c r="L69" s="653">
        <f t="shared" si="148"/>
        <v>0</v>
      </c>
      <c r="M69" s="696">
        <v>0</v>
      </c>
      <c r="N69" s="653">
        <f>IF(OR(B69="",M69=0),0,SUMIFS('4. DETALLADA-RECURSOS ICBF'!$M$10:$M$1300,'4. DETALLADA-RECURSOS ICBF'!$B$10:$B$1300,'2. INFORMACION GENERAL'!$M$26,'4. DETALLADA-RECURSOS ICBF'!$K$10:$K$1300,'2. INFORMACION GENERAL'!$B$65,'4. DETALLADA-RECURSOS ICBF'!$L$10:$L$1300,'2. INFORMACION GENERAL'!B69))</f>
        <v>0</v>
      </c>
      <c r="O69" s="653">
        <f t="shared" si="149"/>
        <v>0</v>
      </c>
      <c r="P69" s="696">
        <v>0</v>
      </c>
      <c r="Q69" s="653">
        <f>IF(OR(B69="",P69=0),0,SUMIFS('4. DETALLADA-RECURSOS ICBF'!$M$10:$M$1300,'4. DETALLADA-RECURSOS ICBF'!$B$10:$B$1300,'2. INFORMACION GENERAL'!$P$26,'4. DETALLADA-RECURSOS ICBF'!$K$10:$K$1300,'2. INFORMACION GENERAL'!$B$65,'4. DETALLADA-RECURSOS ICBF'!$L$10:$L$1300,'2. INFORMACION GENERAL'!B69))</f>
        <v>0</v>
      </c>
      <c r="R69" s="653">
        <f t="shared" si="150"/>
        <v>0</v>
      </c>
      <c r="S69" s="696">
        <v>0</v>
      </c>
      <c r="T69" s="653">
        <f>IF(OR(B69="",S69=0),0,SUMIFS('4. DETALLADA-RECURSOS ICBF'!$M$10:$M$1300,'4. DETALLADA-RECURSOS ICBF'!$B$10:$B$1300,'2. INFORMACION GENERAL'!$S$26,'4. DETALLADA-RECURSOS ICBF'!$K$10:$K$1300,'2. INFORMACION GENERAL'!$B$65,'4. DETALLADA-RECURSOS ICBF'!$L$10:$L$1300,'2. INFORMACION GENERAL'!B69))</f>
        <v>0</v>
      </c>
      <c r="U69" s="653">
        <f t="shared" si="151"/>
        <v>0</v>
      </c>
      <c r="V69" s="696">
        <v>0</v>
      </c>
      <c r="W69" s="653">
        <f>IF(OR(B69="",V69=0),0,SUMIFS('4. DETALLADA-RECURSOS ICBF'!$M$10:$M$1300,'4. DETALLADA-RECURSOS ICBF'!$B$10:$B$1300,'2. INFORMACION GENERAL'!$V$26,'4. DETALLADA-RECURSOS ICBF'!$K$10:$K$1300,'2. INFORMACION GENERAL'!$B$65,'4. DETALLADA-RECURSOS ICBF'!$L$10:$L$1300,'2. INFORMACION GENERAL'!B69))</f>
        <v>0</v>
      </c>
      <c r="X69" s="653">
        <f t="shared" si="152"/>
        <v>0</v>
      </c>
      <c r="Y69" s="696">
        <v>0</v>
      </c>
      <c r="Z69" s="653">
        <f>IF(OR(B69="",Y69=0),0,SUMIFS('4. DETALLADA-RECURSOS ICBF'!$M$10:$M$1300,'4. DETALLADA-RECURSOS ICBF'!$B$10:$B$1300,'2. INFORMACION GENERAL'!$Y$26,'4. DETALLADA-RECURSOS ICBF'!$K$10:$K$1300,'2. INFORMACION GENERAL'!$B$65,'4. DETALLADA-RECURSOS ICBF'!$L$10:$L$1300,'2. INFORMACION GENERAL'!B69))</f>
        <v>0</v>
      </c>
      <c r="AA69" s="653">
        <f t="shared" si="153"/>
        <v>0</v>
      </c>
      <c r="AB69" s="696">
        <v>0</v>
      </c>
      <c r="AC69" s="653">
        <f>IF(OR(B69="",AB69=0),0,SUMIFS('4. DETALLADA-RECURSOS ICBF'!$M$10:$M$1300,'4. DETALLADA-RECURSOS ICBF'!$B$10:$B$1300,'2. INFORMACION GENERAL'!$AB$26,'4. DETALLADA-RECURSOS ICBF'!$K$10:$K$1300,'2. INFORMACION GENERAL'!$B$65,'4. DETALLADA-RECURSOS ICBF'!$L$10:$L$1300,'2. INFORMACION GENERAL'!B69))</f>
        <v>0</v>
      </c>
      <c r="AD69" s="653">
        <f t="shared" si="154"/>
        <v>0</v>
      </c>
      <c r="AE69" s="696">
        <v>0</v>
      </c>
      <c r="AF69" s="653">
        <f>IF(OR(B69="",AE69=0),0,SUMIFS('4. DETALLADA-RECURSOS ICBF'!$M$10:$M$1300,'4. DETALLADA-RECURSOS ICBF'!$B$10:$B$1300,'2. INFORMACION GENERAL'!$AE$26,'4. DETALLADA-RECURSOS ICBF'!$K$10:$K$1300,'2. INFORMACION GENERAL'!$B$65,'4. DETALLADA-RECURSOS ICBF'!$L$10:$L$1300,'2. INFORMACION GENERAL'!B69))</f>
        <v>0</v>
      </c>
      <c r="AG69" s="653">
        <f t="shared" si="155"/>
        <v>0</v>
      </c>
      <c r="AH69" s="696">
        <v>0</v>
      </c>
      <c r="AI69" s="653">
        <f>IF(OR(B69="",AH69=0),0,SUMIFS('4. DETALLADA-RECURSOS ICBF'!$M$10:$M$1300,'4. DETALLADA-RECURSOS ICBF'!$B$10:$B$1300,'2. INFORMACION GENERAL'!$AH$26,'4. DETALLADA-RECURSOS ICBF'!$K$10:$K$1300,'2. INFORMACION GENERAL'!$B$65,'4. DETALLADA-RECURSOS ICBF'!$L$10:$L$1300,'2. INFORMACION GENERAL'!B69))</f>
        <v>0</v>
      </c>
      <c r="AJ69" s="653">
        <f t="shared" si="156"/>
        <v>0</v>
      </c>
      <c r="AK69" s="696">
        <v>0</v>
      </c>
      <c r="AL69" s="653">
        <f>IF(OR(B69="",AK69=0),0,SUMIFS('4. DETALLADA-RECURSOS ICBF'!$M$10:$M$1300,'4. DETALLADA-RECURSOS ICBF'!$B$10:$B$1300,'2. INFORMACION GENERAL'!$AK$26,'4. DETALLADA-RECURSOS ICBF'!$K$10:$K$1300,'2. INFORMACION GENERAL'!$B$65,'4. DETALLADA-RECURSOS ICBF'!$L$10:$L$1300,'2. INFORMACION GENERAL'!B69))</f>
        <v>0</v>
      </c>
      <c r="AM69" s="653">
        <f t="shared" si="157"/>
        <v>0</v>
      </c>
      <c r="AN69" s="696">
        <v>0</v>
      </c>
      <c r="AO69" s="653">
        <f>IF(OR(B69="",AN69=0),0,SUMIFS('4. DETALLADA-RECURSOS ICBF'!$M$10:$M$1300,'4. DETALLADA-RECURSOS ICBF'!$B$10:$B$1300,'2. INFORMACION GENERAL'!$AN$26,'4. DETALLADA-RECURSOS ICBF'!$K$10:$K$1300,'2. INFORMACION GENERAL'!$B$65,'4. DETALLADA-RECURSOS ICBF'!$L$10:$L$1300,'2. INFORMACION GENERAL'!B69))</f>
        <v>0</v>
      </c>
      <c r="AP69" s="653">
        <f t="shared" si="158"/>
        <v>0</v>
      </c>
      <c r="AQ69" s="696">
        <f>IF('1. PRESUPUESTO INICIAL'!F96="",0,'1. PRESUPUESTO INICIAL'!F96)</f>
        <v>0</v>
      </c>
      <c r="AR69" s="653">
        <f>IF(OR(B69="",AQ69=0),0,SUMIFS('4. DETALLADA-RECURSOS ICBF'!$M$10:$M$1300,'4. DETALLADA-RECURSOS ICBF'!$B$10:$B$1300,'2. INFORMACION GENERAL'!$AQ$26,'4. DETALLADA-RECURSOS ICBF'!$K$10:$K$1300,'2. INFORMACION GENERAL'!$B$65,'4. DETALLADA-RECURSOS ICBF'!$L$10:$L$1300,'2. INFORMACION GENERAL'!B69))</f>
        <v>0</v>
      </c>
      <c r="AS69" s="699">
        <f t="shared" si="159"/>
        <v>0</v>
      </c>
      <c r="AT69" s="700">
        <f t="shared" si="143"/>
        <v>0</v>
      </c>
      <c r="AU69" s="653">
        <f t="shared" si="144"/>
        <v>0</v>
      </c>
      <c r="AV69" s="701">
        <f t="shared" si="145"/>
        <v>0</v>
      </c>
    </row>
    <row r="70" spans="1:48" s="586" customFormat="1" ht="44.25" customHeight="1">
      <c r="A70" s="686">
        <v>220805</v>
      </c>
      <c r="B70" s="848" t="str">
        <f>IF('1. PRESUPUESTO INICIAL'!B97="","",'1. PRESUPUESTO INICIAL'!B97)</f>
        <v/>
      </c>
      <c r="C70" s="848"/>
      <c r="D70" s="696">
        <f>IF('1. PRESUPUESTO INICIAL'!D97="",0,'1. PRESUPUESTO INICIAL'!D97)</f>
        <v>0</v>
      </c>
      <c r="E70" s="653">
        <f>IF(OR(B70="",D70=0),0,SUMIFS('4. DETALLADA-RECURSOS ICBF'!$M$10:$M$1300,'4. DETALLADA-RECURSOS ICBF'!$B$10:$B$1300,'2. INFORMACION GENERAL'!$D$26,'4. DETALLADA-RECURSOS ICBF'!$K$10:$K$1300,'2. INFORMACION GENERAL'!$B$65,'4. DETALLADA-RECURSOS ICBF'!$L$10:$L$1300,'2. INFORMACION GENERAL'!B70))</f>
        <v>0</v>
      </c>
      <c r="F70" s="653">
        <f t="shared" si="146"/>
        <v>0</v>
      </c>
      <c r="G70" s="696">
        <v>0</v>
      </c>
      <c r="H70" s="653">
        <f>IF(OR(B70="",G70=0),0,SUMIFS('4. DETALLADA-RECURSOS ICBF'!$M$10:$M$1300,'4. DETALLADA-RECURSOS ICBF'!$B$10:$B$1300,'2. INFORMACION GENERAL'!$G$26,'4. DETALLADA-RECURSOS ICBF'!$K$10:$K$1300,'2. INFORMACION GENERAL'!$B$65,'4. DETALLADA-RECURSOS ICBF'!$L$10:$L$1300,'2. INFORMACION GENERAL'!B70))</f>
        <v>0</v>
      </c>
      <c r="I70" s="653">
        <f t="shared" si="147"/>
        <v>0</v>
      </c>
      <c r="J70" s="696">
        <v>0</v>
      </c>
      <c r="K70" s="653">
        <f>IF(OR(B70="",J70=0),0,SUMIFS('4. DETALLADA-RECURSOS ICBF'!$M$10:$M$1300,'4. DETALLADA-RECURSOS ICBF'!$B$10:$B$1300,'2. INFORMACION GENERAL'!$J$26,'4. DETALLADA-RECURSOS ICBF'!$K$10:$K$1300,'2. INFORMACION GENERAL'!$B$65,'4. DETALLADA-RECURSOS ICBF'!$L$10:$L$1300,'2. INFORMACION GENERAL'!B70))</f>
        <v>0</v>
      </c>
      <c r="L70" s="653">
        <f>IFERROR(J70-K70,0)</f>
        <v>0</v>
      </c>
      <c r="M70" s="696">
        <v>0</v>
      </c>
      <c r="N70" s="653">
        <f>IF(OR(B70="",M70=0),0,SUMIFS('4. DETALLADA-RECURSOS ICBF'!$M$10:$M$1300,'4. DETALLADA-RECURSOS ICBF'!$B$10:$B$1300,'2. INFORMACION GENERAL'!$M$26,'4. DETALLADA-RECURSOS ICBF'!$K$10:$K$1300,'2. INFORMACION GENERAL'!$B$65,'4. DETALLADA-RECURSOS ICBF'!$L$10:$L$1300,'2. INFORMACION GENERAL'!B70))</f>
        <v>0</v>
      </c>
      <c r="O70" s="653">
        <f>IFERROR(M70-N70,0)</f>
        <v>0</v>
      </c>
      <c r="P70" s="696">
        <v>0</v>
      </c>
      <c r="Q70" s="653">
        <f>IF(OR(B70="",P70=0),0,SUMIFS('4. DETALLADA-RECURSOS ICBF'!$M$10:$M$1300,'4. DETALLADA-RECURSOS ICBF'!$B$10:$B$1300,'2. INFORMACION GENERAL'!$P$26,'4. DETALLADA-RECURSOS ICBF'!$K$10:$K$1300,'2. INFORMACION GENERAL'!$B$65,'4. DETALLADA-RECURSOS ICBF'!$L$10:$L$1300,'2. INFORMACION GENERAL'!B70))</f>
        <v>0</v>
      </c>
      <c r="R70" s="653">
        <f>IFERROR(P70-Q70,0)</f>
        <v>0</v>
      </c>
      <c r="S70" s="696">
        <v>0</v>
      </c>
      <c r="T70" s="653">
        <f>IF(OR(B70="",S70=0),0,SUMIFS('4. DETALLADA-RECURSOS ICBF'!$M$10:$M$1300,'4. DETALLADA-RECURSOS ICBF'!$B$10:$B$1300,'2. INFORMACION GENERAL'!$S$26,'4. DETALLADA-RECURSOS ICBF'!$K$10:$K$1300,'2. INFORMACION GENERAL'!$B$65,'4. DETALLADA-RECURSOS ICBF'!$L$10:$L$1300,'2. INFORMACION GENERAL'!B70))</f>
        <v>0</v>
      </c>
      <c r="U70" s="653">
        <f>IFERROR(S70-T70,0)</f>
        <v>0</v>
      </c>
      <c r="V70" s="696">
        <v>0</v>
      </c>
      <c r="W70" s="653">
        <f>IF(OR(B70="",V70=0),0,SUMIFS('4. DETALLADA-RECURSOS ICBF'!$M$10:$M$1300,'4. DETALLADA-RECURSOS ICBF'!$B$10:$B$1300,'2. INFORMACION GENERAL'!$V$26,'4. DETALLADA-RECURSOS ICBF'!$K$10:$K$1300,'2. INFORMACION GENERAL'!$B$65,'4. DETALLADA-RECURSOS ICBF'!$L$10:$L$1300,'2. INFORMACION GENERAL'!B70))</f>
        <v>0</v>
      </c>
      <c r="X70" s="653">
        <f>IFERROR(V70-W70,0)</f>
        <v>0</v>
      </c>
      <c r="Y70" s="696">
        <v>0</v>
      </c>
      <c r="Z70" s="653">
        <f>IF(OR(B70="",Y70=0),0,SUMIFS('4. DETALLADA-RECURSOS ICBF'!$M$10:$M$1300,'4. DETALLADA-RECURSOS ICBF'!$B$10:$B$1300,'2. INFORMACION GENERAL'!$Y$26,'4. DETALLADA-RECURSOS ICBF'!$K$10:$K$1300,'2. INFORMACION GENERAL'!$B$65,'4. DETALLADA-RECURSOS ICBF'!$L$10:$L$1300,'2. INFORMACION GENERAL'!B70))</f>
        <v>0</v>
      </c>
      <c r="AA70" s="653">
        <f>IFERROR(Y70-Z70,0)</f>
        <v>0</v>
      </c>
      <c r="AB70" s="696">
        <v>0</v>
      </c>
      <c r="AC70" s="653">
        <f>IF(OR(B70="",AB70=0),0,SUMIFS('4. DETALLADA-RECURSOS ICBF'!$M$10:$M$1300,'4. DETALLADA-RECURSOS ICBF'!$B$10:$B$1300,'2. INFORMACION GENERAL'!$AB$26,'4. DETALLADA-RECURSOS ICBF'!$K$10:$K$1300,'2. INFORMACION GENERAL'!$B$65,'4. DETALLADA-RECURSOS ICBF'!$L$10:$L$1300,'2. INFORMACION GENERAL'!B70))</f>
        <v>0</v>
      </c>
      <c r="AD70" s="653">
        <f>IFERROR(AB70-AC70,0)</f>
        <v>0</v>
      </c>
      <c r="AE70" s="696">
        <v>0</v>
      </c>
      <c r="AF70" s="653">
        <f>IF(OR(B70="",AE70=0),0,SUMIFS('4. DETALLADA-RECURSOS ICBF'!$M$10:$M$1300,'4. DETALLADA-RECURSOS ICBF'!$B$10:$B$1300,'2. INFORMACION GENERAL'!$AE$26,'4. DETALLADA-RECURSOS ICBF'!$K$10:$K$1300,'2. INFORMACION GENERAL'!$B$65,'4. DETALLADA-RECURSOS ICBF'!$L$10:$L$1300,'2. INFORMACION GENERAL'!B70))</f>
        <v>0</v>
      </c>
      <c r="AG70" s="653">
        <f>IFERROR(AE70-AF70,0)</f>
        <v>0</v>
      </c>
      <c r="AH70" s="696">
        <v>0</v>
      </c>
      <c r="AI70" s="653">
        <f>IF(OR(B70="",AH70=0),0,SUMIFS('4. DETALLADA-RECURSOS ICBF'!$M$10:$M$1300,'4. DETALLADA-RECURSOS ICBF'!$B$10:$B$1300,'2. INFORMACION GENERAL'!$AH$26,'4. DETALLADA-RECURSOS ICBF'!$K$10:$K$1300,'2. INFORMACION GENERAL'!$B$65,'4. DETALLADA-RECURSOS ICBF'!$L$10:$L$1300,'2. INFORMACION GENERAL'!B70))</f>
        <v>0</v>
      </c>
      <c r="AJ70" s="653">
        <f>IFERROR(AH70-AI70,0)</f>
        <v>0</v>
      </c>
      <c r="AK70" s="696">
        <v>0</v>
      </c>
      <c r="AL70" s="653">
        <f>IF(OR(B70="",AK70=0),0,SUMIFS('4. DETALLADA-RECURSOS ICBF'!$M$10:$M$1300,'4. DETALLADA-RECURSOS ICBF'!$B$10:$B$1300,'2. INFORMACION GENERAL'!$AK$26,'4. DETALLADA-RECURSOS ICBF'!$K$10:$K$1300,'2. INFORMACION GENERAL'!$B$65,'4. DETALLADA-RECURSOS ICBF'!$L$10:$L$1300,'2. INFORMACION GENERAL'!B70))</f>
        <v>0</v>
      </c>
      <c r="AM70" s="653">
        <f>IFERROR(AK70-AL70,0)</f>
        <v>0</v>
      </c>
      <c r="AN70" s="696">
        <v>0</v>
      </c>
      <c r="AO70" s="653">
        <f>IF(OR(B70="",AN70=0),0,SUMIFS('4. DETALLADA-RECURSOS ICBF'!$M$10:$M$1300,'4. DETALLADA-RECURSOS ICBF'!$B$10:$B$1300,'2. INFORMACION GENERAL'!$AN$26,'4. DETALLADA-RECURSOS ICBF'!$K$10:$K$1300,'2. INFORMACION GENERAL'!$B$65,'4. DETALLADA-RECURSOS ICBF'!$L$10:$L$1300,'2. INFORMACION GENERAL'!B70))</f>
        <v>0</v>
      </c>
      <c r="AP70" s="653">
        <f>IFERROR(AN70-AO70,0)</f>
        <v>0</v>
      </c>
      <c r="AQ70" s="696">
        <f>IF('1. PRESUPUESTO INICIAL'!F97="",0,'1. PRESUPUESTO INICIAL'!F97)</f>
        <v>0</v>
      </c>
      <c r="AR70" s="653">
        <f>IF(OR(B70="",AQ70=0),0,SUMIFS('4. DETALLADA-RECURSOS ICBF'!$M$10:$M$1300,'4. DETALLADA-RECURSOS ICBF'!$B$10:$B$1300,'2. INFORMACION GENERAL'!$AQ$26,'4. DETALLADA-RECURSOS ICBF'!$K$10:$K$1300,'2. INFORMACION GENERAL'!$B$65,'4. DETALLADA-RECURSOS ICBF'!$L$10:$L$1300,'2. INFORMACION GENERAL'!B70))</f>
        <v>0</v>
      </c>
      <c r="AS70" s="699">
        <f t="shared" si="159"/>
        <v>0</v>
      </c>
      <c r="AT70" s="700">
        <f t="shared" si="143"/>
        <v>0</v>
      </c>
      <c r="AU70" s="653">
        <f t="shared" si="144"/>
        <v>0</v>
      </c>
      <c r="AV70" s="701">
        <f t="shared" si="145"/>
        <v>0</v>
      </c>
    </row>
    <row r="71" spans="1:48" ht="44.25" customHeight="1">
      <c r="A71" s="582">
        <v>2300</v>
      </c>
      <c r="B71" s="967" t="str">
        <f>IF('1. PRESUPUESTO INICIAL'!B104="","",'1. PRESUPUESTO INICIAL'!B104)</f>
        <v>GASTOS OPERATIVOS</v>
      </c>
      <c r="C71" s="968"/>
      <c r="D71" s="583">
        <f t="shared" ref="D71:AV71" si="160">+SUM(D72:D80)</f>
        <v>1186194</v>
      </c>
      <c r="E71" s="583">
        <f t="shared" si="160"/>
        <v>1186194</v>
      </c>
      <c r="F71" s="583">
        <f t="shared" si="160"/>
        <v>0</v>
      </c>
      <c r="G71" s="583">
        <f t="shared" si="160"/>
        <v>4735456.4000000004</v>
      </c>
      <c r="H71" s="583">
        <f t="shared" si="160"/>
        <v>4735605</v>
      </c>
      <c r="I71" s="583">
        <f t="shared" si="160"/>
        <v>-148.60000000009313</v>
      </c>
      <c r="J71" s="583">
        <f t="shared" si="160"/>
        <v>23677796</v>
      </c>
      <c r="K71" s="583">
        <f t="shared" si="160"/>
        <v>23677796</v>
      </c>
      <c r="L71" s="583">
        <f t="shared" si="160"/>
        <v>0</v>
      </c>
      <c r="M71" s="583">
        <f t="shared" si="160"/>
        <v>23677395</v>
      </c>
      <c r="N71" s="583">
        <f t="shared" si="160"/>
        <v>23677395</v>
      </c>
      <c r="O71" s="583">
        <f t="shared" si="160"/>
        <v>0</v>
      </c>
      <c r="P71" s="583">
        <f t="shared" si="160"/>
        <v>23677796</v>
      </c>
      <c r="Q71" s="583">
        <f t="shared" si="160"/>
        <v>23677795</v>
      </c>
      <c r="R71" s="583">
        <f t="shared" si="160"/>
        <v>1</v>
      </c>
      <c r="S71" s="583">
        <f t="shared" si="160"/>
        <v>0</v>
      </c>
      <c r="T71" s="583">
        <f t="shared" si="160"/>
        <v>0</v>
      </c>
      <c r="U71" s="583">
        <f t="shared" si="160"/>
        <v>0</v>
      </c>
      <c r="V71" s="583">
        <f t="shared" si="160"/>
        <v>18941826</v>
      </c>
      <c r="W71" s="583">
        <f t="shared" si="160"/>
        <v>18941826</v>
      </c>
      <c r="X71" s="583">
        <f t="shared" si="160"/>
        <v>0</v>
      </c>
      <c r="Y71" s="583">
        <f t="shared" si="160"/>
        <v>0</v>
      </c>
      <c r="Z71" s="583">
        <f t="shared" si="160"/>
        <v>0</v>
      </c>
      <c r="AA71" s="583">
        <f t="shared" si="160"/>
        <v>0</v>
      </c>
      <c r="AB71" s="583">
        <f t="shared" si="160"/>
        <v>0</v>
      </c>
      <c r="AC71" s="583">
        <f t="shared" si="160"/>
        <v>0</v>
      </c>
      <c r="AD71" s="583">
        <f t="shared" si="160"/>
        <v>0</v>
      </c>
      <c r="AE71" s="583">
        <f t="shared" si="160"/>
        <v>0</v>
      </c>
      <c r="AF71" s="583">
        <f t="shared" si="160"/>
        <v>0</v>
      </c>
      <c r="AG71" s="583">
        <f t="shared" si="160"/>
        <v>0</v>
      </c>
      <c r="AH71" s="583">
        <f t="shared" si="160"/>
        <v>0</v>
      </c>
      <c r="AI71" s="583">
        <f t="shared" si="160"/>
        <v>0</v>
      </c>
      <c r="AJ71" s="583">
        <f t="shared" si="160"/>
        <v>0</v>
      </c>
      <c r="AK71" s="583">
        <f t="shared" si="160"/>
        <v>0</v>
      </c>
      <c r="AL71" s="583">
        <f t="shared" si="160"/>
        <v>0</v>
      </c>
      <c r="AM71" s="583">
        <f t="shared" si="160"/>
        <v>0</v>
      </c>
      <c r="AN71" s="583">
        <f t="shared" si="160"/>
        <v>0</v>
      </c>
      <c r="AO71" s="583">
        <f t="shared" si="160"/>
        <v>0</v>
      </c>
      <c r="AP71" s="583">
        <f t="shared" si="160"/>
        <v>0</v>
      </c>
      <c r="AQ71" s="583">
        <f t="shared" si="160"/>
        <v>3603406</v>
      </c>
      <c r="AR71" s="583">
        <f t="shared" si="160"/>
        <v>0</v>
      </c>
      <c r="AS71" s="698">
        <f t="shared" si="160"/>
        <v>3603406</v>
      </c>
      <c r="AT71" s="584">
        <f t="shared" si="160"/>
        <v>99499869.400000006</v>
      </c>
      <c r="AU71" s="583">
        <f t="shared" si="160"/>
        <v>95896611</v>
      </c>
      <c r="AV71" s="585">
        <f t="shared" si="160"/>
        <v>3603258.4</v>
      </c>
    </row>
    <row r="72" spans="1:48" s="586" customFormat="1" ht="44.25" customHeight="1">
      <c r="A72" s="686">
        <v>230001</v>
      </c>
      <c r="B72" s="848" t="str">
        <f>IF('1. PRESUPUESTO INICIAL'!B106="","",'1. PRESUPUESTO INICIAL'!B106)</f>
        <v>Plan de fortalecimiento técnico al talento humano</v>
      </c>
      <c r="C72" s="848"/>
      <c r="D72" s="696">
        <f>IF('1. PRESUPUESTO INICIAL'!D106="",0,'1. PRESUPUESTO INICIAL'!D106)</f>
        <v>0</v>
      </c>
      <c r="E72" s="653"/>
      <c r="F72" s="653">
        <f t="shared" ref="F72:F80" si="161">IFERROR(D72-E72,0)</f>
        <v>0</v>
      </c>
      <c r="G72" s="696">
        <v>1200000</v>
      </c>
      <c r="H72" s="653">
        <f>IF(OR(B72="",G72=0),0,SUMIFS('4. DETALLADA-RECURSOS ICBF'!$M$10:$M$1300,'4. DETALLADA-RECURSOS ICBF'!$B$10:$B$1300,'2. INFORMACION GENERAL'!$G$26,'4. DETALLADA-RECURSOS ICBF'!$K$10:$K$1300,'2. INFORMACION GENERAL'!$B$71,'4. DETALLADA-RECURSOS ICBF'!$L$10:$L$1300,'2. INFORMACION GENERAL'!B72))</f>
        <v>1200000</v>
      </c>
      <c r="I72" s="653">
        <f t="shared" ref="I72:I80" si="162">IFERROR(G72-H72,0)</f>
        <v>0</v>
      </c>
      <c r="J72" s="696">
        <v>9700000</v>
      </c>
      <c r="K72" s="653">
        <f>IF(OR(B72="",J72=0),0,SUMIFS('4. DETALLADA-RECURSOS ICBF'!$M$10:$M$1300,'4. DETALLADA-RECURSOS ICBF'!$B$10:$B$1300,'2. INFORMACION GENERAL'!$J$26,'4. DETALLADA-RECURSOS ICBF'!$K$10:$K$1300,'2. INFORMACION GENERAL'!$B$71,'4. DETALLADA-RECURSOS ICBF'!$L$10:$L$1300,'2. INFORMACION GENERAL'!B72))</f>
        <v>9700000</v>
      </c>
      <c r="L72" s="653">
        <f t="shared" ref="L72:L79" si="163">IFERROR(J72-K72,0)</f>
        <v>0</v>
      </c>
      <c r="M72" s="696">
        <v>19141559</v>
      </c>
      <c r="N72" s="653">
        <f>IF(OR(B72="",M72=0),0,SUMIFS('4. DETALLADA-RECURSOS ICBF'!$M$10:$M$1300,'4. DETALLADA-RECURSOS ICBF'!$B$10:$B$1300,'2. INFORMACION GENERAL'!$M$26,'4. DETALLADA-RECURSOS ICBF'!$K$10:$K$1300,'2. INFORMACION GENERAL'!$B$71,'4. DETALLADA-RECURSOS ICBF'!$L$10:$L$1300,'2. INFORMACION GENERAL'!B72))</f>
        <v>19141559</v>
      </c>
      <c r="O72" s="653">
        <f t="shared" ref="O72:O79" si="164">IFERROR(M72-N72,0)</f>
        <v>0</v>
      </c>
      <c r="P72" s="696">
        <v>11873600</v>
      </c>
      <c r="Q72" s="653">
        <f>IF(OR(B72="",P72=0),0,SUMIFS('4. DETALLADA-RECURSOS ICBF'!$M$10:$M$1300,'4. DETALLADA-RECURSOS ICBF'!$B$10:$B$1300,'2. INFORMACION GENERAL'!$P$26,'4. DETALLADA-RECURSOS ICBF'!$K$10:$K$1300,'2. INFORMACION GENERAL'!$B$71,'4. DETALLADA-RECURSOS ICBF'!$L$10:$L$1300,'2. INFORMACION GENERAL'!B72))</f>
        <v>11873600</v>
      </c>
      <c r="R72" s="653">
        <f t="shared" ref="R72:R79" si="165">IFERROR(P72-Q72,0)</f>
        <v>0</v>
      </c>
      <c r="S72" s="696">
        <v>0</v>
      </c>
      <c r="T72" s="653">
        <f>IF(OR(B72="",S72=0),0,SUMIFS('4. DETALLADA-RECURSOS ICBF'!$M$10:$M$1300,'4. DETALLADA-RECURSOS ICBF'!$B$10:$B$1300,'2. INFORMACION GENERAL'!$S$26,'4. DETALLADA-RECURSOS ICBF'!$K$10:$K$1300,'2. INFORMACION GENERAL'!$B$71,'4. DETALLADA-RECURSOS ICBF'!$L$10:$L$1300,'2. INFORMACION GENERAL'!B72))</f>
        <v>0</v>
      </c>
      <c r="U72" s="653">
        <f t="shared" ref="U72:U79" si="166">IFERROR(S72-T72,0)</f>
        <v>0</v>
      </c>
      <c r="V72" s="696">
        <v>10800000</v>
      </c>
      <c r="W72" s="653">
        <f>IF(OR(B72="",V72=0),0,SUMIFS('4. DETALLADA-RECURSOS ICBF'!$M$10:$M$1300,'4. DETALLADA-RECURSOS ICBF'!$B$10:$B$1300,'2. INFORMACION GENERAL'!$V$26,'4. DETALLADA-RECURSOS ICBF'!$K$10:$K$1300,'2. INFORMACION GENERAL'!$B$71,'4. DETALLADA-RECURSOS ICBF'!$L$10:$L$1300,'2. INFORMACION GENERAL'!B72))</f>
        <v>10800000</v>
      </c>
      <c r="X72" s="653">
        <f t="shared" ref="X72:X79" si="167">IFERROR(V72-W72,0)</f>
        <v>0</v>
      </c>
      <c r="Y72" s="696">
        <v>0</v>
      </c>
      <c r="Z72" s="653">
        <f>IF(OR(B72="",Y72=0),0,SUMIFS('4. DETALLADA-RECURSOS ICBF'!$M$10:$M$1300,'4. DETALLADA-RECURSOS ICBF'!$B$10:$B$1300,'2. INFORMACION GENERAL'!$Y$26,'4. DETALLADA-RECURSOS ICBF'!$K$10:$K$1300,'2. INFORMACION GENERAL'!$B$71,'4. DETALLADA-RECURSOS ICBF'!$L$10:$L$1300,'2. INFORMACION GENERAL'!B72))</f>
        <v>0</v>
      </c>
      <c r="AA72" s="653">
        <f t="shared" ref="AA72:AA79" si="168">IFERROR(Y72-Z72,0)</f>
        <v>0</v>
      </c>
      <c r="AB72" s="696">
        <v>0</v>
      </c>
      <c r="AC72" s="653">
        <f>IF(OR(B72="",AB72=0),0,SUMIFS('4. DETALLADA-RECURSOS ICBF'!$M$10:$M$1300,'4. DETALLADA-RECURSOS ICBF'!$B$10:$B$1300,'2. INFORMACION GENERAL'!$AB$26,'4. DETALLADA-RECURSOS ICBF'!$K$10:$K$1300,'2. INFORMACION GENERAL'!$B$71,'4. DETALLADA-RECURSOS ICBF'!$L$10:$L$1300,'2. INFORMACION GENERAL'!B72))</f>
        <v>0</v>
      </c>
      <c r="AD72" s="653">
        <f t="shared" ref="AD72:AD79" si="169">IFERROR(AB72-AC72,0)</f>
        <v>0</v>
      </c>
      <c r="AE72" s="696">
        <v>0</v>
      </c>
      <c r="AF72" s="653">
        <f>IF(OR(B72="",AE72=0),0,SUMIFS('4. DETALLADA-RECURSOS ICBF'!$M$10:$M$1300,'4. DETALLADA-RECURSOS ICBF'!$B$10:$B$1300,'2. INFORMACION GENERAL'!$AE$26,'4. DETALLADA-RECURSOS ICBF'!$K$10:$K$1300,'2. INFORMACION GENERAL'!$B$71,'4. DETALLADA-RECURSOS ICBF'!$L$10:$L$1300,'2. INFORMACION GENERAL'!B72))</f>
        <v>0</v>
      </c>
      <c r="AG72" s="653">
        <f t="shared" ref="AG72:AG79" si="170">IFERROR(AE72-AF72,0)</f>
        <v>0</v>
      </c>
      <c r="AH72" s="696">
        <v>0</v>
      </c>
      <c r="AI72" s="653">
        <f>IF(OR(B72="",AH72=0),0,SUMIFS('4. DETALLADA-RECURSOS ICBF'!$M$10:$M$1300,'4. DETALLADA-RECURSOS ICBF'!$B$10:$B$1300,'2. INFORMACION GENERAL'!$AH$26,'4. DETALLADA-RECURSOS ICBF'!$K$10:$K$1300,'2. INFORMACION GENERAL'!$B$71,'4. DETALLADA-RECURSOS ICBF'!$L$10:$L$1300,'2. INFORMACION GENERAL'!B72))</f>
        <v>0</v>
      </c>
      <c r="AJ72" s="653">
        <f>IFERROR(AH72-AI72,0)</f>
        <v>0</v>
      </c>
      <c r="AK72" s="696">
        <v>0</v>
      </c>
      <c r="AL72" s="653">
        <f>IF(OR(B72="",AK72=0),0,SUMIFS('4. DETALLADA-RECURSOS ICBF'!$M$10:$M$1300,'4. DETALLADA-RECURSOS ICBF'!$B$10:$B$1300,'2. INFORMACION GENERAL'!$AK$26,'4. DETALLADA-RECURSOS ICBF'!$K$10:$K$1300,'2. INFORMACION GENERAL'!$B$71,'4. DETALLADA-RECURSOS ICBF'!$L$10:$L$1300,'2. INFORMACION GENERAL'!B72))</f>
        <v>0</v>
      </c>
      <c r="AM72" s="653">
        <f t="shared" ref="AM72:AM77" si="171">IFERROR(AK72-AL72,0)</f>
        <v>0</v>
      </c>
      <c r="AN72" s="696">
        <v>0</v>
      </c>
      <c r="AO72" s="653">
        <f>IF(OR(B72="",AN72=0),0,SUMIFS('4. DETALLADA-RECURSOS ICBF'!$M$10:$M$1300,'4. DETALLADA-RECURSOS ICBF'!$B$10:$B$1300,'2. INFORMACION GENERAL'!$AN$26,'4. DETALLADA-RECURSOS ICBF'!$K$10:$K$1300,'2. INFORMACION GENERAL'!$B$71,'4. DETALLADA-RECURSOS ICBF'!$L$10:$L$1300,'2. INFORMACION GENERAL'!B72))</f>
        <v>0</v>
      </c>
      <c r="AP72" s="653">
        <f t="shared" ref="AP72:AP82" si="172">IFERROR(AN72-AO72,0)</f>
        <v>0</v>
      </c>
      <c r="AQ72" s="696">
        <f>IF('1. PRESUPUESTO INICIAL'!F106="",0,'1. PRESUPUESTO INICIAL'!F106)</f>
        <v>3603406</v>
      </c>
      <c r="AR72" s="653">
        <f>IF(OR(B72="",AQ72=0),0,SUMIFS('4. DETALLADA-RECURSOS ICBF'!$M$10:$M$1300,'4. DETALLADA-RECURSOS ICBF'!$B$10:$B$1300,'2. INFORMACION GENERAL'!$AQ$26,'4. DETALLADA-RECURSOS ICBF'!$K$10:$K$1300,'2. INFORMACION GENERAL'!$B$71,'4. DETALLADA-RECURSOS ICBF'!$L$10:$L$1300,'2. INFORMACION GENERAL'!B72))</f>
        <v>0</v>
      </c>
      <c r="AS72" s="699">
        <f t="shared" ref="AS72:AS80" si="173">IFERROR(AQ72-AR72,0)</f>
        <v>3603406</v>
      </c>
      <c r="AT72" s="700">
        <f t="shared" ref="AT72:AT81" si="174">+SUMIFS(D72:AS72,$D$27:$AS$27,$AT$27)</f>
        <v>56318565</v>
      </c>
      <c r="AU72" s="653">
        <f t="shared" ref="AU72:AU81" si="175">+SUMIFS(D72:AS72,$D$27:$AS$27,$AU$27)</f>
        <v>52715159</v>
      </c>
      <c r="AV72" s="701">
        <f t="shared" ref="AV72:AV81" si="176">+SUMIFS(D72:AS72,$D$27:$AS$27,$AV$27)</f>
        <v>3603406</v>
      </c>
    </row>
    <row r="73" spans="1:48" s="586" customFormat="1" ht="44.25" customHeight="1">
      <c r="A73" s="686">
        <v>230002</v>
      </c>
      <c r="B73" s="848" t="str">
        <f>IF('1. PRESUPUESTO INICIAL'!B107="","",'1. PRESUPUESTO INICIAL'!B107)</f>
        <v>Papelería asociada con el manejo administrativo del contrato</v>
      </c>
      <c r="C73" s="848"/>
      <c r="D73" s="696">
        <f>IF('1. PRESUPUESTO INICIAL'!D107="",0,'1. PRESUPUESTO INICIAL'!D107)</f>
        <v>1186194</v>
      </c>
      <c r="E73" s="653">
        <f>IF(OR(B73="",D73=0),0,SUMIFS('4. DETALLADA-RECURSOS ICBF'!$M$10:$M$1300,'4. DETALLADA-RECURSOS ICBF'!$B$10:$B$1300,'2. INFORMACION GENERAL'!$D$26,'4. DETALLADA-RECURSOS ICBF'!$K$10:$K$1300,'2. INFORMACION GENERAL'!$B$71,'4. DETALLADA-RECURSOS ICBF'!$L$10:$L$1300,'2. INFORMACION GENERAL'!B73))</f>
        <v>1186194</v>
      </c>
      <c r="F73" s="653">
        <f t="shared" si="161"/>
        <v>0</v>
      </c>
      <c r="G73" s="696">
        <v>3535456.4</v>
      </c>
      <c r="H73" s="653">
        <v>3535605</v>
      </c>
      <c r="I73" s="653">
        <f t="shared" si="162"/>
        <v>-148.60000000009313</v>
      </c>
      <c r="J73" s="696">
        <v>13977796</v>
      </c>
      <c r="K73" s="653">
        <f>IF(OR(B73="",J73=0),0,SUMIFS('4. DETALLADA-RECURSOS ICBF'!$M$10:$M$1300,'4. DETALLADA-RECURSOS ICBF'!$B$10:$B$1300,'2. INFORMACION GENERAL'!$J$26,'4. DETALLADA-RECURSOS ICBF'!$K$10:$K$1300,'2. INFORMACION GENERAL'!$B$71,'4. DETALLADA-RECURSOS ICBF'!$L$10:$L$1300,'2. INFORMACION GENERAL'!B73))</f>
        <v>13977796</v>
      </c>
      <c r="L73" s="653">
        <f t="shared" si="163"/>
        <v>0</v>
      </c>
      <c r="M73" s="696">
        <v>4535836</v>
      </c>
      <c r="N73" s="653">
        <f>IF(OR(B73="",M73=0),0,SUMIFS('4. DETALLADA-RECURSOS ICBF'!$M$10:$M$1300,'4. DETALLADA-RECURSOS ICBF'!$B$10:$B$1300,'2. INFORMACION GENERAL'!$M$26,'4. DETALLADA-RECURSOS ICBF'!$K$10:$K$1300,'2. INFORMACION GENERAL'!$B$71,'4. DETALLADA-RECURSOS ICBF'!$L$10:$L$1300,'2. INFORMACION GENERAL'!B73))</f>
        <v>4535836</v>
      </c>
      <c r="O73" s="653">
        <f t="shared" si="164"/>
        <v>0</v>
      </c>
      <c r="P73" s="696">
        <v>11804196</v>
      </c>
      <c r="Q73" s="653">
        <f>IF(OR(B73="",P73=0),0,SUMIFS('4. DETALLADA-RECURSOS ICBF'!$M$10:$M$1300,'4. DETALLADA-RECURSOS ICBF'!$B$10:$B$1300,'2. INFORMACION GENERAL'!$P$26,'4. DETALLADA-RECURSOS ICBF'!$K$10:$K$1300,'2. INFORMACION GENERAL'!$B$71,'4. DETALLADA-RECURSOS ICBF'!$L$10:$L$1300,'2. INFORMACION GENERAL'!B73))</f>
        <v>11804195</v>
      </c>
      <c r="R73" s="653">
        <f t="shared" si="165"/>
        <v>1</v>
      </c>
      <c r="S73" s="696">
        <v>0</v>
      </c>
      <c r="T73" s="653">
        <f>IF(OR(B73="",S73=0),0,SUMIFS('4. DETALLADA-RECURSOS ICBF'!$M$10:$M$1300,'4. DETALLADA-RECURSOS ICBF'!$B$10:$B$1300,'2. INFORMACION GENERAL'!$S$26,'4. DETALLADA-RECURSOS ICBF'!$K$10:$K$1300,'2. INFORMACION GENERAL'!$B$71,'4. DETALLADA-RECURSOS ICBF'!$L$10:$L$1300,'2. INFORMACION GENERAL'!B73))</f>
        <v>0</v>
      </c>
      <c r="U73" s="653">
        <f t="shared" si="166"/>
        <v>0</v>
      </c>
      <c r="V73" s="696">
        <v>8141826</v>
      </c>
      <c r="W73" s="653">
        <f>IF(OR(B73="",V73=0),0,SUMIFS('4. DETALLADA-RECURSOS ICBF'!$M$10:$M$1300,'4. DETALLADA-RECURSOS ICBF'!$B$10:$B$1300,'2. INFORMACION GENERAL'!$V$26,'4. DETALLADA-RECURSOS ICBF'!$K$10:$K$1300,'2. INFORMACION GENERAL'!$B$71,'4. DETALLADA-RECURSOS ICBF'!$L$10:$L$1300,'2. INFORMACION GENERAL'!B73))</f>
        <v>8141826</v>
      </c>
      <c r="X73" s="653">
        <f t="shared" si="167"/>
        <v>0</v>
      </c>
      <c r="Y73" s="696">
        <v>0</v>
      </c>
      <c r="Z73" s="653">
        <f>IF(OR(B73="",Y73=0),0,SUMIFS('4. DETALLADA-RECURSOS ICBF'!$M$10:$M$1300,'4. DETALLADA-RECURSOS ICBF'!$B$10:$B$1300,'2. INFORMACION GENERAL'!$Y$26,'4. DETALLADA-RECURSOS ICBF'!$K$10:$K$1300,'2. INFORMACION GENERAL'!$B$71,'4. DETALLADA-RECURSOS ICBF'!$L$10:$L$1300,'2. INFORMACION GENERAL'!B73))</f>
        <v>0</v>
      </c>
      <c r="AA73" s="653">
        <f t="shared" si="168"/>
        <v>0</v>
      </c>
      <c r="AB73" s="696">
        <v>0</v>
      </c>
      <c r="AC73" s="653">
        <f>IF(OR(B73="",AB73=0),0,SUMIFS('4. DETALLADA-RECURSOS ICBF'!$M$10:$M$1300,'4. DETALLADA-RECURSOS ICBF'!$B$10:$B$1300,'2. INFORMACION GENERAL'!$AB$26,'4. DETALLADA-RECURSOS ICBF'!$K$10:$K$1300,'2. INFORMACION GENERAL'!$B$71,'4. DETALLADA-RECURSOS ICBF'!$L$10:$L$1300,'2. INFORMACION GENERAL'!B73))</f>
        <v>0</v>
      </c>
      <c r="AD73" s="653">
        <f t="shared" si="169"/>
        <v>0</v>
      </c>
      <c r="AE73" s="696">
        <v>0</v>
      </c>
      <c r="AF73" s="653">
        <f>IF(OR(B73="",AE73=0),0,SUMIFS('4. DETALLADA-RECURSOS ICBF'!$M$10:$M$1300,'4. DETALLADA-RECURSOS ICBF'!$B$10:$B$1300,'2. INFORMACION GENERAL'!$AE$26,'4. DETALLADA-RECURSOS ICBF'!$K$10:$K$1300,'2. INFORMACION GENERAL'!$B$71,'4. DETALLADA-RECURSOS ICBF'!$L$10:$L$1300,'2. INFORMACION GENERAL'!B73))</f>
        <v>0</v>
      </c>
      <c r="AG73" s="653">
        <f t="shared" si="170"/>
        <v>0</v>
      </c>
      <c r="AH73" s="696">
        <v>0</v>
      </c>
      <c r="AI73" s="653">
        <f>IF(OR(B73="",AH73=0),0,SUMIFS('4. DETALLADA-RECURSOS ICBF'!$M$10:$M$1300,'4. DETALLADA-RECURSOS ICBF'!$B$10:$B$1300,'2. INFORMACION GENERAL'!$AH$26,'4. DETALLADA-RECURSOS ICBF'!$K$10:$K$1300,'2. INFORMACION GENERAL'!$B$71,'4. DETALLADA-RECURSOS ICBF'!$L$10:$L$1300,'2. INFORMACION GENERAL'!B73))</f>
        <v>0</v>
      </c>
      <c r="AJ73" s="653">
        <f>IFERROR(AH73-AI73,0)</f>
        <v>0</v>
      </c>
      <c r="AK73" s="696">
        <v>0</v>
      </c>
      <c r="AL73" s="653">
        <f>IF(OR(B73="",AK73=0),0,SUMIFS('4. DETALLADA-RECURSOS ICBF'!$M$10:$M$1300,'4. DETALLADA-RECURSOS ICBF'!$B$10:$B$1300,'2. INFORMACION GENERAL'!$AK$26,'4. DETALLADA-RECURSOS ICBF'!$K$10:$K$1300,'2. INFORMACION GENERAL'!$B$71,'4. DETALLADA-RECURSOS ICBF'!$L$10:$L$1300,'2. INFORMACION GENERAL'!B73))</f>
        <v>0</v>
      </c>
      <c r="AM73" s="653">
        <f t="shared" si="171"/>
        <v>0</v>
      </c>
      <c r="AN73" s="696">
        <v>0</v>
      </c>
      <c r="AO73" s="653">
        <f>IF(OR(B73="",AN73=0),0,SUMIFS('4. DETALLADA-RECURSOS ICBF'!$M$10:$M$1300,'4. DETALLADA-RECURSOS ICBF'!$B$10:$B$1300,'2. INFORMACION GENERAL'!$AN$26,'4. DETALLADA-RECURSOS ICBF'!$K$10:$K$1300,'2. INFORMACION GENERAL'!$B$71,'4. DETALLADA-RECURSOS ICBF'!$L$10:$L$1300,'2. INFORMACION GENERAL'!B73))</f>
        <v>0</v>
      </c>
      <c r="AP73" s="653">
        <f t="shared" si="172"/>
        <v>0</v>
      </c>
      <c r="AQ73" s="696">
        <f>IF('1. PRESUPUESTO INICIAL'!F107="",0,'1. PRESUPUESTO INICIAL'!F107)</f>
        <v>0</v>
      </c>
      <c r="AR73" s="653">
        <f>IF(OR(B73="",AQ73=0),0,SUMIFS('4. DETALLADA-RECURSOS ICBF'!$M$10:$M$1300,'4. DETALLADA-RECURSOS ICBF'!$B$10:$B$1300,'2. INFORMACION GENERAL'!$AQ$26,'4. DETALLADA-RECURSOS ICBF'!$K$10:$K$1300,'2. INFORMACION GENERAL'!$B$71,'4. DETALLADA-RECURSOS ICBF'!$L$10:$L$1300,'2. INFORMACION GENERAL'!B73))</f>
        <v>0</v>
      </c>
      <c r="AS73" s="699">
        <f t="shared" si="173"/>
        <v>0</v>
      </c>
      <c r="AT73" s="700">
        <f t="shared" si="174"/>
        <v>43181304.399999999</v>
      </c>
      <c r="AU73" s="653">
        <f t="shared" si="175"/>
        <v>43181452</v>
      </c>
      <c r="AV73" s="701">
        <f t="shared" si="176"/>
        <v>-147.60000000009313</v>
      </c>
    </row>
    <row r="74" spans="1:48" s="586" customFormat="1" ht="44.25" customHeight="1">
      <c r="A74" s="686">
        <v>230003</v>
      </c>
      <c r="B74" s="848" t="str">
        <f>IF('1. PRESUPUESTO INICIAL'!B108="","",'1. PRESUPUESTO INICIAL'!B108)</f>
        <v/>
      </c>
      <c r="C74" s="848"/>
      <c r="D74" s="696">
        <f>IF('1. PRESUPUESTO INICIAL'!D108="",0,'1. PRESUPUESTO INICIAL'!D108)</f>
        <v>0</v>
      </c>
      <c r="E74" s="653">
        <f>IF(OR(B74="",D74=0),0,SUMIFS('4. DETALLADA-RECURSOS ICBF'!$M$10:$M$1300,'4. DETALLADA-RECURSOS ICBF'!$B$10:$B$1300,'2. INFORMACION GENERAL'!$D$26,'4. DETALLADA-RECURSOS ICBF'!$K$10:$K$1300,'2. INFORMACION GENERAL'!$B$71,'4. DETALLADA-RECURSOS ICBF'!$L$10:$L$1300,'2. INFORMACION GENERAL'!B74))</f>
        <v>0</v>
      </c>
      <c r="F74" s="653">
        <f t="shared" si="161"/>
        <v>0</v>
      </c>
      <c r="G74" s="696">
        <v>0</v>
      </c>
      <c r="H74" s="653">
        <f>IF(OR(B74="",G74=0),0,SUMIFS('4. DETALLADA-RECURSOS ICBF'!$M$10:$M$1300,'4. DETALLADA-RECURSOS ICBF'!$B$10:$B$1300,'2. INFORMACION GENERAL'!$G$26,'4. DETALLADA-RECURSOS ICBF'!$K$10:$K$1300,'2. INFORMACION GENERAL'!$B$71,'4. DETALLADA-RECURSOS ICBF'!$L$10:$L$1300,'2. INFORMACION GENERAL'!B74))</f>
        <v>0</v>
      </c>
      <c r="I74" s="653">
        <f t="shared" si="162"/>
        <v>0</v>
      </c>
      <c r="J74" s="696">
        <v>0</v>
      </c>
      <c r="K74" s="653">
        <f>IF(OR(B74="",J74=0),0,SUMIFS('4. DETALLADA-RECURSOS ICBF'!$M$10:$M$1300,'4. DETALLADA-RECURSOS ICBF'!$B$10:$B$1300,'2. INFORMACION GENERAL'!$J$26,'4. DETALLADA-RECURSOS ICBF'!$K$10:$K$1300,'2. INFORMACION GENERAL'!$B$71,'4. DETALLADA-RECURSOS ICBF'!$L$10:$L$1300,'2. INFORMACION GENERAL'!B74))</f>
        <v>0</v>
      </c>
      <c r="L74" s="653">
        <f t="shared" si="163"/>
        <v>0</v>
      </c>
      <c r="M74" s="696">
        <v>0</v>
      </c>
      <c r="N74" s="653">
        <f>IF(OR(B74="",M74=0),0,SUMIFS('4. DETALLADA-RECURSOS ICBF'!$M$10:$M$1300,'4. DETALLADA-RECURSOS ICBF'!$B$10:$B$1300,'2. INFORMACION GENERAL'!$M$26,'4. DETALLADA-RECURSOS ICBF'!$K$10:$K$1300,'2. INFORMACION GENERAL'!$B$71,'4. DETALLADA-RECURSOS ICBF'!$L$10:$L$1300,'2. INFORMACION GENERAL'!B74))</f>
        <v>0</v>
      </c>
      <c r="O74" s="653">
        <f t="shared" si="164"/>
        <v>0</v>
      </c>
      <c r="P74" s="696">
        <v>0</v>
      </c>
      <c r="Q74" s="653">
        <f>IF(OR(B74="",P74=0),0,SUMIFS('4. DETALLADA-RECURSOS ICBF'!$M$10:$M$1300,'4. DETALLADA-RECURSOS ICBF'!$B$10:$B$1300,'2. INFORMACION GENERAL'!$P$26,'4. DETALLADA-RECURSOS ICBF'!$K$10:$K$1300,'2. INFORMACION GENERAL'!$B$71,'4. DETALLADA-RECURSOS ICBF'!$L$10:$L$1300,'2. INFORMACION GENERAL'!B74))</f>
        <v>0</v>
      </c>
      <c r="R74" s="653">
        <f t="shared" si="165"/>
        <v>0</v>
      </c>
      <c r="S74" s="696">
        <v>0</v>
      </c>
      <c r="T74" s="653">
        <f>IF(OR(B74="",S74=0),0,SUMIFS('4. DETALLADA-RECURSOS ICBF'!$M$10:$M$1300,'4. DETALLADA-RECURSOS ICBF'!$B$10:$B$1300,'2. INFORMACION GENERAL'!$S$26,'4. DETALLADA-RECURSOS ICBF'!$K$10:$K$1300,'2. INFORMACION GENERAL'!$B$71,'4. DETALLADA-RECURSOS ICBF'!$L$10:$L$1300,'2. INFORMACION GENERAL'!B74))</f>
        <v>0</v>
      </c>
      <c r="U74" s="653">
        <f t="shared" si="166"/>
        <v>0</v>
      </c>
      <c r="V74" s="696">
        <v>0</v>
      </c>
      <c r="W74" s="653">
        <f>IF(OR(B74="",V74=0),0,SUMIFS('4. DETALLADA-RECURSOS ICBF'!$M$10:$M$1300,'4. DETALLADA-RECURSOS ICBF'!$B$10:$B$1300,'2. INFORMACION GENERAL'!$V$26,'4. DETALLADA-RECURSOS ICBF'!$K$10:$K$1300,'2. INFORMACION GENERAL'!$B$71,'4. DETALLADA-RECURSOS ICBF'!$L$10:$L$1300,'2. INFORMACION GENERAL'!B74))</f>
        <v>0</v>
      </c>
      <c r="X74" s="653">
        <f t="shared" si="167"/>
        <v>0</v>
      </c>
      <c r="Y74" s="696">
        <v>0</v>
      </c>
      <c r="Z74" s="653">
        <f>IF(OR(B74="",Y74=0),0,SUMIFS('4. DETALLADA-RECURSOS ICBF'!$M$10:$M$1300,'4. DETALLADA-RECURSOS ICBF'!$B$10:$B$1300,'2. INFORMACION GENERAL'!$Y$26,'4. DETALLADA-RECURSOS ICBF'!$K$10:$K$1300,'2. INFORMACION GENERAL'!$B$71,'4. DETALLADA-RECURSOS ICBF'!$L$10:$L$1300,'2. INFORMACION GENERAL'!B74))</f>
        <v>0</v>
      </c>
      <c r="AA74" s="653">
        <f t="shared" si="168"/>
        <v>0</v>
      </c>
      <c r="AB74" s="696">
        <v>0</v>
      </c>
      <c r="AC74" s="653">
        <f>IF(OR(B74="",AB74=0),0,SUMIFS('4. DETALLADA-RECURSOS ICBF'!$M$10:$M$1300,'4. DETALLADA-RECURSOS ICBF'!$B$10:$B$1300,'2. INFORMACION GENERAL'!$AB$26,'4. DETALLADA-RECURSOS ICBF'!$K$10:$K$1300,'2. INFORMACION GENERAL'!$B$71,'4. DETALLADA-RECURSOS ICBF'!$L$10:$L$1300,'2. INFORMACION GENERAL'!B74))</f>
        <v>0</v>
      </c>
      <c r="AD74" s="653">
        <f t="shared" si="169"/>
        <v>0</v>
      </c>
      <c r="AE74" s="696">
        <v>0</v>
      </c>
      <c r="AF74" s="653">
        <f>IF(OR(B74="",AE74=0),0,SUMIFS('4. DETALLADA-RECURSOS ICBF'!$M$10:$M$1300,'4. DETALLADA-RECURSOS ICBF'!$B$10:$B$1300,'2. INFORMACION GENERAL'!$AE$26,'4. DETALLADA-RECURSOS ICBF'!$K$10:$K$1300,'2. INFORMACION GENERAL'!$B$71,'4. DETALLADA-RECURSOS ICBF'!$L$10:$L$1300,'2. INFORMACION GENERAL'!B74))</f>
        <v>0</v>
      </c>
      <c r="AG74" s="653">
        <f t="shared" si="170"/>
        <v>0</v>
      </c>
      <c r="AH74" s="696">
        <v>0</v>
      </c>
      <c r="AI74" s="653">
        <f>IF(OR(B74="",AH74=0),0,SUMIFS('4. DETALLADA-RECURSOS ICBF'!$M$10:$M$1300,'4. DETALLADA-RECURSOS ICBF'!$B$10:$B$1300,'2. INFORMACION GENERAL'!$AH$26,'4. DETALLADA-RECURSOS ICBF'!$K$10:$K$1300,'2. INFORMACION GENERAL'!$B$71,'4. DETALLADA-RECURSOS ICBF'!$L$10:$L$1300,'2. INFORMACION GENERAL'!B74))</f>
        <v>0</v>
      </c>
      <c r="AJ74" s="653">
        <f>IFERROR(AH74-AI74,0)</f>
        <v>0</v>
      </c>
      <c r="AK74" s="696">
        <v>0</v>
      </c>
      <c r="AL74" s="653">
        <f>IF(OR(B74="",AK74=0),0,SUMIFS('4. DETALLADA-RECURSOS ICBF'!$M$10:$M$1300,'4. DETALLADA-RECURSOS ICBF'!$B$10:$B$1300,'2. INFORMACION GENERAL'!$AK$26,'4. DETALLADA-RECURSOS ICBF'!$K$10:$K$1300,'2. INFORMACION GENERAL'!$B$71,'4. DETALLADA-RECURSOS ICBF'!$L$10:$L$1300,'2. INFORMACION GENERAL'!B74))</f>
        <v>0</v>
      </c>
      <c r="AM74" s="653">
        <f t="shared" si="171"/>
        <v>0</v>
      </c>
      <c r="AN74" s="696">
        <v>0</v>
      </c>
      <c r="AO74" s="653">
        <f>IF(OR(B74="",AN74=0),0,SUMIFS('4. DETALLADA-RECURSOS ICBF'!$M$10:$M$1300,'4. DETALLADA-RECURSOS ICBF'!$B$10:$B$1300,'2. INFORMACION GENERAL'!$AN$26,'4. DETALLADA-RECURSOS ICBF'!$K$10:$K$1300,'2. INFORMACION GENERAL'!$B$71,'4. DETALLADA-RECURSOS ICBF'!$L$10:$L$1300,'2. INFORMACION GENERAL'!B74))</f>
        <v>0</v>
      </c>
      <c r="AP74" s="653">
        <f t="shared" si="172"/>
        <v>0</v>
      </c>
      <c r="AQ74" s="696">
        <f>IF('1. PRESUPUESTO INICIAL'!F108="",0,'1. PRESUPUESTO INICIAL'!F108)</f>
        <v>0</v>
      </c>
      <c r="AR74" s="653">
        <f>IF(OR(B74="",AQ74=0),0,SUMIFS('4. DETALLADA-RECURSOS ICBF'!$M$10:$M$1300,'4. DETALLADA-RECURSOS ICBF'!$B$10:$B$1300,'2. INFORMACION GENERAL'!$AQ$26,'4. DETALLADA-RECURSOS ICBF'!$K$10:$K$1300,'2. INFORMACION GENERAL'!$B$71,'4. DETALLADA-RECURSOS ICBF'!$L$10:$L$1300,'2. INFORMACION GENERAL'!B74))</f>
        <v>0</v>
      </c>
      <c r="AS74" s="699">
        <f t="shared" si="173"/>
        <v>0</v>
      </c>
      <c r="AT74" s="700">
        <f t="shared" si="174"/>
        <v>0</v>
      </c>
      <c r="AU74" s="653">
        <f t="shared" si="175"/>
        <v>0</v>
      </c>
      <c r="AV74" s="701">
        <f t="shared" si="176"/>
        <v>0</v>
      </c>
    </row>
    <row r="75" spans="1:48" s="586" customFormat="1" ht="44.25" customHeight="1">
      <c r="A75" s="686">
        <v>230004</v>
      </c>
      <c r="B75" s="848" t="str">
        <f>IF('1. PRESUPUESTO INICIAL'!B109="","",'1. PRESUPUESTO INICIAL'!B109)</f>
        <v/>
      </c>
      <c r="C75" s="848"/>
      <c r="D75" s="696">
        <f>IF('1. PRESUPUESTO INICIAL'!D109="",0,'1. PRESUPUESTO INICIAL'!D109)</f>
        <v>0</v>
      </c>
      <c r="E75" s="653">
        <f>IF(OR(B75="",D75=0),0,SUMIFS('4. DETALLADA-RECURSOS ICBF'!$M$10:$M$1300,'4. DETALLADA-RECURSOS ICBF'!$B$10:$B$1300,'2. INFORMACION GENERAL'!$D$26,'4. DETALLADA-RECURSOS ICBF'!$K$10:$K$1300,'2. INFORMACION GENERAL'!$B$71,'4. DETALLADA-RECURSOS ICBF'!$L$10:$L$1300,'2. INFORMACION GENERAL'!B75))</f>
        <v>0</v>
      </c>
      <c r="F75" s="653">
        <f t="shared" si="161"/>
        <v>0</v>
      </c>
      <c r="G75" s="696">
        <v>0</v>
      </c>
      <c r="H75" s="653">
        <f>IF(OR(B75="",G75=0),0,SUMIFS('4. DETALLADA-RECURSOS ICBF'!$M$10:$M$1300,'4. DETALLADA-RECURSOS ICBF'!$B$10:$B$1300,'2. INFORMACION GENERAL'!$G$26,'4. DETALLADA-RECURSOS ICBF'!$K$10:$K$1300,'2. INFORMACION GENERAL'!$B$71,'4. DETALLADA-RECURSOS ICBF'!$L$10:$L$1300,'2. INFORMACION GENERAL'!B75))</f>
        <v>0</v>
      </c>
      <c r="I75" s="653">
        <f t="shared" si="162"/>
        <v>0</v>
      </c>
      <c r="J75" s="696">
        <v>0</v>
      </c>
      <c r="K75" s="653">
        <f>IF(OR(B75="",J75=0),0,SUMIFS('4. DETALLADA-RECURSOS ICBF'!$M$10:$M$1300,'4. DETALLADA-RECURSOS ICBF'!$B$10:$B$1300,'2. INFORMACION GENERAL'!$J$26,'4. DETALLADA-RECURSOS ICBF'!$K$10:$K$1300,'2. INFORMACION GENERAL'!$B$71,'4. DETALLADA-RECURSOS ICBF'!$L$10:$L$1300,'2. INFORMACION GENERAL'!B75))</f>
        <v>0</v>
      </c>
      <c r="L75" s="653">
        <f t="shared" si="163"/>
        <v>0</v>
      </c>
      <c r="M75" s="696">
        <v>0</v>
      </c>
      <c r="N75" s="653">
        <f>IF(OR(B75="",M75=0),0,SUMIFS('4. DETALLADA-RECURSOS ICBF'!$M$10:$M$1300,'4. DETALLADA-RECURSOS ICBF'!$B$10:$B$1300,'2. INFORMACION GENERAL'!$M$26,'4. DETALLADA-RECURSOS ICBF'!$K$10:$K$1300,'2. INFORMACION GENERAL'!$B$71,'4. DETALLADA-RECURSOS ICBF'!$L$10:$L$1300,'2. INFORMACION GENERAL'!B75))</f>
        <v>0</v>
      </c>
      <c r="O75" s="653">
        <f t="shared" si="164"/>
        <v>0</v>
      </c>
      <c r="P75" s="696">
        <v>0</v>
      </c>
      <c r="Q75" s="653">
        <f>IF(OR(B75="",P75=0),0,SUMIFS('4. DETALLADA-RECURSOS ICBF'!$M$10:$M$1300,'4. DETALLADA-RECURSOS ICBF'!$B$10:$B$1300,'2. INFORMACION GENERAL'!$P$26,'4. DETALLADA-RECURSOS ICBF'!$K$10:$K$1300,'2. INFORMACION GENERAL'!$B$71,'4. DETALLADA-RECURSOS ICBF'!$L$10:$L$1300,'2. INFORMACION GENERAL'!B75))</f>
        <v>0</v>
      </c>
      <c r="R75" s="653">
        <f t="shared" si="165"/>
        <v>0</v>
      </c>
      <c r="S75" s="696">
        <v>0</v>
      </c>
      <c r="T75" s="653">
        <f>IF(OR(B75="",S75=0),0,SUMIFS('4. DETALLADA-RECURSOS ICBF'!$M$10:$M$1300,'4. DETALLADA-RECURSOS ICBF'!$B$10:$B$1300,'2. INFORMACION GENERAL'!$S$26,'4. DETALLADA-RECURSOS ICBF'!$K$10:$K$1300,'2. INFORMACION GENERAL'!$B$71,'4. DETALLADA-RECURSOS ICBF'!$L$10:$L$1300,'2. INFORMACION GENERAL'!B75))</f>
        <v>0</v>
      </c>
      <c r="U75" s="653">
        <f t="shared" si="166"/>
        <v>0</v>
      </c>
      <c r="V75" s="696">
        <v>0</v>
      </c>
      <c r="W75" s="653">
        <f>IF(OR(B75="",V75=0),0,SUMIFS('4. DETALLADA-RECURSOS ICBF'!$M$10:$M$1300,'4. DETALLADA-RECURSOS ICBF'!$B$10:$B$1300,'2. INFORMACION GENERAL'!$V$26,'4. DETALLADA-RECURSOS ICBF'!$K$10:$K$1300,'2. INFORMACION GENERAL'!$B$71,'4. DETALLADA-RECURSOS ICBF'!$L$10:$L$1300,'2. INFORMACION GENERAL'!B75))</f>
        <v>0</v>
      </c>
      <c r="X75" s="653">
        <f t="shared" si="167"/>
        <v>0</v>
      </c>
      <c r="Y75" s="696">
        <v>0</v>
      </c>
      <c r="Z75" s="653">
        <f>IF(OR(B75="",Y75=0),0,SUMIFS('4. DETALLADA-RECURSOS ICBF'!$M$10:$M$1300,'4. DETALLADA-RECURSOS ICBF'!$B$10:$B$1300,'2. INFORMACION GENERAL'!$Y$26,'4. DETALLADA-RECURSOS ICBF'!$K$10:$K$1300,'2. INFORMACION GENERAL'!$B$71,'4. DETALLADA-RECURSOS ICBF'!$L$10:$L$1300,'2. INFORMACION GENERAL'!B75))</f>
        <v>0</v>
      </c>
      <c r="AA75" s="653">
        <f t="shared" si="168"/>
        <v>0</v>
      </c>
      <c r="AB75" s="696">
        <v>0</v>
      </c>
      <c r="AC75" s="653">
        <f>IF(OR(B75="",AB75=0),0,SUMIFS('4. DETALLADA-RECURSOS ICBF'!$M$10:$M$1300,'4. DETALLADA-RECURSOS ICBF'!$B$10:$B$1300,'2. INFORMACION GENERAL'!$AB$26,'4. DETALLADA-RECURSOS ICBF'!$K$10:$K$1300,'2. INFORMACION GENERAL'!$B$71,'4. DETALLADA-RECURSOS ICBF'!$L$10:$L$1300,'2. INFORMACION GENERAL'!B75))</f>
        <v>0</v>
      </c>
      <c r="AD75" s="653">
        <f t="shared" si="169"/>
        <v>0</v>
      </c>
      <c r="AE75" s="696">
        <v>0</v>
      </c>
      <c r="AF75" s="653">
        <f>IF(OR(B75="",AE75=0),0,SUMIFS('4. DETALLADA-RECURSOS ICBF'!$M$10:$M$1300,'4. DETALLADA-RECURSOS ICBF'!$B$10:$B$1300,'2. INFORMACION GENERAL'!$AE$26,'4. DETALLADA-RECURSOS ICBF'!$K$10:$K$1300,'2. INFORMACION GENERAL'!$B$71,'4. DETALLADA-RECURSOS ICBF'!$L$10:$L$1300,'2. INFORMACION GENERAL'!B75))</f>
        <v>0</v>
      </c>
      <c r="AG75" s="653">
        <f t="shared" si="170"/>
        <v>0</v>
      </c>
      <c r="AH75" s="696">
        <v>0</v>
      </c>
      <c r="AI75" s="653">
        <f>IF(OR(B75="",AH75=0),0,SUMIFS('4. DETALLADA-RECURSOS ICBF'!$M$10:$M$1300,'4. DETALLADA-RECURSOS ICBF'!$B$10:$B$1300,'2. INFORMACION GENERAL'!$AH$26,'4. DETALLADA-RECURSOS ICBF'!$K$10:$K$1300,'2. INFORMACION GENERAL'!$B$71,'4. DETALLADA-RECURSOS ICBF'!$L$10:$L$1300,'2. INFORMACION GENERAL'!B75))</f>
        <v>0</v>
      </c>
      <c r="AJ75" s="653">
        <f>IFERROR(AH75-AI75,0)</f>
        <v>0</v>
      </c>
      <c r="AK75" s="696">
        <v>0</v>
      </c>
      <c r="AL75" s="653">
        <f>IF(OR(B75="",AK75=0),0,SUMIFS('4. DETALLADA-RECURSOS ICBF'!$M$10:$M$1300,'4. DETALLADA-RECURSOS ICBF'!$B$10:$B$1300,'2. INFORMACION GENERAL'!$AK$26,'4. DETALLADA-RECURSOS ICBF'!$K$10:$K$1300,'2. INFORMACION GENERAL'!$B$71,'4. DETALLADA-RECURSOS ICBF'!$L$10:$L$1300,'2. INFORMACION GENERAL'!B75))</f>
        <v>0</v>
      </c>
      <c r="AM75" s="653">
        <f t="shared" si="171"/>
        <v>0</v>
      </c>
      <c r="AN75" s="696">
        <v>0</v>
      </c>
      <c r="AO75" s="653">
        <f>IF(OR(B75="",AN75=0),0,SUMIFS('4. DETALLADA-RECURSOS ICBF'!$M$10:$M$1300,'4. DETALLADA-RECURSOS ICBF'!$B$10:$B$1300,'2. INFORMACION GENERAL'!$AN$26,'4. DETALLADA-RECURSOS ICBF'!$K$10:$K$1300,'2. INFORMACION GENERAL'!$B$71,'4. DETALLADA-RECURSOS ICBF'!$L$10:$L$1300,'2. INFORMACION GENERAL'!B75))</f>
        <v>0</v>
      </c>
      <c r="AP75" s="653">
        <f t="shared" si="172"/>
        <v>0</v>
      </c>
      <c r="AQ75" s="696">
        <f>IF('1. PRESUPUESTO INICIAL'!F109="",0,'1. PRESUPUESTO INICIAL'!F109)</f>
        <v>0</v>
      </c>
      <c r="AR75" s="653">
        <f>IF(OR(B75="",AQ75=0),0,SUMIFS('4. DETALLADA-RECURSOS ICBF'!$M$10:$M$1300,'4. DETALLADA-RECURSOS ICBF'!$B$10:$B$1300,'2. INFORMACION GENERAL'!$AQ$26,'4. DETALLADA-RECURSOS ICBF'!$K$10:$K$1300,'2. INFORMACION GENERAL'!$B$71,'4. DETALLADA-RECURSOS ICBF'!$L$10:$L$1300,'2. INFORMACION GENERAL'!B75))</f>
        <v>0</v>
      </c>
      <c r="AS75" s="699">
        <f t="shared" si="173"/>
        <v>0</v>
      </c>
      <c r="AT75" s="700">
        <f t="shared" si="174"/>
        <v>0</v>
      </c>
      <c r="AU75" s="653">
        <f t="shared" si="175"/>
        <v>0</v>
      </c>
      <c r="AV75" s="701">
        <f t="shared" si="176"/>
        <v>0</v>
      </c>
    </row>
    <row r="76" spans="1:48" s="586" customFormat="1" ht="44.25" customHeight="1">
      <c r="A76" s="686">
        <v>230005</v>
      </c>
      <c r="B76" s="848" t="str">
        <f>IF('1. PRESUPUESTO INICIAL'!B110="","",'1. PRESUPUESTO INICIAL'!B110)</f>
        <v/>
      </c>
      <c r="C76" s="848"/>
      <c r="D76" s="696">
        <f>IF('1. PRESUPUESTO INICIAL'!D110="",0,'1. PRESUPUESTO INICIAL'!D110)</f>
        <v>0</v>
      </c>
      <c r="E76" s="653">
        <f>IF(OR(B76="",D76=0),0,SUMIFS('4. DETALLADA-RECURSOS ICBF'!$M$10:$M$1300,'4. DETALLADA-RECURSOS ICBF'!$B$10:$B$1300,'2. INFORMACION GENERAL'!$D$26,'4. DETALLADA-RECURSOS ICBF'!$K$10:$K$1300,'2. INFORMACION GENERAL'!$B$71,'4. DETALLADA-RECURSOS ICBF'!$L$10:$L$1300,'2. INFORMACION GENERAL'!B76))</f>
        <v>0</v>
      </c>
      <c r="F76" s="653">
        <f t="shared" si="161"/>
        <v>0</v>
      </c>
      <c r="G76" s="696">
        <v>0</v>
      </c>
      <c r="H76" s="653">
        <f>IF(OR(B76="",G76=0),0,SUMIFS('4. DETALLADA-RECURSOS ICBF'!$M$10:$M$1300,'4. DETALLADA-RECURSOS ICBF'!$B$10:$B$1300,'2. INFORMACION GENERAL'!$G$26,'4. DETALLADA-RECURSOS ICBF'!$K$10:$K$1300,'2. INFORMACION GENERAL'!$B$71,'4. DETALLADA-RECURSOS ICBF'!$L$10:$L$1300,'2. INFORMACION GENERAL'!B76))</f>
        <v>0</v>
      </c>
      <c r="I76" s="653">
        <f t="shared" si="162"/>
        <v>0</v>
      </c>
      <c r="J76" s="696">
        <v>0</v>
      </c>
      <c r="K76" s="653">
        <f>IF(OR(B76="",J76=0),0,SUMIFS('4. DETALLADA-RECURSOS ICBF'!$M$10:$M$1300,'4. DETALLADA-RECURSOS ICBF'!$B$10:$B$1300,'2. INFORMACION GENERAL'!$J$26,'4. DETALLADA-RECURSOS ICBF'!$K$10:$K$1300,'2. INFORMACION GENERAL'!$B$71,'4. DETALLADA-RECURSOS ICBF'!$L$10:$L$1300,'2. INFORMACION GENERAL'!B76))</f>
        <v>0</v>
      </c>
      <c r="L76" s="653">
        <f t="shared" si="163"/>
        <v>0</v>
      </c>
      <c r="M76" s="696">
        <v>0</v>
      </c>
      <c r="N76" s="653">
        <f>IF(OR(B76="",M76=0),0,SUMIFS('4. DETALLADA-RECURSOS ICBF'!$M$10:$M$1300,'4. DETALLADA-RECURSOS ICBF'!$B$10:$B$1300,'2. INFORMACION GENERAL'!$M$26,'4. DETALLADA-RECURSOS ICBF'!$K$10:$K$1300,'2. INFORMACION GENERAL'!$B$71,'4. DETALLADA-RECURSOS ICBF'!$L$10:$L$1300,'2. INFORMACION GENERAL'!B76))</f>
        <v>0</v>
      </c>
      <c r="O76" s="653">
        <f t="shared" si="164"/>
        <v>0</v>
      </c>
      <c r="P76" s="696">
        <v>0</v>
      </c>
      <c r="Q76" s="653">
        <f>IF(OR(B76="",P76=0),0,SUMIFS('4. DETALLADA-RECURSOS ICBF'!$M$10:$M$1300,'4. DETALLADA-RECURSOS ICBF'!$B$10:$B$1300,'2. INFORMACION GENERAL'!$P$26,'4. DETALLADA-RECURSOS ICBF'!$K$10:$K$1300,'2. INFORMACION GENERAL'!$B$71,'4. DETALLADA-RECURSOS ICBF'!$L$10:$L$1300,'2. INFORMACION GENERAL'!B76))</f>
        <v>0</v>
      </c>
      <c r="R76" s="653">
        <f t="shared" si="165"/>
        <v>0</v>
      </c>
      <c r="S76" s="696">
        <v>0</v>
      </c>
      <c r="T76" s="653">
        <f>IF(OR(B76="",S76=0),0,SUMIFS('4. DETALLADA-RECURSOS ICBF'!$M$10:$M$1300,'4. DETALLADA-RECURSOS ICBF'!$B$10:$B$1300,'2. INFORMACION GENERAL'!$S$26,'4. DETALLADA-RECURSOS ICBF'!$K$10:$K$1300,'2. INFORMACION GENERAL'!$B$71,'4. DETALLADA-RECURSOS ICBF'!$L$10:$L$1300,'2. INFORMACION GENERAL'!B76))</f>
        <v>0</v>
      </c>
      <c r="U76" s="653">
        <f t="shared" si="166"/>
        <v>0</v>
      </c>
      <c r="V76" s="696">
        <v>0</v>
      </c>
      <c r="W76" s="653">
        <f>IF(OR(B76="",V76=0),0,SUMIFS('4. DETALLADA-RECURSOS ICBF'!$M$10:$M$1300,'4. DETALLADA-RECURSOS ICBF'!$B$10:$B$1300,'2. INFORMACION GENERAL'!$V$26,'4. DETALLADA-RECURSOS ICBF'!$K$10:$K$1300,'2. INFORMACION GENERAL'!$B$71,'4. DETALLADA-RECURSOS ICBF'!$L$10:$L$1300,'2. INFORMACION GENERAL'!B76))</f>
        <v>0</v>
      </c>
      <c r="X76" s="653">
        <f t="shared" si="167"/>
        <v>0</v>
      </c>
      <c r="Y76" s="696">
        <v>0</v>
      </c>
      <c r="Z76" s="653">
        <f>IF(OR(B76="",Y76=0),0,SUMIFS('4. DETALLADA-RECURSOS ICBF'!$M$10:$M$1300,'4. DETALLADA-RECURSOS ICBF'!$B$10:$B$1300,'2. INFORMACION GENERAL'!$Y$26,'4. DETALLADA-RECURSOS ICBF'!$K$10:$K$1300,'2. INFORMACION GENERAL'!$B$71,'4. DETALLADA-RECURSOS ICBF'!$L$10:$L$1300,'2. INFORMACION GENERAL'!B76))</f>
        <v>0</v>
      </c>
      <c r="AA76" s="653">
        <f t="shared" si="168"/>
        <v>0</v>
      </c>
      <c r="AB76" s="696">
        <v>0</v>
      </c>
      <c r="AC76" s="653">
        <f>IF(OR(B76="",AB76=0),0,SUMIFS('4. DETALLADA-RECURSOS ICBF'!$M$10:$M$1300,'4. DETALLADA-RECURSOS ICBF'!$B$10:$B$1300,'2. INFORMACION GENERAL'!$AB$26,'4. DETALLADA-RECURSOS ICBF'!$K$10:$K$1300,'2. INFORMACION GENERAL'!$B$71,'4. DETALLADA-RECURSOS ICBF'!$L$10:$L$1300,'2. INFORMACION GENERAL'!B76))</f>
        <v>0</v>
      </c>
      <c r="AD76" s="653">
        <f t="shared" si="169"/>
        <v>0</v>
      </c>
      <c r="AE76" s="696">
        <v>0</v>
      </c>
      <c r="AF76" s="653">
        <f>IF(OR(B76="",AE76=0),0,SUMIFS('4. DETALLADA-RECURSOS ICBF'!$M$10:$M$1300,'4. DETALLADA-RECURSOS ICBF'!$B$10:$B$1300,'2. INFORMACION GENERAL'!$AE$26,'4. DETALLADA-RECURSOS ICBF'!$K$10:$K$1300,'2. INFORMACION GENERAL'!$B$71,'4. DETALLADA-RECURSOS ICBF'!$L$10:$L$1300,'2. INFORMACION GENERAL'!B76))</f>
        <v>0</v>
      </c>
      <c r="AG76" s="653">
        <f t="shared" si="170"/>
        <v>0</v>
      </c>
      <c r="AH76" s="696">
        <v>0</v>
      </c>
      <c r="AI76" s="653">
        <f>IF(OR(B76="",AH76=0),0,SUMIFS('4. DETALLADA-RECURSOS ICBF'!$M$10:$M$1300,'4. DETALLADA-RECURSOS ICBF'!$B$10:$B$1300,'2. INFORMACION GENERAL'!$AH$26,'4. DETALLADA-RECURSOS ICBF'!$K$10:$K$1300,'2. INFORMACION GENERAL'!$B$71,'4. DETALLADA-RECURSOS ICBF'!$L$10:$L$1300,'2. INFORMACION GENERAL'!B76))</f>
        <v>0</v>
      </c>
      <c r="AJ76" s="653">
        <f t="shared" ref="AJ76:AJ79" si="177">IFERROR(AH76-AI76,0)</f>
        <v>0</v>
      </c>
      <c r="AK76" s="696">
        <v>0</v>
      </c>
      <c r="AL76" s="653">
        <f>IF(OR(B76="",AK76=0),0,SUMIFS('4. DETALLADA-RECURSOS ICBF'!$M$10:$M$1300,'4. DETALLADA-RECURSOS ICBF'!$B$10:$B$1300,'2. INFORMACION GENERAL'!$AK$26,'4. DETALLADA-RECURSOS ICBF'!$K$10:$K$1300,'2. INFORMACION GENERAL'!$B$71,'4. DETALLADA-RECURSOS ICBF'!$L$10:$L$1300,'2. INFORMACION GENERAL'!B76))</f>
        <v>0</v>
      </c>
      <c r="AM76" s="653">
        <f t="shared" si="171"/>
        <v>0</v>
      </c>
      <c r="AN76" s="696">
        <v>0</v>
      </c>
      <c r="AO76" s="653">
        <f>IF(OR(B76="",AN76=0),0,SUMIFS('4. DETALLADA-RECURSOS ICBF'!$M$10:$M$1300,'4. DETALLADA-RECURSOS ICBF'!$B$10:$B$1300,'2. INFORMACION GENERAL'!$AN$26,'4. DETALLADA-RECURSOS ICBF'!$K$10:$K$1300,'2. INFORMACION GENERAL'!$B$71,'4. DETALLADA-RECURSOS ICBF'!$L$10:$L$1300,'2. INFORMACION GENERAL'!B76))</f>
        <v>0</v>
      </c>
      <c r="AP76" s="653">
        <f t="shared" si="172"/>
        <v>0</v>
      </c>
      <c r="AQ76" s="696">
        <f>IF('1. PRESUPUESTO INICIAL'!F110="",0,'1. PRESUPUESTO INICIAL'!F110)</f>
        <v>0</v>
      </c>
      <c r="AR76" s="653">
        <f>IF(OR(B76="",AQ76=0),0,SUMIFS('4. DETALLADA-RECURSOS ICBF'!$M$10:$M$1300,'4. DETALLADA-RECURSOS ICBF'!$B$10:$B$1300,'2. INFORMACION GENERAL'!$AQ$26,'4. DETALLADA-RECURSOS ICBF'!$K$10:$K$1300,'2. INFORMACION GENERAL'!$B$71,'4. DETALLADA-RECURSOS ICBF'!$L$10:$L$1300,'2. INFORMACION GENERAL'!B76))</f>
        <v>0</v>
      </c>
      <c r="AS76" s="699">
        <f t="shared" si="173"/>
        <v>0</v>
      </c>
      <c r="AT76" s="700">
        <f t="shared" si="174"/>
        <v>0</v>
      </c>
      <c r="AU76" s="653">
        <f t="shared" si="175"/>
        <v>0</v>
      </c>
      <c r="AV76" s="701">
        <f t="shared" si="176"/>
        <v>0</v>
      </c>
    </row>
    <row r="77" spans="1:48" s="586" customFormat="1" ht="44.25" customHeight="1">
      <c r="A77" s="686">
        <v>230006</v>
      </c>
      <c r="B77" s="848" t="str">
        <f>IF('1. PRESUPUESTO INICIAL'!B111="","",'1. PRESUPUESTO INICIAL'!B111)</f>
        <v/>
      </c>
      <c r="C77" s="848"/>
      <c r="D77" s="696">
        <f>IF('1. PRESUPUESTO INICIAL'!D111="",0,'1. PRESUPUESTO INICIAL'!D111)</f>
        <v>0</v>
      </c>
      <c r="E77" s="653">
        <f>IF(OR(B77="",D77=0),0,SUMIFS('4. DETALLADA-RECURSOS ICBF'!$M$10:$M$1300,'4. DETALLADA-RECURSOS ICBF'!$B$10:$B$1300,'2. INFORMACION GENERAL'!$D$26,'4. DETALLADA-RECURSOS ICBF'!$K$10:$K$1300,'2. INFORMACION GENERAL'!$B$71,'4. DETALLADA-RECURSOS ICBF'!$L$10:$L$1300,'2. INFORMACION GENERAL'!B77))</f>
        <v>0</v>
      </c>
      <c r="F77" s="653">
        <f t="shared" si="161"/>
        <v>0</v>
      </c>
      <c r="G77" s="696">
        <v>0</v>
      </c>
      <c r="H77" s="653">
        <f>IF(OR(B77="",G77=0),0,SUMIFS('4. DETALLADA-RECURSOS ICBF'!$M$10:$M$1300,'4. DETALLADA-RECURSOS ICBF'!$B$10:$B$1300,'2. INFORMACION GENERAL'!$G$26,'4. DETALLADA-RECURSOS ICBF'!$K$10:$K$1300,'2. INFORMACION GENERAL'!$B$71,'4. DETALLADA-RECURSOS ICBF'!$L$10:$L$1300,'2. INFORMACION GENERAL'!B77))</f>
        <v>0</v>
      </c>
      <c r="I77" s="653">
        <f t="shared" si="162"/>
        <v>0</v>
      </c>
      <c r="J77" s="696">
        <v>0</v>
      </c>
      <c r="K77" s="653">
        <f>IF(OR(B77="",J77=0),0,SUMIFS('4. DETALLADA-RECURSOS ICBF'!$M$10:$M$1300,'4. DETALLADA-RECURSOS ICBF'!$B$10:$B$1300,'2. INFORMACION GENERAL'!$J$26,'4. DETALLADA-RECURSOS ICBF'!$K$10:$K$1300,'2. INFORMACION GENERAL'!$B$71,'4. DETALLADA-RECURSOS ICBF'!$L$10:$L$1300,'2. INFORMACION GENERAL'!B77))</f>
        <v>0</v>
      </c>
      <c r="L77" s="653">
        <f t="shared" si="163"/>
        <v>0</v>
      </c>
      <c r="M77" s="696">
        <v>0</v>
      </c>
      <c r="N77" s="653">
        <f>IF(OR(B77="",M77=0),0,SUMIFS('4. DETALLADA-RECURSOS ICBF'!$M$10:$M$1300,'4. DETALLADA-RECURSOS ICBF'!$B$10:$B$1300,'2. INFORMACION GENERAL'!$M$26,'4. DETALLADA-RECURSOS ICBF'!$K$10:$K$1300,'2. INFORMACION GENERAL'!$B$71,'4. DETALLADA-RECURSOS ICBF'!$L$10:$L$1300,'2. INFORMACION GENERAL'!B77))</f>
        <v>0</v>
      </c>
      <c r="O77" s="653">
        <f t="shared" si="164"/>
        <v>0</v>
      </c>
      <c r="P77" s="696">
        <v>0</v>
      </c>
      <c r="Q77" s="653">
        <f>IF(OR(B77="",P77=0),0,SUMIFS('4. DETALLADA-RECURSOS ICBF'!$M$10:$M$1300,'4. DETALLADA-RECURSOS ICBF'!$B$10:$B$1300,'2. INFORMACION GENERAL'!$P$26,'4. DETALLADA-RECURSOS ICBF'!$K$10:$K$1300,'2. INFORMACION GENERAL'!$B$71,'4. DETALLADA-RECURSOS ICBF'!$L$10:$L$1300,'2. INFORMACION GENERAL'!B77))</f>
        <v>0</v>
      </c>
      <c r="R77" s="653">
        <f t="shared" si="165"/>
        <v>0</v>
      </c>
      <c r="S77" s="696">
        <v>0</v>
      </c>
      <c r="T77" s="653">
        <f>IF(OR(B77="",S77=0),0,SUMIFS('4. DETALLADA-RECURSOS ICBF'!$M$10:$M$1300,'4. DETALLADA-RECURSOS ICBF'!$B$10:$B$1300,'2. INFORMACION GENERAL'!$S$26,'4. DETALLADA-RECURSOS ICBF'!$K$10:$K$1300,'2. INFORMACION GENERAL'!$B$71,'4. DETALLADA-RECURSOS ICBF'!$L$10:$L$1300,'2. INFORMACION GENERAL'!B77))</f>
        <v>0</v>
      </c>
      <c r="U77" s="653">
        <f t="shared" si="166"/>
        <v>0</v>
      </c>
      <c r="V77" s="696">
        <v>0</v>
      </c>
      <c r="W77" s="653">
        <f>IF(OR(B77="",V77=0),0,SUMIFS('4. DETALLADA-RECURSOS ICBF'!$M$10:$M$1300,'4. DETALLADA-RECURSOS ICBF'!$B$10:$B$1300,'2. INFORMACION GENERAL'!$V$26,'4. DETALLADA-RECURSOS ICBF'!$K$10:$K$1300,'2. INFORMACION GENERAL'!$B$71,'4. DETALLADA-RECURSOS ICBF'!$L$10:$L$1300,'2. INFORMACION GENERAL'!B77))</f>
        <v>0</v>
      </c>
      <c r="X77" s="653">
        <f t="shared" si="167"/>
        <v>0</v>
      </c>
      <c r="Y77" s="696">
        <v>0</v>
      </c>
      <c r="Z77" s="653">
        <f>IF(OR(B77="",Y77=0),0,SUMIFS('4. DETALLADA-RECURSOS ICBF'!$M$10:$M$1300,'4. DETALLADA-RECURSOS ICBF'!$B$10:$B$1300,'2. INFORMACION GENERAL'!$Y$26,'4. DETALLADA-RECURSOS ICBF'!$K$10:$K$1300,'2. INFORMACION GENERAL'!$B$71,'4. DETALLADA-RECURSOS ICBF'!$L$10:$L$1300,'2. INFORMACION GENERAL'!B77))</f>
        <v>0</v>
      </c>
      <c r="AA77" s="653">
        <f t="shared" si="168"/>
        <v>0</v>
      </c>
      <c r="AB77" s="696">
        <v>0</v>
      </c>
      <c r="AC77" s="653">
        <f>IF(OR(B77="",AB77=0),0,SUMIFS('4. DETALLADA-RECURSOS ICBF'!$M$10:$M$1300,'4. DETALLADA-RECURSOS ICBF'!$B$10:$B$1300,'2. INFORMACION GENERAL'!$AB$26,'4. DETALLADA-RECURSOS ICBF'!$K$10:$K$1300,'2. INFORMACION GENERAL'!$B$71,'4. DETALLADA-RECURSOS ICBF'!$L$10:$L$1300,'2. INFORMACION GENERAL'!B77))</f>
        <v>0</v>
      </c>
      <c r="AD77" s="653">
        <f t="shared" si="169"/>
        <v>0</v>
      </c>
      <c r="AE77" s="696">
        <v>0</v>
      </c>
      <c r="AF77" s="653">
        <f>IF(OR(B77="",AE77=0),0,SUMIFS('4. DETALLADA-RECURSOS ICBF'!$M$10:$M$1300,'4. DETALLADA-RECURSOS ICBF'!$B$10:$B$1300,'2. INFORMACION GENERAL'!$AE$26,'4. DETALLADA-RECURSOS ICBF'!$K$10:$K$1300,'2. INFORMACION GENERAL'!$B$71,'4. DETALLADA-RECURSOS ICBF'!$L$10:$L$1300,'2. INFORMACION GENERAL'!B77))</f>
        <v>0</v>
      </c>
      <c r="AG77" s="653">
        <f t="shared" si="170"/>
        <v>0</v>
      </c>
      <c r="AH77" s="696">
        <v>0</v>
      </c>
      <c r="AI77" s="653">
        <f>IF(OR(B77="",AH77=0),0,SUMIFS('4. DETALLADA-RECURSOS ICBF'!$M$10:$M$1300,'4. DETALLADA-RECURSOS ICBF'!$B$10:$B$1300,'2. INFORMACION GENERAL'!$AH$26,'4. DETALLADA-RECURSOS ICBF'!$K$10:$K$1300,'2. INFORMACION GENERAL'!$B$71,'4. DETALLADA-RECURSOS ICBF'!$L$10:$L$1300,'2. INFORMACION GENERAL'!B77))</f>
        <v>0</v>
      </c>
      <c r="AJ77" s="653">
        <f t="shared" si="177"/>
        <v>0</v>
      </c>
      <c r="AK77" s="696">
        <v>0</v>
      </c>
      <c r="AL77" s="653">
        <f>IF(OR(B77="",AK77=0),0,SUMIFS('4. DETALLADA-RECURSOS ICBF'!$M$10:$M$1300,'4. DETALLADA-RECURSOS ICBF'!$B$10:$B$1300,'2. INFORMACION GENERAL'!$AK$26,'4. DETALLADA-RECURSOS ICBF'!$K$10:$K$1300,'2. INFORMACION GENERAL'!$B$71,'4. DETALLADA-RECURSOS ICBF'!$L$10:$L$1300,'2. INFORMACION GENERAL'!B77))</f>
        <v>0</v>
      </c>
      <c r="AM77" s="653">
        <f t="shared" si="171"/>
        <v>0</v>
      </c>
      <c r="AN77" s="696">
        <v>0</v>
      </c>
      <c r="AO77" s="653">
        <f>IF(OR(B77="",AN77=0),0,SUMIFS('4. DETALLADA-RECURSOS ICBF'!$M$10:$M$1300,'4. DETALLADA-RECURSOS ICBF'!$B$10:$B$1300,'2. INFORMACION GENERAL'!$AN$26,'4. DETALLADA-RECURSOS ICBF'!$K$10:$K$1300,'2. INFORMACION GENERAL'!$B$71,'4. DETALLADA-RECURSOS ICBF'!$L$10:$L$1300,'2. INFORMACION GENERAL'!B77))</f>
        <v>0</v>
      </c>
      <c r="AP77" s="653">
        <f t="shared" si="172"/>
        <v>0</v>
      </c>
      <c r="AQ77" s="696">
        <f>IF('1. PRESUPUESTO INICIAL'!F111="",0,'1. PRESUPUESTO INICIAL'!F111)</f>
        <v>0</v>
      </c>
      <c r="AR77" s="653">
        <f>IF(OR(B77="",AQ77=0),0,SUMIFS('4. DETALLADA-RECURSOS ICBF'!$M$10:$M$1300,'4. DETALLADA-RECURSOS ICBF'!$B$10:$B$1300,'2. INFORMACION GENERAL'!$AQ$26,'4. DETALLADA-RECURSOS ICBF'!$K$10:$K$1300,'2. INFORMACION GENERAL'!$B$71,'4. DETALLADA-RECURSOS ICBF'!$L$10:$L$1300,'2. INFORMACION GENERAL'!B77))</f>
        <v>0</v>
      </c>
      <c r="AS77" s="699">
        <f t="shared" si="173"/>
        <v>0</v>
      </c>
      <c r="AT77" s="700">
        <f t="shared" si="174"/>
        <v>0</v>
      </c>
      <c r="AU77" s="653">
        <f t="shared" si="175"/>
        <v>0</v>
      </c>
      <c r="AV77" s="701">
        <f t="shared" si="176"/>
        <v>0</v>
      </c>
    </row>
    <row r="78" spans="1:48" s="586" customFormat="1" ht="44.25" customHeight="1">
      <c r="A78" s="686">
        <v>230007</v>
      </c>
      <c r="B78" s="848" t="str">
        <f>IF('1. PRESUPUESTO INICIAL'!B112="","",'1. PRESUPUESTO INICIAL'!B112)</f>
        <v/>
      </c>
      <c r="C78" s="848"/>
      <c r="D78" s="696">
        <f>IF('1. PRESUPUESTO INICIAL'!D112="",0,'1. PRESUPUESTO INICIAL'!D112)</f>
        <v>0</v>
      </c>
      <c r="E78" s="653">
        <f>IF(OR(B78="",D78=0),0,SUMIFS('4. DETALLADA-RECURSOS ICBF'!$M$10:$M$1300,'4. DETALLADA-RECURSOS ICBF'!$B$10:$B$1300,'2. INFORMACION GENERAL'!$D$26,'4. DETALLADA-RECURSOS ICBF'!$K$10:$K$1300,'2. INFORMACION GENERAL'!$B$71,'4. DETALLADA-RECURSOS ICBF'!$L$10:$L$1300,'2. INFORMACION GENERAL'!B78))</f>
        <v>0</v>
      </c>
      <c r="F78" s="653">
        <f t="shared" si="161"/>
        <v>0</v>
      </c>
      <c r="G78" s="696">
        <v>0</v>
      </c>
      <c r="H78" s="653">
        <f>IF(OR(B78="",G78=0),0,SUMIFS('4. DETALLADA-RECURSOS ICBF'!$M$10:$M$1300,'4. DETALLADA-RECURSOS ICBF'!$B$10:$B$1300,'2. INFORMACION GENERAL'!$G$26,'4. DETALLADA-RECURSOS ICBF'!$K$10:$K$1300,'2. INFORMACION GENERAL'!$B$71,'4. DETALLADA-RECURSOS ICBF'!$L$10:$L$1300,'2. INFORMACION GENERAL'!B78))</f>
        <v>0</v>
      </c>
      <c r="I78" s="653">
        <f t="shared" si="162"/>
        <v>0</v>
      </c>
      <c r="J78" s="696">
        <v>0</v>
      </c>
      <c r="K78" s="653">
        <f>IF(OR(B78="",J78=0),0,SUMIFS('4. DETALLADA-RECURSOS ICBF'!$M$10:$M$1300,'4. DETALLADA-RECURSOS ICBF'!$B$10:$B$1300,'2. INFORMACION GENERAL'!$J$26,'4. DETALLADA-RECURSOS ICBF'!$K$10:$K$1300,'2. INFORMACION GENERAL'!$B$71,'4. DETALLADA-RECURSOS ICBF'!$L$10:$L$1300,'2. INFORMACION GENERAL'!B78))</f>
        <v>0</v>
      </c>
      <c r="L78" s="653">
        <f t="shared" si="163"/>
        <v>0</v>
      </c>
      <c r="M78" s="696">
        <v>0</v>
      </c>
      <c r="N78" s="653">
        <f>IF(OR(B78="",M78=0),0,SUMIFS('4. DETALLADA-RECURSOS ICBF'!$M$10:$M$1300,'4. DETALLADA-RECURSOS ICBF'!$B$10:$B$1300,'2. INFORMACION GENERAL'!$M$26,'4. DETALLADA-RECURSOS ICBF'!$K$10:$K$1300,'2. INFORMACION GENERAL'!$B$71,'4. DETALLADA-RECURSOS ICBF'!$L$10:$L$1300,'2. INFORMACION GENERAL'!B78))</f>
        <v>0</v>
      </c>
      <c r="O78" s="653">
        <f t="shared" si="164"/>
        <v>0</v>
      </c>
      <c r="P78" s="696">
        <v>0</v>
      </c>
      <c r="Q78" s="653">
        <f>IF(OR(B78="",P78=0),0,SUMIFS('4. DETALLADA-RECURSOS ICBF'!$M$10:$M$1300,'4. DETALLADA-RECURSOS ICBF'!$B$10:$B$1300,'2. INFORMACION GENERAL'!$P$26,'4. DETALLADA-RECURSOS ICBF'!$K$10:$K$1300,'2. INFORMACION GENERAL'!$B$71,'4. DETALLADA-RECURSOS ICBF'!$L$10:$L$1300,'2. INFORMACION GENERAL'!B78))</f>
        <v>0</v>
      </c>
      <c r="R78" s="653">
        <f t="shared" si="165"/>
        <v>0</v>
      </c>
      <c r="S78" s="696">
        <v>0</v>
      </c>
      <c r="T78" s="653">
        <f>IF(OR(B78="",S78=0),0,SUMIFS('4. DETALLADA-RECURSOS ICBF'!$M$10:$M$1300,'4. DETALLADA-RECURSOS ICBF'!$B$10:$B$1300,'2. INFORMACION GENERAL'!$S$26,'4. DETALLADA-RECURSOS ICBF'!$K$10:$K$1300,'2. INFORMACION GENERAL'!$B$71,'4. DETALLADA-RECURSOS ICBF'!$L$10:$L$1300,'2. INFORMACION GENERAL'!B78))</f>
        <v>0</v>
      </c>
      <c r="U78" s="653">
        <f t="shared" si="166"/>
        <v>0</v>
      </c>
      <c r="V78" s="696">
        <v>0</v>
      </c>
      <c r="W78" s="653">
        <f>IF(OR(B78="",V78=0),0,SUMIFS('4. DETALLADA-RECURSOS ICBF'!$M$10:$M$1300,'4. DETALLADA-RECURSOS ICBF'!$B$10:$B$1300,'2. INFORMACION GENERAL'!$V$26,'4. DETALLADA-RECURSOS ICBF'!$K$10:$K$1300,'2. INFORMACION GENERAL'!$B$71,'4. DETALLADA-RECURSOS ICBF'!$L$10:$L$1300,'2. INFORMACION GENERAL'!B78))</f>
        <v>0</v>
      </c>
      <c r="X78" s="653">
        <f t="shared" si="167"/>
        <v>0</v>
      </c>
      <c r="Y78" s="696">
        <v>0</v>
      </c>
      <c r="Z78" s="653">
        <f>IF(OR(B78="",Y78=0),0,SUMIFS('4. DETALLADA-RECURSOS ICBF'!$M$10:$M$1300,'4. DETALLADA-RECURSOS ICBF'!$B$10:$B$1300,'2. INFORMACION GENERAL'!$Y$26,'4. DETALLADA-RECURSOS ICBF'!$K$10:$K$1300,'2. INFORMACION GENERAL'!$B$71,'4. DETALLADA-RECURSOS ICBF'!$L$10:$L$1300,'2. INFORMACION GENERAL'!B78))</f>
        <v>0</v>
      </c>
      <c r="AA78" s="653">
        <f t="shared" si="168"/>
        <v>0</v>
      </c>
      <c r="AB78" s="696">
        <v>0</v>
      </c>
      <c r="AC78" s="653">
        <f>IF(OR(B78="",AB78=0),0,SUMIFS('4. DETALLADA-RECURSOS ICBF'!$M$10:$M$1300,'4. DETALLADA-RECURSOS ICBF'!$B$10:$B$1300,'2. INFORMACION GENERAL'!$AB$26,'4. DETALLADA-RECURSOS ICBF'!$K$10:$K$1300,'2. INFORMACION GENERAL'!$B$71,'4. DETALLADA-RECURSOS ICBF'!$L$10:$L$1300,'2. INFORMACION GENERAL'!B78))</f>
        <v>0</v>
      </c>
      <c r="AD78" s="653">
        <f t="shared" si="169"/>
        <v>0</v>
      </c>
      <c r="AE78" s="696">
        <v>0</v>
      </c>
      <c r="AF78" s="653">
        <f>IF(OR(B78="",AE78=0),0,SUMIFS('4. DETALLADA-RECURSOS ICBF'!$M$10:$M$1300,'4. DETALLADA-RECURSOS ICBF'!$B$10:$B$1300,'2. INFORMACION GENERAL'!$AE$26,'4. DETALLADA-RECURSOS ICBF'!$K$10:$K$1300,'2. INFORMACION GENERAL'!$B$71,'4. DETALLADA-RECURSOS ICBF'!$L$10:$L$1300,'2. INFORMACION GENERAL'!B78))</f>
        <v>0</v>
      </c>
      <c r="AG78" s="653">
        <f t="shared" si="170"/>
        <v>0</v>
      </c>
      <c r="AH78" s="696">
        <v>0</v>
      </c>
      <c r="AI78" s="653">
        <f>IF(OR(B78="",AH78=0),0,SUMIFS('4. DETALLADA-RECURSOS ICBF'!$M$10:$M$1300,'4. DETALLADA-RECURSOS ICBF'!$B$10:$B$1300,'2. INFORMACION GENERAL'!$AH$26,'4. DETALLADA-RECURSOS ICBF'!$K$10:$K$1300,'2. INFORMACION GENERAL'!$B$71,'4. DETALLADA-RECURSOS ICBF'!$L$10:$L$1300,'2. INFORMACION GENERAL'!B78))</f>
        <v>0</v>
      </c>
      <c r="AJ78" s="653">
        <f t="shared" si="177"/>
        <v>0</v>
      </c>
      <c r="AK78" s="696">
        <v>0</v>
      </c>
      <c r="AL78" s="653">
        <f>IF(OR(B78="",AK78=0),0,SUMIFS('4. DETALLADA-RECURSOS ICBF'!$M$10:$M$1300,'4. DETALLADA-RECURSOS ICBF'!$B$10:$B$1300,'2. INFORMACION GENERAL'!$AK$26,'4. DETALLADA-RECURSOS ICBF'!$K$10:$K$1300,'2. INFORMACION GENERAL'!$B$71,'4. DETALLADA-RECURSOS ICBF'!$L$10:$L$1300,'2. INFORMACION GENERAL'!B78))</f>
        <v>0</v>
      </c>
      <c r="AM78" s="653">
        <f>IFERROR(AK78-AL78,0)</f>
        <v>0</v>
      </c>
      <c r="AN78" s="696">
        <v>0</v>
      </c>
      <c r="AO78" s="653">
        <f>IF(OR(B78="",AN78=0),0,SUMIFS('4. DETALLADA-RECURSOS ICBF'!$M$10:$M$1300,'4. DETALLADA-RECURSOS ICBF'!$B$10:$B$1300,'2. INFORMACION GENERAL'!$AN$26,'4. DETALLADA-RECURSOS ICBF'!$K$10:$K$1300,'2. INFORMACION GENERAL'!$B$71,'4. DETALLADA-RECURSOS ICBF'!$L$10:$L$1300,'2. INFORMACION GENERAL'!B78))</f>
        <v>0</v>
      </c>
      <c r="AP78" s="653">
        <f t="shared" si="172"/>
        <v>0</v>
      </c>
      <c r="AQ78" s="696">
        <f>IF('1. PRESUPUESTO INICIAL'!F112="",0,'1. PRESUPUESTO INICIAL'!F112)</f>
        <v>0</v>
      </c>
      <c r="AR78" s="653">
        <f>IF(OR(B78="",AQ78=0),0,SUMIFS('4. DETALLADA-RECURSOS ICBF'!$M$10:$M$1300,'4. DETALLADA-RECURSOS ICBF'!$B$10:$B$1300,'2. INFORMACION GENERAL'!$AQ$26,'4. DETALLADA-RECURSOS ICBF'!$K$10:$K$1300,'2. INFORMACION GENERAL'!$B$71,'4. DETALLADA-RECURSOS ICBF'!$L$10:$L$1300,'2. INFORMACION GENERAL'!B78))</f>
        <v>0</v>
      </c>
      <c r="AS78" s="699">
        <f t="shared" si="173"/>
        <v>0</v>
      </c>
      <c r="AT78" s="700">
        <f t="shared" si="174"/>
        <v>0</v>
      </c>
      <c r="AU78" s="653">
        <f t="shared" si="175"/>
        <v>0</v>
      </c>
      <c r="AV78" s="701">
        <f t="shared" si="176"/>
        <v>0</v>
      </c>
    </row>
    <row r="79" spans="1:48" s="586" customFormat="1" ht="44.25" customHeight="1">
      <c r="A79" s="686">
        <v>230008</v>
      </c>
      <c r="B79" s="848" t="str">
        <f>IF('1. PRESUPUESTO INICIAL'!B113="","",'1. PRESUPUESTO INICIAL'!B113)</f>
        <v/>
      </c>
      <c r="C79" s="848"/>
      <c r="D79" s="696">
        <f>IF('1. PRESUPUESTO INICIAL'!D113="",0,'1. PRESUPUESTO INICIAL'!D113)</f>
        <v>0</v>
      </c>
      <c r="E79" s="653">
        <f>IF(OR(B79="",D79=0),0,SUMIFS('4. DETALLADA-RECURSOS ICBF'!$M$10:$M$1300,'4. DETALLADA-RECURSOS ICBF'!$B$10:$B$1300,'2. INFORMACION GENERAL'!$D$26,'4. DETALLADA-RECURSOS ICBF'!$K$10:$K$1300,'2. INFORMACION GENERAL'!$B$71,'4. DETALLADA-RECURSOS ICBF'!$L$10:$L$1300,'2. INFORMACION GENERAL'!B79))</f>
        <v>0</v>
      </c>
      <c r="F79" s="653">
        <f t="shared" si="161"/>
        <v>0</v>
      </c>
      <c r="G79" s="696">
        <v>0</v>
      </c>
      <c r="H79" s="653">
        <f>IF(OR(B79="",G79=0),0,SUMIFS('4. DETALLADA-RECURSOS ICBF'!$M$10:$M$1300,'4. DETALLADA-RECURSOS ICBF'!$B$10:$B$1300,'2. INFORMACION GENERAL'!$G$26,'4. DETALLADA-RECURSOS ICBF'!$K$10:$K$1300,'2. INFORMACION GENERAL'!$B$71,'4. DETALLADA-RECURSOS ICBF'!$L$10:$L$1300,'2. INFORMACION GENERAL'!B79))</f>
        <v>0</v>
      </c>
      <c r="I79" s="653">
        <f t="shared" si="162"/>
        <v>0</v>
      </c>
      <c r="J79" s="696">
        <v>0</v>
      </c>
      <c r="K79" s="653">
        <f>IF(OR(B79="",J79=0),0,SUMIFS('4. DETALLADA-RECURSOS ICBF'!$M$10:$M$1300,'4. DETALLADA-RECURSOS ICBF'!$B$10:$B$1300,'2. INFORMACION GENERAL'!$J$26,'4. DETALLADA-RECURSOS ICBF'!$K$10:$K$1300,'2. INFORMACION GENERAL'!$B$71,'4. DETALLADA-RECURSOS ICBF'!$L$10:$L$1300,'2. INFORMACION GENERAL'!B79))</f>
        <v>0</v>
      </c>
      <c r="L79" s="653">
        <f t="shared" si="163"/>
        <v>0</v>
      </c>
      <c r="M79" s="696">
        <v>0</v>
      </c>
      <c r="N79" s="653">
        <f>IF(OR(B79="",M79=0),0,SUMIFS('4. DETALLADA-RECURSOS ICBF'!$M$10:$M$1300,'4. DETALLADA-RECURSOS ICBF'!$B$10:$B$1300,'2. INFORMACION GENERAL'!$M$26,'4. DETALLADA-RECURSOS ICBF'!$K$10:$K$1300,'2. INFORMACION GENERAL'!$B$71,'4. DETALLADA-RECURSOS ICBF'!$L$10:$L$1300,'2. INFORMACION GENERAL'!B79))</f>
        <v>0</v>
      </c>
      <c r="O79" s="653">
        <f t="shared" si="164"/>
        <v>0</v>
      </c>
      <c r="P79" s="696">
        <v>0</v>
      </c>
      <c r="Q79" s="653">
        <f>IF(OR(B79="",P79=0),0,SUMIFS('4. DETALLADA-RECURSOS ICBF'!$M$10:$M$1300,'4. DETALLADA-RECURSOS ICBF'!$B$10:$B$1300,'2. INFORMACION GENERAL'!$P$26,'4. DETALLADA-RECURSOS ICBF'!$K$10:$K$1300,'2. INFORMACION GENERAL'!$B$71,'4. DETALLADA-RECURSOS ICBF'!$L$10:$L$1300,'2. INFORMACION GENERAL'!B79))</f>
        <v>0</v>
      </c>
      <c r="R79" s="653">
        <f t="shared" si="165"/>
        <v>0</v>
      </c>
      <c r="S79" s="696">
        <v>0</v>
      </c>
      <c r="T79" s="653">
        <f>IF(OR(B79="",S79=0),0,SUMIFS('4. DETALLADA-RECURSOS ICBF'!$M$10:$M$1300,'4. DETALLADA-RECURSOS ICBF'!$B$10:$B$1300,'2. INFORMACION GENERAL'!$S$26,'4. DETALLADA-RECURSOS ICBF'!$K$10:$K$1300,'2. INFORMACION GENERAL'!$B$71,'4. DETALLADA-RECURSOS ICBF'!$L$10:$L$1300,'2. INFORMACION GENERAL'!B79))</f>
        <v>0</v>
      </c>
      <c r="U79" s="653">
        <f t="shared" si="166"/>
        <v>0</v>
      </c>
      <c r="V79" s="696">
        <v>0</v>
      </c>
      <c r="W79" s="653">
        <f>IF(OR(B79="",V79=0),0,SUMIFS('4. DETALLADA-RECURSOS ICBF'!$M$10:$M$1300,'4. DETALLADA-RECURSOS ICBF'!$B$10:$B$1300,'2. INFORMACION GENERAL'!$V$26,'4. DETALLADA-RECURSOS ICBF'!$K$10:$K$1300,'2. INFORMACION GENERAL'!$B$71,'4. DETALLADA-RECURSOS ICBF'!$L$10:$L$1300,'2. INFORMACION GENERAL'!B79))</f>
        <v>0</v>
      </c>
      <c r="X79" s="653">
        <f t="shared" si="167"/>
        <v>0</v>
      </c>
      <c r="Y79" s="696">
        <v>0</v>
      </c>
      <c r="Z79" s="653">
        <f>IF(OR(B79="",Y79=0),0,SUMIFS('4. DETALLADA-RECURSOS ICBF'!$M$10:$M$1300,'4. DETALLADA-RECURSOS ICBF'!$B$10:$B$1300,'2. INFORMACION GENERAL'!$Y$26,'4. DETALLADA-RECURSOS ICBF'!$K$10:$K$1300,'2. INFORMACION GENERAL'!$B$71,'4. DETALLADA-RECURSOS ICBF'!$L$10:$L$1300,'2. INFORMACION GENERAL'!B79))</f>
        <v>0</v>
      </c>
      <c r="AA79" s="653">
        <f t="shared" si="168"/>
        <v>0</v>
      </c>
      <c r="AB79" s="696">
        <v>0</v>
      </c>
      <c r="AC79" s="653">
        <f>IF(OR(B79="",AB79=0),0,SUMIFS('4. DETALLADA-RECURSOS ICBF'!$M$10:$M$1300,'4. DETALLADA-RECURSOS ICBF'!$B$10:$B$1300,'2. INFORMACION GENERAL'!$AB$26,'4. DETALLADA-RECURSOS ICBF'!$K$10:$K$1300,'2. INFORMACION GENERAL'!$B$71,'4. DETALLADA-RECURSOS ICBF'!$L$10:$L$1300,'2. INFORMACION GENERAL'!B79))</f>
        <v>0</v>
      </c>
      <c r="AD79" s="653">
        <f t="shared" si="169"/>
        <v>0</v>
      </c>
      <c r="AE79" s="696">
        <v>0</v>
      </c>
      <c r="AF79" s="653">
        <f>IF(OR(B79="",AE79=0),0,SUMIFS('4. DETALLADA-RECURSOS ICBF'!$M$10:$M$1300,'4. DETALLADA-RECURSOS ICBF'!$B$10:$B$1300,'2. INFORMACION GENERAL'!$AE$26,'4. DETALLADA-RECURSOS ICBF'!$K$10:$K$1300,'2. INFORMACION GENERAL'!$B$71,'4. DETALLADA-RECURSOS ICBF'!$L$10:$L$1300,'2. INFORMACION GENERAL'!B79))</f>
        <v>0</v>
      </c>
      <c r="AG79" s="653">
        <f t="shared" si="170"/>
        <v>0</v>
      </c>
      <c r="AH79" s="696">
        <v>0</v>
      </c>
      <c r="AI79" s="653">
        <f>IF(OR(B79="",AH79=0),0,SUMIFS('4. DETALLADA-RECURSOS ICBF'!$M$10:$M$1300,'4. DETALLADA-RECURSOS ICBF'!$B$10:$B$1300,'2. INFORMACION GENERAL'!$AH$26,'4. DETALLADA-RECURSOS ICBF'!$K$10:$K$1300,'2. INFORMACION GENERAL'!$B$71,'4. DETALLADA-RECURSOS ICBF'!$L$10:$L$1300,'2. INFORMACION GENERAL'!B79))</f>
        <v>0</v>
      </c>
      <c r="AJ79" s="653">
        <f t="shared" si="177"/>
        <v>0</v>
      </c>
      <c r="AK79" s="696">
        <v>0</v>
      </c>
      <c r="AL79" s="653">
        <f>IF(OR(B79="",AK79=0),0,SUMIFS('4. DETALLADA-RECURSOS ICBF'!$M$10:$M$1300,'4. DETALLADA-RECURSOS ICBF'!$B$10:$B$1300,'2. INFORMACION GENERAL'!$AK$26,'4. DETALLADA-RECURSOS ICBF'!$K$10:$K$1300,'2. INFORMACION GENERAL'!$B$71,'4. DETALLADA-RECURSOS ICBF'!$L$10:$L$1300,'2. INFORMACION GENERAL'!B79))</f>
        <v>0</v>
      </c>
      <c r="AM79" s="653">
        <f>IFERROR(AK79-AL79,0)</f>
        <v>0</v>
      </c>
      <c r="AN79" s="696">
        <v>0</v>
      </c>
      <c r="AO79" s="653">
        <f>IF(OR(B79="",AN79=0),0,SUMIFS('4. DETALLADA-RECURSOS ICBF'!$M$10:$M$1300,'4. DETALLADA-RECURSOS ICBF'!$B$10:$B$1300,'2. INFORMACION GENERAL'!$AN$26,'4. DETALLADA-RECURSOS ICBF'!$K$10:$K$1300,'2. INFORMACION GENERAL'!$B$71,'4. DETALLADA-RECURSOS ICBF'!$L$10:$L$1300,'2. INFORMACION GENERAL'!B79))</f>
        <v>0</v>
      </c>
      <c r="AP79" s="653">
        <f t="shared" si="172"/>
        <v>0</v>
      </c>
      <c r="AQ79" s="696">
        <f>IF('1. PRESUPUESTO INICIAL'!F113="",0,'1. PRESUPUESTO INICIAL'!F113)</f>
        <v>0</v>
      </c>
      <c r="AR79" s="653">
        <f>IF(OR(B79="",AQ79=0),0,SUMIFS('4. DETALLADA-RECURSOS ICBF'!$M$10:$M$1300,'4. DETALLADA-RECURSOS ICBF'!$B$10:$B$1300,'2. INFORMACION GENERAL'!$AQ$26,'4. DETALLADA-RECURSOS ICBF'!$K$10:$K$1300,'2. INFORMACION GENERAL'!$B$71,'4. DETALLADA-RECURSOS ICBF'!$L$10:$L$1300,'2. INFORMACION GENERAL'!B79))</f>
        <v>0</v>
      </c>
      <c r="AS79" s="699">
        <f t="shared" si="173"/>
        <v>0</v>
      </c>
      <c r="AT79" s="700">
        <f t="shared" si="174"/>
        <v>0</v>
      </c>
      <c r="AU79" s="653">
        <f t="shared" si="175"/>
        <v>0</v>
      </c>
      <c r="AV79" s="701">
        <f t="shared" si="176"/>
        <v>0</v>
      </c>
    </row>
    <row r="80" spans="1:48" s="586" customFormat="1" ht="44.25" customHeight="1">
      <c r="A80" s="686">
        <v>230009</v>
      </c>
      <c r="B80" s="848" t="str">
        <f>IF('1. PRESUPUESTO INICIAL'!B114="","",'1. PRESUPUESTO INICIAL'!B114)</f>
        <v/>
      </c>
      <c r="C80" s="848"/>
      <c r="D80" s="696">
        <f>IF('1. PRESUPUESTO INICIAL'!D114="",0,'1. PRESUPUESTO INICIAL'!D114)</f>
        <v>0</v>
      </c>
      <c r="E80" s="653">
        <f>IF(OR(B80="",D80=0),0,SUMIFS('4. DETALLADA-RECURSOS ICBF'!$M$10:$M$1300,'4. DETALLADA-RECURSOS ICBF'!$B$10:$B$1300,'2. INFORMACION GENERAL'!$D$26,'4. DETALLADA-RECURSOS ICBF'!$K$10:$K$1300,'2. INFORMACION GENERAL'!$B$71,'4. DETALLADA-RECURSOS ICBF'!$L$10:$L$1300,'2. INFORMACION GENERAL'!B80))</f>
        <v>0</v>
      </c>
      <c r="F80" s="653">
        <f t="shared" si="161"/>
        <v>0</v>
      </c>
      <c r="G80" s="696">
        <v>0</v>
      </c>
      <c r="H80" s="653">
        <f>IF(OR(B80="",G80=0),0,SUMIFS('4. DETALLADA-RECURSOS ICBF'!$M$10:$M$1300,'4. DETALLADA-RECURSOS ICBF'!$B$10:$B$1300,'2. INFORMACION GENERAL'!$G$26,'4. DETALLADA-RECURSOS ICBF'!$K$10:$K$1300,'2. INFORMACION GENERAL'!$B$71,'4. DETALLADA-RECURSOS ICBF'!$L$10:$L$1300,'2. INFORMACION GENERAL'!B80))</f>
        <v>0</v>
      </c>
      <c r="I80" s="653">
        <f t="shared" si="162"/>
        <v>0</v>
      </c>
      <c r="J80" s="696">
        <v>0</v>
      </c>
      <c r="K80" s="653">
        <f>IF(OR(B80="",J80=0),0,SUMIFS('4. DETALLADA-RECURSOS ICBF'!$M$10:$M$1300,'4. DETALLADA-RECURSOS ICBF'!$B$10:$B$1300,'2. INFORMACION GENERAL'!$J$26,'4. DETALLADA-RECURSOS ICBF'!$K$10:$K$1300,'2. INFORMACION GENERAL'!$B$71,'4. DETALLADA-RECURSOS ICBF'!$L$10:$L$1300,'2. INFORMACION GENERAL'!B80))</f>
        <v>0</v>
      </c>
      <c r="L80" s="653">
        <f>IFERROR(J80-K80,0)</f>
        <v>0</v>
      </c>
      <c r="M80" s="696">
        <v>0</v>
      </c>
      <c r="N80" s="653">
        <f>IF(OR(B80="",M80=0),0,SUMIFS('4. DETALLADA-RECURSOS ICBF'!$M$10:$M$1300,'4. DETALLADA-RECURSOS ICBF'!$B$10:$B$1300,'2. INFORMACION GENERAL'!$M$26,'4. DETALLADA-RECURSOS ICBF'!$K$10:$K$1300,'2. INFORMACION GENERAL'!$B$71,'4. DETALLADA-RECURSOS ICBF'!$L$10:$L$1300,'2. INFORMACION GENERAL'!B80))</f>
        <v>0</v>
      </c>
      <c r="O80" s="653">
        <f>IFERROR(M80-N80,0)</f>
        <v>0</v>
      </c>
      <c r="P80" s="696">
        <v>0</v>
      </c>
      <c r="Q80" s="653">
        <f>IF(OR(B80="",P80=0),0,SUMIFS('4. DETALLADA-RECURSOS ICBF'!$M$10:$M$1300,'4. DETALLADA-RECURSOS ICBF'!$B$10:$B$1300,'2. INFORMACION GENERAL'!$P$26,'4. DETALLADA-RECURSOS ICBF'!$K$10:$K$1300,'2. INFORMACION GENERAL'!$B$71,'4. DETALLADA-RECURSOS ICBF'!$L$10:$L$1300,'2. INFORMACION GENERAL'!B80))</f>
        <v>0</v>
      </c>
      <c r="R80" s="653">
        <f>IFERROR(P80-Q80,0)</f>
        <v>0</v>
      </c>
      <c r="S80" s="696">
        <v>0</v>
      </c>
      <c r="T80" s="653">
        <f>IF(OR(B80="",S80=0),0,SUMIFS('4. DETALLADA-RECURSOS ICBF'!$M$10:$M$1300,'4. DETALLADA-RECURSOS ICBF'!$B$10:$B$1300,'2. INFORMACION GENERAL'!$S$26,'4. DETALLADA-RECURSOS ICBF'!$K$10:$K$1300,'2. INFORMACION GENERAL'!$B$71,'4. DETALLADA-RECURSOS ICBF'!$L$10:$L$1300,'2. INFORMACION GENERAL'!B80))</f>
        <v>0</v>
      </c>
      <c r="U80" s="653">
        <f>IFERROR(S80-T80,0)</f>
        <v>0</v>
      </c>
      <c r="V80" s="696">
        <v>0</v>
      </c>
      <c r="W80" s="653">
        <f>IF(OR(B80="",V80=0),0,SUMIFS('4. DETALLADA-RECURSOS ICBF'!$M$10:$M$1300,'4. DETALLADA-RECURSOS ICBF'!$B$10:$B$1300,'2. INFORMACION GENERAL'!$V$26,'4. DETALLADA-RECURSOS ICBF'!$K$10:$K$1300,'2. INFORMACION GENERAL'!$B$71,'4. DETALLADA-RECURSOS ICBF'!$L$10:$L$1300,'2. INFORMACION GENERAL'!B80))</f>
        <v>0</v>
      </c>
      <c r="X80" s="653">
        <f>IFERROR(V80-W80,0)</f>
        <v>0</v>
      </c>
      <c r="Y80" s="696">
        <v>0</v>
      </c>
      <c r="Z80" s="653">
        <f>IF(OR(B80="",Y80=0),0,SUMIFS('4. DETALLADA-RECURSOS ICBF'!$M$10:$M$1300,'4. DETALLADA-RECURSOS ICBF'!$B$10:$B$1300,'2. INFORMACION GENERAL'!$Y$26,'4. DETALLADA-RECURSOS ICBF'!$K$10:$K$1300,'2. INFORMACION GENERAL'!$B$71,'4. DETALLADA-RECURSOS ICBF'!$L$10:$L$1300,'2. INFORMACION GENERAL'!B80))</f>
        <v>0</v>
      </c>
      <c r="AA80" s="653">
        <f>IFERROR(Y80-Z80,0)</f>
        <v>0</v>
      </c>
      <c r="AB80" s="696">
        <v>0</v>
      </c>
      <c r="AC80" s="653">
        <f>IF(OR(B80="",AB80=0),0,SUMIFS('4. DETALLADA-RECURSOS ICBF'!$M$10:$M$1300,'4. DETALLADA-RECURSOS ICBF'!$B$10:$B$1300,'2. INFORMACION GENERAL'!$AB$26,'4. DETALLADA-RECURSOS ICBF'!$K$10:$K$1300,'2. INFORMACION GENERAL'!$B$71,'4. DETALLADA-RECURSOS ICBF'!$L$10:$L$1300,'2. INFORMACION GENERAL'!B80))</f>
        <v>0</v>
      </c>
      <c r="AD80" s="653">
        <f>IFERROR(AB80-AC80,0)</f>
        <v>0</v>
      </c>
      <c r="AE80" s="696">
        <v>0</v>
      </c>
      <c r="AF80" s="653">
        <f>IF(OR(B80="",AE80=0),0,SUMIFS('4. DETALLADA-RECURSOS ICBF'!$M$10:$M$1300,'4. DETALLADA-RECURSOS ICBF'!$B$10:$B$1300,'2. INFORMACION GENERAL'!$AE$26,'4. DETALLADA-RECURSOS ICBF'!$K$10:$K$1300,'2. INFORMACION GENERAL'!$B$71,'4. DETALLADA-RECURSOS ICBF'!$L$10:$L$1300,'2. INFORMACION GENERAL'!B80))</f>
        <v>0</v>
      </c>
      <c r="AG80" s="653">
        <f>IFERROR(AE80-AF80,0)</f>
        <v>0</v>
      </c>
      <c r="AH80" s="696">
        <v>0</v>
      </c>
      <c r="AI80" s="653">
        <f>IF(OR(B80="",AH80=0),0,SUMIFS('4. DETALLADA-RECURSOS ICBF'!$M$10:$M$1300,'4. DETALLADA-RECURSOS ICBF'!$B$10:$B$1300,'2. INFORMACION GENERAL'!$AH$26,'4. DETALLADA-RECURSOS ICBF'!$K$10:$K$1300,'2. INFORMACION GENERAL'!$B$71,'4. DETALLADA-RECURSOS ICBF'!$L$10:$L$1300,'2. INFORMACION GENERAL'!B80))</f>
        <v>0</v>
      </c>
      <c r="AJ80" s="653">
        <f>IFERROR(AH80-AI80,0)</f>
        <v>0</v>
      </c>
      <c r="AK80" s="696">
        <v>0</v>
      </c>
      <c r="AL80" s="653">
        <f>IF(OR(B80="",AK80=0),0,SUMIFS('4. DETALLADA-RECURSOS ICBF'!$M$10:$M$1300,'4. DETALLADA-RECURSOS ICBF'!$B$10:$B$1300,'2. INFORMACION GENERAL'!$AK$26,'4. DETALLADA-RECURSOS ICBF'!$K$10:$K$1300,'2. INFORMACION GENERAL'!$B$71,'4. DETALLADA-RECURSOS ICBF'!$L$10:$L$1300,'2. INFORMACION GENERAL'!B80))</f>
        <v>0</v>
      </c>
      <c r="AM80" s="653">
        <f>IFERROR(AK80-AL80,0)</f>
        <v>0</v>
      </c>
      <c r="AN80" s="696">
        <v>0</v>
      </c>
      <c r="AO80" s="653">
        <f>IF(OR(B80="",AN80=0),0,SUMIFS('4. DETALLADA-RECURSOS ICBF'!$M$10:$M$1300,'4. DETALLADA-RECURSOS ICBF'!$B$10:$B$1300,'2. INFORMACION GENERAL'!$AN$26,'4. DETALLADA-RECURSOS ICBF'!$K$10:$K$1300,'2. INFORMACION GENERAL'!$B$71,'4. DETALLADA-RECURSOS ICBF'!$L$10:$L$1300,'2. INFORMACION GENERAL'!B80))</f>
        <v>0</v>
      </c>
      <c r="AP80" s="653">
        <f t="shared" si="172"/>
        <v>0</v>
      </c>
      <c r="AQ80" s="696">
        <f>IF('1. PRESUPUESTO INICIAL'!F114="",0,'1. PRESUPUESTO INICIAL'!F114)</f>
        <v>0</v>
      </c>
      <c r="AR80" s="653">
        <f>IF(OR(B80="",AQ80=0),0,SUMIFS('4. DETALLADA-RECURSOS ICBF'!$M$10:$M$1300,'4. DETALLADA-RECURSOS ICBF'!$B$10:$B$1300,'2. INFORMACION GENERAL'!$AQ$26,'4. DETALLADA-RECURSOS ICBF'!$K$10:$K$1300,'2. INFORMACION GENERAL'!$B$71,'4. DETALLADA-RECURSOS ICBF'!$L$10:$L$1300,'2. INFORMACION GENERAL'!B80))</f>
        <v>0</v>
      </c>
      <c r="AS80" s="699">
        <f t="shared" si="173"/>
        <v>0</v>
      </c>
      <c r="AT80" s="700">
        <f t="shared" si="174"/>
        <v>0</v>
      </c>
      <c r="AU80" s="653">
        <f t="shared" si="175"/>
        <v>0</v>
      </c>
      <c r="AV80" s="701">
        <f t="shared" si="176"/>
        <v>0</v>
      </c>
    </row>
    <row r="81" spans="1:48" ht="44.25" customHeight="1">
      <c r="A81" s="582">
        <v>2302</v>
      </c>
      <c r="B81" s="966" t="str">
        <f>IF('1. PRESUPUESTO INICIAL'!B118="","",'1. PRESUPUESTO INICIAL'!B118)</f>
        <v>N/A</v>
      </c>
      <c r="C81" s="966"/>
      <c r="D81" s="695">
        <f>IF('1. PRESUPUESTO INICIAL'!D118="",0,'1. PRESUPUESTO INICIAL'!D118)</f>
        <v>0</v>
      </c>
      <c r="E81" s="583">
        <f>IF(OR(B81="",D81=0),0,SUMIFS('4. DETALLADA-RECURSOS ICBF'!$M$10:$M$1300,'4. DETALLADA-RECURSOS ICBF'!$B$10:$B$1300,'2. INFORMACION GENERAL'!$D$26,'4. DETALLADA-RECURSOS ICBF'!$K$10:$K$1300,'2. INFORMACION GENERAL'!$B$81,'4. DETALLADA-RECURSOS ICBF'!$L$10:$L$1300,'2. INFORMACION GENERAL'!B81))</f>
        <v>0</v>
      </c>
      <c r="F81" s="583">
        <f>IFERROR(D81-E81,0)</f>
        <v>0</v>
      </c>
      <c r="G81" s="695">
        <v>0</v>
      </c>
      <c r="H81" s="583">
        <f>IF(OR(B81="",G81=0),0,SUMIFS('4. DETALLADA-RECURSOS ICBF'!$M$10:$M$1300,'4. DETALLADA-RECURSOS ICBF'!$B$10:$B$1300,'2. INFORMACION GENERAL'!$G$26,'4. DETALLADA-RECURSOS ICBF'!$K$10:$K$1300,'2. INFORMACION GENERAL'!$B$81))</f>
        <v>0</v>
      </c>
      <c r="I81" s="583">
        <f>IFERROR(G81-H81,0)</f>
        <v>0</v>
      </c>
      <c r="J81" s="775">
        <v>0</v>
      </c>
      <c r="K81" s="583">
        <f>IF(OR(B81="",J81=0),0,SUMIFS('4. DETALLADA-RECURSOS ICBF'!$M$10:$M$1300,'4. DETALLADA-RECURSOS ICBF'!$B$10:$B$1300,'2. INFORMACION GENERAL'!$J$26,'4. DETALLADA-RECURSOS ICBF'!$K$10:$K$1300,'2. INFORMACION GENERAL'!$B$81))</f>
        <v>0</v>
      </c>
      <c r="L81" s="583">
        <f>IFERROR(J81-K81,0)</f>
        <v>0</v>
      </c>
      <c r="M81" s="775">
        <v>0</v>
      </c>
      <c r="N81" s="583">
        <f>IF(OR(B81="",M81=0),0,SUMIFS('4. DETALLADA-RECURSOS ICBF'!$M$10:$M$1300,'4. DETALLADA-RECURSOS ICBF'!$B$10:$B$1300,'2. INFORMACION GENERAL'!$M$26,'4. DETALLADA-RECURSOS ICBF'!$K$10:$K$1300,'2. INFORMACION GENERAL'!$B$81))</f>
        <v>0</v>
      </c>
      <c r="O81" s="583">
        <f>IFERROR(M81-N81,0)</f>
        <v>0</v>
      </c>
      <c r="P81" s="775">
        <v>0</v>
      </c>
      <c r="Q81" s="583">
        <f>IF(OR(B81="",P81=0),0,SUMIFS('4. DETALLADA-RECURSOS ICBF'!$M$10:$M$1300,'4. DETALLADA-RECURSOS ICBF'!$B$10:$B$1300,'2. INFORMACION GENERAL'!$P$26,'4. DETALLADA-RECURSOS ICBF'!$K$10:$K$1300,'2. INFORMACION GENERAL'!$B$81))</f>
        <v>0</v>
      </c>
      <c r="R81" s="583">
        <f>IFERROR(P81-Q81,0)</f>
        <v>0</v>
      </c>
      <c r="S81" s="695">
        <v>0</v>
      </c>
      <c r="T81" s="583">
        <f>IF(OR(B81="",S81=0),0,SUMIFS('4. DETALLADA-RECURSOS ICBF'!$M$10:$M$1300,'4. DETALLADA-RECURSOS ICBF'!$B$10:$B$1300,'2. INFORMACION GENERAL'!$S$26,'4. DETALLADA-RECURSOS ICBF'!$K$10:$K$1300,'2. INFORMACION GENERAL'!$B$81))</f>
        <v>0</v>
      </c>
      <c r="U81" s="583">
        <f>IFERROR(S81-T81,0)</f>
        <v>0</v>
      </c>
      <c r="V81" s="695">
        <v>0</v>
      </c>
      <c r="W81" s="583">
        <f>IF(OR(B81="",V81=0),0,SUMIFS('4. DETALLADA-RECURSOS ICBF'!$M$10:$M$1300,'4. DETALLADA-RECURSOS ICBF'!$B$10:$B$1300,'2. INFORMACION GENERAL'!$V$26,'4. DETALLADA-RECURSOS ICBF'!$K$10:$K$1300,'2. INFORMACION GENERAL'!$B$81))</f>
        <v>0</v>
      </c>
      <c r="X81" s="583">
        <f>IFERROR(V81-W81,0)</f>
        <v>0</v>
      </c>
      <c r="Y81" s="695">
        <v>0</v>
      </c>
      <c r="Z81" s="583">
        <f>IF(OR(B81="",Y81=0),0,SUMIFS('4. DETALLADA-RECURSOS ICBF'!$M$10:$M$1300,'4. DETALLADA-RECURSOS ICBF'!$B$10:$B$1300,'2. INFORMACION GENERAL'!$Y$26,'4. DETALLADA-RECURSOS ICBF'!$K$10:$K$1300,'2. INFORMACION GENERAL'!$B$81))</f>
        <v>0</v>
      </c>
      <c r="AA81" s="583">
        <f>IFERROR(Y81-Z81,0)</f>
        <v>0</v>
      </c>
      <c r="AB81" s="695">
        <v>0</v>
      </c>
      <c r="AC81" s="583">
        <f>IF(OR(B81="",AB81=0),0,SUMIFS('4. DETALLADA-RECURSOS ICBF'!$M$10:$M$1300,'4. DETALLADA-RECURSOS ICBF'!$B$10:$B$1300,'2. INFORMACION GENERAL'!$AB$26,'4. DETALLADA-RECURSOS ICBF'!$K$10:$K$1300,'2. INFORMACION GENERAL'!$B$81))</f>
        <v>0</v>
      </c>
      <c r="AD81" s="583">
        <f>IFERROR(AB81-AC81,0)</f>
        <v>0</v>
      </c>
      <c r="AE81" s="695">
        <v>0</v>
      </c>
      <c r="AF81" s="583">
        <f>IF(OR(B81="",AE81=0),0,SUMIFS('4. DETALLADA-RECURSOS ICBF'!$M$10:$M$1300,'4. DETALLADA-RECURSOS ICBF'!$B$10:$B$1300,'2. INFORMACION GENERAL'!$AE$26,'4. DETALLADA-RECURSOS ICBF'!$K$10:$K$1300,'2. INFORMACION GENERAL'!$B$81))</f>
        <v>0</v>
      </c>
      <c r="AG81" s="583">
        <f>IFERROR(AE81-AF81,0)</f>
        <v>0</v>
      </c>
      <c r="AH81" s="695">
        <v>0</v>
      </c>
      <c r="AI81" s="583">
        <f>IF(OR(B81="",AH81=0),0,SUMIFS('4. DETALLADA-RECURSOS ICBF'!$M$10:$M$1300,'4. DETALLADA-RECURSOS ICBF'!$B$10:$B$1300,'2. INFORMACION GENERAL'!$AH$26,'4. DETALLADA-RECURSOS ICBF'!$K$10:$K$1300,'2. INFORMACION GENERAL'!$B$81))</f>
        <v>0</v>
      </c>
      <c r="AJ81" s="583">
        <f>IFERROR(AH81-AI81,0)</f>
        <v>0</v>
      </c>
      <c r="AK81" s="695">
        <v>0</v>
      </c>
      <c r="AL81" s="583">
        <f>IF(OR(B81="",AK81=0),0,SUMIFS('4. DETALLADA-RECURSOS ICBF'!$M$10:$M$1300,'4. DETALLADA-RECURSOS ICBF'!$B$10:$B$1300,'2. INFORMACION GENERAL'!$AK$26,'4. DETALLADA-RECURSOS ICBF'!$K$10:$K$1300,'2. INFORMACION GENERAL'!$B$81))</f>
        <v>0</v>
      </c>
      <c r="AM81" s="583">
        <f>IFERROR(AK81-AL81,0)</f>
        <v>0</v>
      </c>
      <c r="AN81" s="695">
        <v>0</v>
      </c>
      <c r="AO81" s="583">
        <f>IF(OR(B81="",AN81=0),0,SUMIFS('4. DETALLADA-RECURSOS ICBF'!$M$10:$M$1300,'4. DETALLADA-RECURSOS ICBF'!$B$10:$B$1300,'2. INFORMACION GENERAL'!$AN$26,'4. DETALLADA-RECURSOS ICBF'!$K$10:$K$1300,'2. INFORMACION GENERAL'!$B$81))</f>
        <v>0</v>
      </c>
      <c r="AP81" s="583">
        <f t="shared" si="172"/>
        <v>0</v>
      </c>
      <c r="AQ81" s="775">
        <f>IF('1. PRESUPUESTO INICIAL'!F118="",0,'1. PRESUPUESTO INICIAL'!F118)</f>
        <v>0</v>
      </c>
      <c r="AR81" s="583">
        <f>IF(OR(B81="",AQ81=0),0,SUMIFS('4. DETALLADA-RECURSOS ICBF'!$M$10:$M$1300,'4. DETALLADA-RECURSOS ICBF'!$B$10:$B$1300,'2. INFORMACION GENERAL'!$AQ$26,'4. DETALLADA-RECURSOS ICBF'!$K$10:$K$1300,'2. INFORMACION GENERAL'!$B$81))</f>
        <v>0</v>
      </c>
      <c r="AS81" s="698">
        <f>IFERROR(AQ81-AR81,0)</f>
        <v>0</v>
      </c>
      <c r="AT81" s="584">
        <f t="shared" si="174"/>
        <v>0</v>
      </c>
      <c r="AU81" s="583">
        <f t="shared" si="175"/>
        <v>0</v>
      </c>
      <c r="AV81" s="585">
        <f t="shared" si="176"/>
        <v>0</v>
      </c>
    </row>
    <row r="82" spans="1:48" ht="44.25" customHeight="1">
      <c r="A82" s="582">
        <v>2303</v>
      </c>
      <c r="B82" s="966" t="str">
        <f>IF('1. PRESUPUESTO INICIAL'!B121="","",'1. PRESUPUESTO INICIAL'!B121)</f>
        <v>GRAVAMEN MOVIMIENTOS FINANCIEROS GMF</v>
      </c>
      <c r="C82" s="966"/>
      <c r="D82" s="695">
        <f>IF('1. PRESUPUESTO INICIAL'!D121="",0,'1. PRESUPUESTO INICIAL'!D121)</f>
        <v>469528</v>
      </c>
      <c r="E82" s="583">
        <f>IF(OR(B82="",D82=0),0,SUMIFS('4. DETALLADA-RECURSOS ICBF'!$M$10:$M$1300,'4. DETALLADA-RECURSOS ICBF'!$B$10:$B$1300,'2. INFORMACION GENERAL'!$D$26,'4. DETALLADA-RECURSOS ICBF'!$K$10:$K$1300,'2. INFORMACION GENERAL'!$B$82,'4. DETALLADA-RECURSOS ICBF'!$L$10:$L$1300,'2. INFORMACION GENERAL'!B82))</f>
        <v>0</v>
      </c>
      <c r="F82" s="583">
        <f>IFERROR(D82-E82,0)</f>
        <v>469528</v>
      </c>
      <c r="G82" s="695">
        <v>326426.40999999997</v>
      </c>
      <c r="H82" s="583">
        <f>IF(OR(B82="",G82=0),0,SUMIFS('4. DETALLADA-RECURSOS ICBF'!$M$10:$M$1300,'4. DETALLADA-RECURSOS ICBF'!$B$10:$B$1300,'2. INFORMACION GENERAL'!$G$26,'4. DETALLADA-RECURSOS ICBF'!$K$10:$K$1300,'2. INFORMACION GENERAL'!$B$82,'4. DETALLADA-RECURSOS ICBF'!$L$10:$L$1300,'2. INFORMACION GENERAL'!B82))</f>
        <v>0</v>
      </c>
      <c r="I82" s="583">
        <f>IFERROR(G82-H82,0)</f>
        <v>326426.40999999997</v>
      </c>
      <c r="J82" s="778">
        <v>1632132</v>
      </c>
      <c r="K82" s="583">
        <f>IF(OR(B82="",J82=0),0,SUMIFS('4. DETALLADA-RECURSOS ICBF'!$M$10:$M$1300,'4. DETALLADA-RECURSOS ICBF'!$B$10:$B$1300,'2. INFORMACION GENERAL'!$J$26,'4. DETALLADA-RECURSOS ICBF'!$K$10:$K$1300,'2. INFORMACION GENERAL'!$B$82,'4. DETALLADA-RECURSOS ICBF'!$L$10:$L$1300,'2. INFORMACION GENERAL'!B82))</f>
        <v>11947.6</v>
      </c>
      <c r="L82" s="583">
        <f>IFERROR(J82-K82,0)</f>
        <v>1620184.4</v>
      </c>
      <c r="M82" s="775">
        <v>1632132</v>
      </c>
      <c r="N82" s="583">
        <f>IF(OR(B82="",M82=0),0,SUMIFS('4. DETALLADA-RECURSOS ICBF'!$M$10:$M$1300,'4. DETALLADA-RECURSOS ICBF'!$B$10:$B$1300,'2. INFORMACION GENERAL'!$M$26,'4. DETALLADA-RECURSOS ICBF'!$K$10:$K$1300,'2. INFORMACION GENERAL'!$B$82,'4. DETALLADA-RECURSOS ICBF'!$L$10:$L$1300,'2. INFORMACION GENERAL'!B82))</f>
        <v>106757.2</v>
      </c>
      <c r="O82" s="583">
        <f>IFERROR(M82-N82,0)</f>
        <v>1525374.8</v>
      </c>
      <c r="P82" s="775">
        <v>1632132</v>
      </c>
      <c r="Q82" s="583">
        <f>IF(OR(B82="",P82=0),0,SUMIFS('4. DETALLADA-RECURSOS ICBF'!$M$10:$M$1300,'4. DETALLADA-RECURSOS ICBF'!$B$10:$B$1300,'2. INFORMACION GENERAL'!$P$26,'4. DETALLADA-RECURSOS ICBF'!$K$10:$K$1300,'2. INFORMACION GENERAL'!$B$82,'4. DETALLADA-RECURSOS ICBF'!$L$10:$L$1300,'2. INFORMACION GENERAL'!B82))</f>
        <v>1630572.38</v>
      </c>
      <c r="R82" s="583">
        <f>IFERROR(P82-Q82,0)</f>
        <v>1559.6200000001118</v>
      </c>
      <c r="S82" s="775">
        <v>1632132</v>
      </c>
      <c r="T82" s="583">
        <f>IF(OR(B82="",S82=0),0,SUMIFS('4. DETALLADA-RECURSOS ICBF'!$M$10:$M$1300,'4. DETALLADA-RECURSOS ICBF'!$B$10:$B$1300,'2. INFORMACION GENERAL'!$S$26,'4. DETALLADA-RECURSOS ICBF'!$K$10:$K$1300,'2. INFORMACION GENERAL'!$B$82,'4. DETALLADA-RECURSOS ICBF'!$L$10:$L$1300,'2. INFORMACION GENERAL'!B82))</f>
        <v>2357734.06</v>
      </c>
      <c r="U82" s="583">
        <f>IFERROR(S82-T82,0)</f>
        <v>-725602.06</v>
      </c>
      <c r="V82" s="775">
        <v>1305706</v>
      </c>
      <c r="W82" s="583">
        <f>IF(OR(B82="",V82=0),0,SUMIFS('4. DETALLADA-RECURSOS ICBF'!$M$10:$M$1300,'4. DETALLADA-RECURSOS ICBF'!$B$10:$B$1300,'2. INFORMACION GENERAL'!$V$26,'4. DETALLADA-RECURSOS ICBF'!$K$10:$K$1300,'2. INFORMACION GENERAL'!$B$82,'4. DETALLADA-RECURSOS ICBF'!$L$10:$L$1300,'2. INFORMACION GENERAL'!B82))</f>
        <v>647592.56000000006</v>
      </c>
      <c r="X82" s="583">
        <f>IFERROR(V82-W82,0)</f>
        <v>658113.43999999994</v>
      </c>
      <c r="Y82" s="695">
        <v>0</v>
      </c>
      <c r="Z82" s="583">
        <f>IF(OR(B82="",Y82=0),0,SUMIFS('4. DETALLADA-RECURSOS ICBF'!$M$10:$M$1300,'4. DETALLADA-RECURSOS ICBF'!$B$10:$B$1300,'2. INFORMACION GENERAL'!$Y$26,'4. DETALLADA-RECURSOS ICBF'!$K$10:$K$1300,'2. INFORMACION GENERAL'!$B$82,'4. DETALLADA-RECURSOS ICBF'!$L$10:$L$1300,'2. INFORMACION GENERAL'!B82))</f>
        <v>0</v>
      </c>
      <c r="AA82" s="583">
        <f>IFERROR(Y82-Z82,0)</f>
        <v>0</v>
      </c>
      <c r="AB82" s="695">
        <v>0</v>
      </c>
      <c r="AC82" s="583">
        <f>IF(OR(B82="",AB82=0),0,SUMIFS('4. DETALLADA-RECURSOS ICBF'!$M$10:$M$1300,'4. DETALLADA-RECURSOS ICBF'!$B$10:$B$1300,'2. INFORMACION GENERAL'!$AB$26,'4. DETALLADA-RECURSOS ICBF'!$K$10:$K$1300,'2. INFORMACION GENERAL'!$B$82,'4. DETALLADA-RECURSOS ICBF'!$L$10:$L$1300,'2. INFORMACION GENERAL'!B82))</f>
        <v>0</v>
      </c>
      <c r="AD82" s="583">
        <f>IFERROR(AB82-AC82,0)</f>
        <v>0</v>
      </c>
      <c r="AE82" s="695">
        <v>0</v>
      </c>
      <c r="AF82" s="583">
        <f>IF(OR(B82="",AE82=0),0,SUMIFS('4. DETALLADA-RECURSOS ICBF'!$M$10:$M$1300,'4. DETALLADA-RECURSOS ICBF'!$B$10:$B$1300,'2. INFORMACION GENERAL'!$AE$26,'4. DETALLADA-RECURSOS ICBF'!$K$10:$K$1300,'2. INFORMACION GENERAL'!$B$82,'4. DETALLADA-RECURSOS ICBF'!$L$10:$L$1300,'2. INFORMACION GENERAL'!B82))</f>
        <v>0</v>
      </c>
      <c r="AG82" s="583">
        <f>IFERROR(AE82-AF82,0)</f>
        <v>0</v>
      </c>
      <c r="AH82" s="695">
        <v>0</v>
      </c>
      <c r="AI82" s="583">
        <f>IF(OR(B82="",AH82=0),0,SUMIFS('4. DETALLADA-RECURSOS ICBF'!$M$10:$M$1300,'4. DETALLADA-RECURSOS ICBF'!$B$10:$B$1300,'2. INFORMACION GENERAL'!$AH$26,'4. DETALLADA-RECURSOS ICBF'!$K$10:$K$1300,'2. INFORMACION GENERAL'!$B$82,'4. DETALLADA-RECURSOS ICBF'!$L$10:$L$1300,'2. INFORMACION GENERAL'!B82))</f>
        <v>0</v>
      </c>
      <c r="AJ82" s="583">
        <f>IFERROR(AH82-AI82,0)</f>
        <v>0</v>
      </c>
      <c r="AK82" s="695">
        <v>0</v>
      </c>
      <c r="AL82" s="583">
        <f>IF(OR(B82="",AK82=0),0,SUMIFS('4. DETALLADA-RECURSOS ICBF'!$M$10:$M$1300,'4. DETALLADA-RECURSOS ICBF'!$B$10:$B$1300,'2. INFORMACION GENERAL'!$AK$26,'4. DETALLADA-RECURSOS ICBF'!$K$10:$K$1300,'2. INFORMACION GENERAL'!$B$82,'4. DETALLADA-RECURSOS ICBF'!$L$10:$L$1300,'2. INFORMACION GENERAL'!B82))</f>
        <v>0</v>
      </c>
      <c r="AM82" s="583">
        <f>IFERROR(AK82-AL82,0)</f>
        <v>0</v>
      </c>
      <c r="AN82" s="695">
        <v>0</v>
      </c>
      <c r="AO82" s="583">
        <f>IF(OR(B82="",AN82=0),0,SUMIFS('4. DETALLADA-RECURSOS ICBF'!$M$10:$M$1300,'4. DETALLADA-RECURSOS ICBF'!$B$10:$B$1300,'2. INFORMACION GENERAL'!$AN$26,'4. DETALLADA-RECURSOS ICBF'!$K$10:$K$1300,'2. INFORMACION GENERAL'!$B$82,'4. DETALLADA-RECURSOS ICBF'!$L$10:$L$1300,'2. INFORMACION GENERAL'!B82))</f>
        <v>0</v>
      </c>
      <c r="AP82" s="583">
        <f t="shared" si="172"/>
        <v>0</v>
      </c>
      <c r="AQ82" s="775">
        <f>IF('1. PRESUPUESTO INICIAL'!F121="",0,'1. PRESUPUESTO INICIAL'!F121)</f>
        <v>425384.4621513944</v>
      </c>
      <c r="AR82" s="583">
        <f>IF(OR(B82="",AQ82=0),0,SUMIFS('4. DETALLADA-RECURSOS ICBF'!$M$10:$M$1300,'4. DETALLADA-RECURSOS ICBF'!$B$10:$B$1300,'2. INFORMACION GENERAL'!$AQ$26,'4. DETALLADA-RECURSOS ICBF'!$K$10:$K$1300,'2. INFORMACION GENERAL'!$B$82,'4. DETALLADA-RECURSOS ICBF'!$L$10:$L$1300,'2. INFORMACION GENERAL'!B82))</f>
        <v>0</v>
      </c>
      <c r="AS82" s="698">
        <f>IFERROR(AQ82-AR82,0)</f>
        <v>425384.4621513944</v>
      </c>
      <c r="AT82" s="584">
        <f>+SUMIFS(D82:AS82,$D$27:$AS$27,$AT$27)</f>
        <v>9055572.8721513953</v>
      </c>
      <c r="AU82" s="583">
        <f>+SUMIFS(D82:AS82,$D$27:$AS$27,$AU$27)</f>
        <v>4754603.8000000007</v>
      </c>
      <c r="AV82" s="585">
        <f>+SUMIFS(D82:AS82,$D$27:$AS$27,$AV$27)</f>
        <v>4300969.0721513936</v>
      </c>
    </row>
    <row r="83" spans="1:48" ht="40.5" customHeight="1" thickBot="1">
      <c r="A83" s="587"/>
      <c r="B83" s="971" t="s">
        <v>3214</v>
      </c>
      <c r="C83" s="971"/>
      <c r="D83" s="762">
        <f>+D28+D39+D51+D57+D58+D71+D82</f>
        <v>113647387.5</v>
      </c>
      <c r="E83" s="762">
        <f>+E28+E39+E44+E49+E50+E51+E57+E58+E64+E65+E71+E81+E82</f>
        <v>113177546</v>
      </c>
      <c r="F83" s="762">
        <f t="shared" ref="F83:AV83" si="178">+F28+F39+F44+F49+F50+F51+F57+F58+F64+F65+F71+F81+F82</f>
        <v>469842.55000000005</v>
      </c>
      <c r="G83" s="685">
        <f>+G28+G39+G44+G49+G50+G51+G57+G58+G64+G65+G71+G81+G82</f>
        <v>81826119.076853931</v>
      </c>
      <c r="H83" s="697">
        <f>+H28+H39+H44+H50+H51+H57+H64+H71</f>
        <v>84751922.640000001</v>
      </c>
      <c r="I83" s="697">
        <f>+I28+I39+I44+I57+I64+I71+I82</f>
        <v>-2925803.9631460668</v>
      </c>
      <c r="J83" s="685">
        <f t="shared" si="178"/>
        <v>409130595.3595506</v>
      </c>
      <c r="K83" s="762">
        <f>+K28+K39+K44+K50+K51+K57+K71+K82</f>
        <v>407133213.65000004</v>
      </c>
      <c r="L83" s="762">
        <f t="shared" si="178"/>
        <v>1997381.7095505546</v>
      </c>
      <c r="M83" s="685">
        <f t="shared" si="178"/>
        <v>409130194.3595506</v>
      </c>
      <c r="N83" s="697">
        <f t="shared" si="178"/>
        <v>400890464.38999999</v>
      </c>
      <c r="O83" s="697">
        <f t="shared" si="178"/>
        <v>8239729.9695505546</v>
      </c>
      <c r="P83" s="685">
        <f t="shared" si="178"/>
        <v>409130595.3595506</v>
      </c>
      <c r="Q83" s="762">
        <f t="shared" si="178"/>
        <v>402390504.38</v>
      </c>
      <c r="R83" s="762">
        <f t="shared" si="178"/>
        <v>6740090.9795505619</v>
      </c>
      <c r="S83" s="685">
        <f t="shared" si="178"/>
        <v>409130594.5842697</v>
      </c>
      <c r="T83" s="762">
        <f t="shared" si="178"/>
        <v>411273912.06</v>
      </c>
      <c r="U83" s="762">
        <f t="shared" si="178"/>
        <v>-2143317.4757303367</v>
      </c>
      <c r="V83" s="685">
        <f>+V28+V39+V44+V49+V50+V51+V57+V58+V64+V65+V71+V81+V82-2</f>
        <v>327304475.19999999</v>
      </c>
      <c r="W83" s="762">
        <f t="shared" si="178"/>
        <v>316013773.15999997</v>
      </c>
      <c r="X83" s="762">
        <f>+X28+X39+X44+X49+X50+X51+X57+X58+X64+X65+X71+X81+X82-2</f>
        <v>11290702.040000008</v>
      </c>
      <c r="Y83" s="685">
        <f t="shared" si="178"/>
        <v>0</v>
      </c>
      <c r="Z83" s="697">
        <f t="shared" si="178"/>
        <v>0</v>
      </c>
      <c r="AA83" s="697">
        <f t="shared" si="178"/>
        <v>0</v>
      </c>
      <c r="AB83" s="685">
        <f t="shared" si="178"/>
        <v>0</v>
      </c>
      <c r="AC83" s="697">
        <f t="shared" si="178"/>
        <v>0</v>
      </c>
      <c r="AD83" s="697">
        <f t="shared" si="178"/>
        <v>0</v>
      </c>
      <c r="AE83" s="685">
        <f t="shared" si="178"/>
        <v>0</v>
      </c>
      <c r="AF83" s="697">
        <f t="shared" si="178"/>
        <v>0</v>
      </c>
      <c r="AG83" s="697">
        <f t="shared" si="178"/>
        <v>0</v>
      </c>
      <c r="AH83" s="685">
        <f t="shared" si="178"/>
        <v>0</v>
      </c>
      <c r="AI83" s="697">
        <f t="shared" si="178"/>
        <v>0</v>
      </c>
      <c r="AJ83" s="697">
        <f t="shared" si="178"/>
        <v>0</v>
      </c>
      <c r="AK83" s="685">
        <f t="shared" si="178"/>
        <v>0</v>
      </c>
      <c r="AL83" s="697">
        <f t="shared" si="178"/>
        <v>0</v>
      </c>
      <c r="AM83" s="697">
        <f t="shared" si="178"/>
        <v>0</v>
      </c>
      <c r="AN83" s="685">
        <f t="shared" si="178"/>
        <v>0</v>
      </c>
      <c r="AO83" s="697">
        <f t="shared" si="178"/>
        <v>0</v>
      </c>
      <c r="AP83" s="697">
        <f t="shared" si="178"/>
        <v>0</v>
      </c>
      <c r="AQ83" s="762">
        <f>+AQ28+AQ39+AQ44+AQ49+AQ50+AQ51+AQ57+AQ58+AQ64+AQ65+AQ71+AQ81+AQ82-0.96</f>
        <v>113647387.5021514</v>
      </c>
      <c r="AR83" s="697">
        <f t="shared" si="178"/>
        <v>0</v>
      </c>
      <c r="AS83" s="762">
        <f>+AS28+AS39+AS44+AS49+AS50+AS51+AS57+AS58+AS64+AS65+AS71+AS81+AS82-0.96</f>
        <v>113647387.5021514</v>
      </c>
      <c r="AT83" s="697">
        <f>+AT28+AT39+AT44+AT49+AT50+AT51+AT57+AT58+AT64+AT65+AT71+AT81+AT82-4</f>
        <v>2272947348.9519267</v>
      </c>
      <c r="AU83" s="697">
        <f>+AU28+AU39+AU44+AU49+AU50+AU51+AU57+AU58+AU64+AU65+AU71+AU81+AU82</f>
        <v>2135631336.2799997</v>
      </c>
      <c r="AV83" s="697">
        <f t="shared" si="178"/>
        <v>137316016.67192668</v>
      </c>
    </row>
    <row r="84" spans="1:48" ht="42.75" customHeight="1" thickBot="1">
      <c r="B84" s="1001" t="s">
        <v>3215</v>
      </c>
      <c r="C84" s="1002"/>
      <c r="D84" s="598"/>
      <c r="E84" s="932"/>
      <c r="F84" s="933"/>
      <c r="G84" s="598"/>
      <c r="H84" s="932"/>
      <c r="I84" s="933"/>
      <c r="J84" s="598"/>
      <c r="K84" s="932"/>
      <c r="L84" s="933"/>
      <c r="M84" s="598"/>
      <c r="N84" s="932"/>
      <c r="O84" s="933"/>
      <c r="P84" s="598"/>
      <c r="Q84" s="932"/>
      <c r="R84" s="933"/>
      <c r="S84" s="598"/>
      <c r="T84" s="932"/>
      <c r="U84" s="933"/>
      <c r="V84" s="598"/>
      <c r="W84" s="932"/>
      <c r="X84" s="933"/>
      <c r="Y84" s="598"/>
      <c r="Z84" s="932"/>
      <c r="AA84" s="933"/>
      <c r="AB84" s="598"/>
      <c r="AC84" s="932"/>
      <c r="AD84" s="933"/>
      <c r="AE84" s="598"/>
      <c r="AF84" s="932"/>
      <c r="AG84" s="933"/>
      <c r="AH84" s="598"/>
      <c r="AI84" s="932"/>
      <c r="AJ84" s="933"/>
      <c r="AK84" s="598"/>
      <c r="AL84" s="932"/>
      <c r="AM84" s="933"/>
      <c r="AN84" s="598"/>
      <c r="AO84" s="932"/>
      <c r="AP84" s="933"/>
      <c r="AQ84" s="598"/>
      <c r="AR84" s="932"/>
      <c r="AS84" s="933"/>
      <c r="AT84" s="598"/>
      <c r="AU84" s="598"/>
      <c r="AV84" s="599"/>
    </row>
    <row r="85" spans="1:48" ht="48.75" customHeight="1">
      <c r="B85" s="1003" t="s">
        <v>3216</v>
      </c>
      <c r="C85" s="1004"/>
      <c r="D85" s="934" t="s">
        <v>3217</v>
      </c>
      <c r="E85" s="935"/>
      <c r="F85" s="763">
        <f>+D20+F83+E84</f>
        <v>939685.10000000009</v>
      </c>
      <c r="G85" s="934" t="s">
        <v>3217</v>
      </c>
      <c r="H85" s="935"/>
      <c r="I85" s="600">
        <f>+G20+I83+H84</f>
        <v>-5851607.9262921335</v>
      </c>
      <c r="J85" s="934" t="s">
        <v>3217</v>
      </c>
      <c r="K85" s="935"/>
      <c r="L85" s="763">
        <f>+J20+L83+K84</f>
        <v>3994763.4191011093</v>
      </c>
      <c r="M85" s="934" t="s">
        <v>3217</v>
      </c>
      <c r="N85" s="935"/>
      <c r="O85" s="600">
        <f>+M20+O83+N84</f>
        <v>16479459.939101109</v>
      </c>
      <c r="P85" s="934" t="s">
        <v>3217</v>
      </c>
      <c r="Q85" s="935"/>
      <c r="R85" s="763">
        <f>+P20+R83+Q84</f>
        <v>6740090.9795505619</v>
      </c>
      <c r="S85" s="934" t="s">
        <v>3217</v>
      </c>
      <c r="T85" s="935"/>
      <c r="U85" s="763">
        <f>+S20+U83+T84</f>
        <v>9147384.5642696712</v>
      </c>
      <c r="V85" s="934" t="s">
        <v>3217</v>
      </c>
      <c r="W85" s="935"/>
      <c r="X85" s="763">
        <f>+V20+X83+W84</f>
        <v>11290702.040000008</v>
      </c>
      <c r="Y85" s="934" t="s">
        <v>3217</v>
      </c>
      <c r="Z85" s="935"/>
      <c r="AA85" s="600">
        <f>+Y20+AA83+Z84</f>
        <v>0</v>
      </c>
      <c r="AB85" s="934" t="s">
        <v>3217</v>
      </c>
      <c r="AC85" s="935"/>
      <c r="AD85" s="600">
        <f>+AB20+AD83+AC84</f>
        <v>0</v>
      </c>
      <c r="AE85" s="934" t="s">
        <v>3217</v>
      </c>
      <c r="AF85" s="935"/>
      <c r="AG85" s="600">
        <f>+AE20+AG83+AF84</f>
        <v>0</v>
      </c>
      <c r="AH85" s="934" t="s">
        <v>3217</v>
      </c>
      <c r="AI85" s="935"/>
      <c r="AJ85" s="600">
        <f>+AH20+AJ83+AI84</f>
        <v>0</v>
      </c>
      <c r="AK85" s="934" t="s">
        <v>3217</v>
      </c>
      <c r="AL85" s="935"/>
      <c r="AM85" s="600">
        <f>+AK20+AM83+AL84</f>
        <v>0</v>
      </c>
      <c r="AN85" s="934" t="s">
        <v>3217</v>
      </c>
      <c r="AO85" s="935"/>
      <c r="AP85" s="600">
        <f>+AN20+AP83+AO84</f>
        <v>0</v>
      </c>
      <c r="AQ85" s="934" t="s">
        <v>3217</v>
      </c>
      <c r="AR85" s="935"/>
      <c r="AS85" s="773">
        <f>+AQ20+AS83+AR84</f>
        <v>113647387.5021514</v>
      </c>
      <c r="AT85" s="929" t="s">
        <v>3133</v>
      </c>
      <c r="AU85" s="930"/>
      <c r="AV85" s="931"/>
    </row>
    <row r="86" spans="1:48" ht="48.75" customHeight="1">
      <c r="B86" s="1005" t="s">
        <v>3218</v>
      </c>
      <c r="C86" s="955"/>
      <c r="D86" s="923">
        <f>+D83-F85</f>
        <v>112707702.40000001</v>
      </c>
      <c r="E86" s="924"/>
      <c r="F86" s="925"/>
      <c r="G86" s="923">
        <f>+G83-I85</f>
        <v>87677727.003146067</v>
      </c>
      <c r="H86" s="924"/>
      <c r="I86" s="925"/>
      <c r="J86" s="926">
        <f>+J83-L85</f>
        <v>405135831.94044948</v>
      </c>
      <c r="K86" s="927"/>
      <c r="L86" s="928"/>
      <c r="M86" s="923">
        <f>+M83-O85</f>
        <v>392650734.4204495</v>
      </c>
      <c r="N86" s="924"/>
      <c r="O86" s="925"/>
      <c r="P86" s="926">
        <f>+P83-R85</f>
        <v>402390504.38000005</v>
      </c>
      <c r="Q86" s="927"/>
      <c r="R86" s="928"/>
      <c r="S86" s="926">
        <f>+S83-U85</f>
        <v>399983210.02000004</v>
      </c>
      <c r="T86" s="927"/>
      <c r="U86" s="928"/>
      <c r="V86" s="926">
        <f>+V83-X85</f>
        <v>316013773.15999997</v>
      </c>
      <c r="W86" s="927"/>
      <c r="X86" s="928"/>
      <c r="Y86" s="923">
        <f>+Y83-AA85</f>
        <v>0</v>
      </c>
      <c r="Z86" s="924"/>
      <c r="AA86" s="925"/>
      <c r="AB86" s="923">
        <f>+AB83-AD85</f>
        <v>0</v>
      </c>
      <c r="AC86" s="924"/>
      <c r="AD86" s="925"/>
      <c r="AE86" s="923">
        <f>+AE83-AG85</f>
        <v>0</v>
      </c>
      <c r="AF86" s="924"/>
      <c r="AG86" s="925"/>
      <c r="AH86" s="923">
        <f>+AH83-AJ85</f>
        <v>0</v>
      </c>
      <c r="AI86" s="924"/>
      <c r="AJ86" s="925"/>
      <c r="AK86" s="923">
        <f>+AK83-AM85</f>
        <v>0</v>
      </c>
      <c r="AL86" s="924"/>
      <c r="AM86" s="925"/>
      <c r="AN86" s="923">
        <f>+AN83-AP85</f>
        <v>0</v>
      </c>
      <c r="AO86" s="924"/>
      <c r="AP86" s="925"/>
      <c r="AQ86" s="923">
        <f>+AQ83-AS85</f>
        <v>0</v>
      </c>
      <c r="AR86" s="924"/>
      <c r="AS86" s="924"/>
      <c r="AT86" s="601" t="s">
        <v>3219</v>
      </c>
      <c r="AU86" s="916">
        <f>+SUM(D86:AS86)</f>
        <v>2116559483.3240452</v>
      </c>
      <c r="AV86" s="917"/>
    </row>
    <row r="87" spans="1:48" ht="47.25" customHeight="1" thickBot="1">
      <c r="B87" s="964" t="s">
        <v>3220</v>
      </c>
      <c r="C87" s="965"/>
      <c r="D87" s="913"/>
      <c r="E87" s="914"/>
      <c r="F87" s="915"/>
      <c r="G87" s="913"/>
      <c r="H87" s="914"/>
      <c r="I87" s="915"/>
      <c r="J87" s="920">
        <v>10692.6</v>
      </c>
      <c r="K87" s="921"/>
      <c r="L87" s="922"/>
      <c r="M87" s="920">
        <v>8360.2099999999991</v>
      </c>
      <c r="N87" s="921"/>
      <c r="O87" s="922"/>
      <c r="P87" s="920">
        <v>10797.58</v>
      </c>
      <c r="Q87" s="921"/>
      <c r="R87" s="922"/>
      <c r="S87" s="920">
        <v>15390.1</v>
      </c>
      <c r="T87" s="921"/>
      <c r="U87" s="922"/>
      <c r="V87" s="920">
        <v>6363.12</v>
      </c>
      <c r="W87" s="921"/>
      <c r="X87" s="922"/>
      <c r="Y87" s="913"/>
      <c r="Z87" s="914"/>
      <c r="AA87" s="915"/>
      <c r="AB87" s="913"/>
      <c r="AC87" s="914"/>
      <c r="AD87" s="915"/>
      <c r="AE87" s="913"/>
      <c r="AF87" s="914"/>
      <c r="AG87" s="915"/>
      <c r="AH87" s="913"/>
      <c r="AI87" s="914"/>
      <c r="AJ87" s="915"/>
      <c r="AK87" s="913"/>
      <c r="AL87" s="914"/>
      <c r="AM87" s="915"/>
      <c r="AN87" s="913"/>
      <c r="AO87" s="914"/>
      <c r="AP87" s="915"/>
      <c r="AQ87" s="913"/>
      <c r="AR87" s="914"/>
      <c r="AS87" s="914"/>
      <c r="AT87" s="602" t="s">
        <v>3221</v>
      </c>
      <c r="AU87" s="918"/>
      <c r="AV87" s="919"/>
    </row>
    <row r="88" spans="1:48">
      <c r="B88" s="575"/>
      <c r="C88" s="603"/>
      <c r="D88" s="909" t="s">
        <v>3222</v>
      </c>
      <c r="E88" s="909"/>
      <c r="F88" s="910"/>
      <c r="G88" s="1006" t="s">
        <v>3223</v>
      </c>
      <c r="H88" s="1008" t="s">
        <v>3224</v>
      </c>
      <c r="I88" s="1010" t="s">
        <v>3225</v>
      </c>
      <c r="J88" s="1010"/>
      <c r="K88" s="1010"/>
      <c r="L88" s="1006" t="s">
        <v>3223</v>
      </c>
      <c r="M88" s="1008" t="s">
        <v>3224</v>
      </c>
      <c r="N88" s="576"/>
      <c r="O88" s="576"/>
      <c r="P88" s="604"/>
      <c r="Q88" s="604"/>
      <c r="R88" s="604"/>
      <c r="S88" s="604"/>
      <c r="T88" s="604"/>
      <c r="U88" s="604"/>
      <c r="V88" s="604"/>
      <c r="W88" s="604"/>
      <c r="X88" s="605"/>
      <c r="AB88" s="606"/>
      <c r="AC88" s="606"/>
    </row>
    <row r="89" spans="1:48" ht="16" thickBot="1">
      <c r="B89" s="607"/>
      <c r="C89" s="608"/>
      <c r="D89" s="911"/>
      <c r="E89" s="911"/>
      <c r="F89" s="912"/>
      <c r="G89" s="1007"/>
      <c r="H89" s="1009"/>
      <c r="I89" s="1011"/>
      <c r="J89" s="1011"/>
      <c r="K89" s="1011"/>
      <c r="L89" s="1007"/>
      <c r="M89" s="1009"/>
      <c r="P89" s="606"/>
      <c r="Q89" s="606"/>
      <c r="R89" s="606"/>
      <c r="S89" s="606"/>
      <c r="T89" s="606"/>
      <c r="U89" s="606"/>
      <c r="V89" s="606"/>
      <c r="W89" s="606"/>
      <c r="X89" s="609"/>
      <c r="AB89" s="606"/>
      <c r="AC89" s="606"/>
    </row>
    <row r="90" spans="1:48">
      <c r="B90" s="610"/>
      <c r="C90" s="595"/>
      <c r="D90" s="595"/>
      <c r="E90" s="595"/>
      <c r="F90" s="595"/>
      <c r="G90" s="595"/>
      <c r="H90" s="595"/>
      <c r="I90" s="595"/>
      <c r="J90" s="595"/>
      <c r="K90" s="595"/>
      <c r="L90" s="595"/>
      <c r="M90" s="595"/>
      <c r="N90" s="595"/>
      <c r="O90" s="595"/>
      <c r="P90" s="606"/>
      <c r="Q90" s="606"/>
      <c r="R90" s="606"/>
      <c r="S90" s="606"/>
      <c r="T90" s="606"/>
      <c r="U90" s="606"/>
      <c r="V90" s="606"/>
      <c r="W90" s="606"/>
      <c r="X90" s="609"/>
      <c r="AB90" s="606"/>
      <c r="AC90" s="606"/>
    </row>
    <row r="91" spans="1:48" ht="61.5" customHeight="1">
      <c r="B91" s="610"/>
      <c r="C91" s="591" t="s">
        <v>3226</v>
      </c>
      <c r="D91" s="677" t="s">
        <v>3227</v>
      </c>
      <c r="E91" s="954" t="s">
        <v>3228</v>
      </c>
      <c r="F91" s="955"/>
      <c r="G91" s="954" t="s">
        <v>3229</v>
      </c>
      <c r="H91" s="1000"/>
      <c r="I91" s="955"/>
      <c r="J91" s="676" t="s">
        <v>3230</v>
      </c>
      <c r="K91" s="954" t="s">
        <v>3231</v>
      </c>
      <c r="L91" s="955"/>
      <c r="M91" s="595"/>
      <c r="N91" s="595"/>
      <c r="O91" s="595"/>
      <c r="P91" s="606"/>
      <c r="Q91" s="606"/>
      <c r="R91" s="606"/>
      <c r="S91" s="606"/>
      <c r="T91" s="606"/>
      <c r="U91" s="606"/>
      <c r="V91" s="606"/>
      <c r="W91" s="606"/>
      <c r="X91" s="609"/>
      <c r="AB91" s="606"/>
      <c r="AC91" s="606"/>
    </row>
    <row r="92" spans="1:48">
      <c r="B92" s="610"/>
      <c r="C92" s="611">
        <v>45505</v>
      </c>
      <c r="D92" s="612">
        <v>45535</v>
      </c>
      <c r="E92" s="962">
        <v>10692.6</v>
      </c>
      <c r="F92" s="963"/>
      <c r="G92" s="994">
        <v>45542</v>
      </c>
      <c r="H92" s="995"/>
      <c r="I92" s="996"/>
      <c r="J92" s="613" t="s">
        <v>3390</v>
      </c>
      <c r="K92" s="942">
        <v>0</v>
      </c>
      <c r="L92" s="943"/>
      <c r="M92" s="595"/>
      <c r="N92" s="595"/>
      <c r="O92" s="595"/>
      <c r="P92" s="606"/>
      <c r="Q92" s="606"/>
      <c r="R92" s="606"/>
      <c r="S92" s="606"/>
      <c r="T92" s="606"/>
      <c r="U92" s="606"/>
      <c r="V92" s="606"/>
      <c r="W92" s="606"/>
      <c r="X92" s="609"/>
      <c r="AB92" s="606"/>
      <c r="AC92" s="606"/>
    </row>
    <row r="93" spans="1:48">
      <c r="B93" s="610"/>
      <c r="C93" s="611">
        <v>45536</v>
      </c>
      <c r="D93" s="612">
        <v>45565</v>
      </c>
      <c r="E93" s="962">
        <v>8360.2099999999991</v>
      </c>
      <c r="F93" s="963"/>
      <c r="G93" s="994">
        <v>45573</v>
      </c>
      <c r="H93" s="995"/>
      <c r="I93" s="996"/>
      <c r="J93" s="613" t="s">
        <v>3390</v>
      </c>
      <c r="K93" s="942">
        <v>0</v>
      </c>
      <c r="L93" s="943"/>
      <c r="M93" s="595"/>
      <c r="N93" s="595"/>
      <c r="O93" s="595"/>
      <c r="P93" s="606"/>
      <c r="Q93" s="606"/>
      <c r="R93" s="606"/>
      <c r="S93" s="606"/>
      <c r="T93" s="606"/>
      <c r="U93" s="606"/>
      <c r="V93" s="606"/>
      <c r="W93" s="606"/>
      <c r="X93" s="609"/>
      <c r="AB93" s="606"/>
      <c r="AC93" s="606"/>
    </row>
    <row r="94" spans="1:48">
      <c r="B94" s="610"/>
      <c r="C94" s="611">
        <v>45566</v>
      </c>
      <c r="D94" s="612">
        <v>45596</v>
      </c>
      <c r="E94" s="962">
        <v>10797.58</v>
      </c>
      <c r="F94" s="963"/>
      <c r="G94" s="994">
        <v>45617</v>
      </c>
      <c r="H94" s="995"/>
      <c r="I94" s="996"/>
      <c r="J94" s="613" t="s">
        <v>3390</v>
      </c>
      <c r="K94" s="942">
        <v>0</v>
      </c>
      <c r="L94" s="943"/>
      <c r="M94" s="595"/>
      <c r="N94" s="595"/>
      <c r="O94" s="595"/>
      <c r="P94" s="606"/>
      <c r="Q94" s="606"/>
      <c r="R94" s="606"/>
      <c r="S94" s="606"/>
      <c r="T94" s="606"/>
      <c r="U94" s="606"/>
      <c r="V94" s="606"/>
      <c r="W94" s="606"/>
      <c r="X94" s="609"/>
      <c r="AB94" s="606"/>
      <c r="AC94" s="606"/>
    </row>
    <row r="95" spans="1:48">
      <c r="B95" s="610"/>
      <c r="C95" s="611">
        <v>45597</v>
      </c>
      <c r="D95" s="743">
        <v>45626</v>
      </c>
      <c r="E95" s="962">
        <v>15390.1</v>
      </c>
      <c r="F95" s="963"/>
      <c r="G95" s="743"/>
      <c r="H95" s="744">
        <v>45635</v>
      </c>
      <c r="I95" s="745"/>
      <c r="J95" s="613" t="s">
        <v>3390</v>
      </c>
      <c r="K95" s="942">
        <v>0</v>
      </c>
      <c r="L95" s="943"/>
      <c r="M95" s="595"/>
      <c r="N95" s="595"/>
      <c r="O95" s="595"/>
      <c r="P95" s="606"/>
      <c r="Q95" s="606"/>
      <c r="R95" s="606"/>
      <c r="S95" s="606"/>
      <c r="T95" s="606"/>
      <c r="U95" s="606"/>
      <c r="V95" s="606"/>
      <c r="W95" s="606"/>
      <c r="X95" s="609"/>
      <c r="AB95" s="606"/>
      <c r="AC95" s="606"/>
    </row>
    <row r="96" spans="1:48">
      <c r="B96" s="610"/>
      <c r="C96" s="611">
        <v>45627</v>
      </c>
      <c r="D96" s="612">
        <v>45657</v>
      </c>
      <c r="E96" s="962">
        <v>6363.12</v>
      </c>
      <c r="F96" s="963"/>
      <c r="G96" s="994">
        <v>45707</v>
      </c>
      <c r="H96" s="995"/>
      <c r="I96" s="996"/>
      <c r="J96" s="613" t="s">
        <v>3390</v>
      </c>
      <c r="K96" s="942">
        <v>0</v>
      </c>
      <c r="L96" s="943"/>
      <c r="M96" s="595"/>
      <c r="N96" s="595"/>
      <c r="O96" s="595"/>
      <c r="P96" s="606"/>
      <c r="Q96" s="606"/>
      <c r="R96" s="606"/>
      <c r="S96" s="606"/>
      <c r="T96" s="606"/>
      <c r="U96" s="606"/>
      <c r="V96" s="606"/>
      <c r="W96" s="606"/>
      <c r="X96" s="609"/>
      <c r="AB96" s="606"/>
      <c r="AC96" s="606"/>
    </row>
    <row r="97" spans="2:29">
      <c r="B97" s="614"/>
      <c r="C97" s="615"/>
      <c r="D97" s="615"/>
      <c r="E97" s="615"/>
      <c r="F97" s="616"/>
      <c r="G97" s="616"/>
      <c r="H97" s="615"/>
      <c r="I97" s="615"/>
      <c r="J97" s="615"/>
      <c r="K97" s="617"/>
      <c r="L97" s="618"/>
      <c r="M97" s="618"/>
      <c r="N97" s="618"/>
      <c r="O97" s="618"/>
      <c r="P97" s="606"/>
      <c r="Q97" s="606"/>
      <c r="R97" s="606"/>
      <c r="S97" s="606"/>
      <c r="T97" s="606"/>
      <c r="U97" s="606"/>
      <c r="V97" s="606"/>
      <c r="W97" s="606"/>
      <c r="X97" s="609"/>
      <c r="AB97" s="606"/>
      <c r="AC97" s="606"/>
    </row>
    <row r="98" spans="2:29">
      <c r="B98" s="619"/>
      <c r="C98" s="620"/>
      <c r="D98" s="620"/>
      <c r="E98" s="620"/>
      <c r="F98" s="620"/>
      <c r="G98" s="620"/>
      <c r="H98" s="620"/>
      <c r="I98" s="620"/>
      <c r="J98" s="620"/>
      <c r="K98" s="621"/>
      <c r="L98" s="622"/>
      <c r="M98" s="622"/>
      <c r="N98" s="622"/>
      <c r="O98" s="622"/>
      <c r="P98" s="606"/>
      <c r="Q98" s="606"/>
      <c r="R98" s="606"/>
      <c r="S98" s="606"/>
      <c r="T98" s="606"/>
      <c r="U98" s="606"/>
      <c r="V98" s="606"/>
      <c r="W98" s="606"/>
      <c r="X98" s="609"/>
      <c r="AB98" s="606"/>
      <c r="AC98" s="606"/>
    </row>
    <row r="99" spans="2:29">
      <c r="B99" s="623"/>
      <c r="C99" s="624"/>
      <c r="D99" s="595"/>
      <c r="E99" s="595"/>
      <c r="F99" s="595"/>
      <c r="G99" s="625" t="s">
        <v>3232</v>
      </c>
      <c r="H99" s="998">
        <v>45719</v>
      </c>
      <c r="I99" s="999"/>
      <c r="J99" s="999"/>
      <c r="K99" s="999"/>
      <c r="L99" s="606"/>
      <c r="M99" s="606"/>
      <c r="N99" s="606"/>
      <c r="O99" s="595"/>
      <c r="P99" s="606"/>
      <c r="Q99" s="606"/>
      <c r="R99" s="606"/>
      <c r="S99" s="606"/>
      <c r="T99" s="606"/>
      <c r="U99" s="606"/>
      <c r="V99" s="606"/>
      <c r="W99" s="606"/>
      <c r="X99" s="609"/>
      <c r="AB99" s="606"/>
      <c r="AC99" s="606"/>
    </row>
    <row r="100" spans="2:29">
      <c r="B100" s="626"/>
      <c r="C100" s="627"/>
      <c r="D100" s="627"/>
      <c r="E100" s="627"/>
      <c r="F100" s="627"/>
      <c r="G100" s="627"/>
      <c r="H100" s="627"/>
      <c r="I100" s="627"/>
      <c r="J100" s="627"/>
      <c r="K100" s="628"/>
      <c r="L100" s="628"/>
      <c r="M100" s="627"/>
      <c r="N100" s="627"/>
      <c r="O100" s="606"/>
      <c r="P100" s="606"/>
      <c r="Q100" s="606"/>
      <c r="R100" s="606"/>
      <c r="S100" s="627"/>
      <c r="T100" s="629"/>
      <c r="U100" s="630"/>
      <c r="V100" s="629"/>
      <c r="W100" s="629"/>
      <c r="X100" s="631"/>
      <c r="Y100" s="629"/>
      <c r="Z100" s="630"/>
      <c r="AA100" s="630"/>
      <c r="AB100" s="630"/>
      <c r="AC100" s="630"/>
    </row>
    <row r="101" spans="2:29">
      <c r="B101" s="632"/>
      <c r="C101" s="630"/>
      <c r="D101" s="630"/>
      <c r="E101" s="630"/>
      <c r="F101" s="630"/>
      <c r="G101" s="630"/>
      <c r="H101" s="630"/>
      <c r="I101" s="630"/>
      <c r="J101" s="630"/>
      <c r="K101" s="630"/>
      <c r="L101" s="630"/>
      <c r="M101" s="630"/>
      <c r="N101" s="630"/>
      <c r="O101" s="629"/>
      <c r="P101" s="633"/>
      <c r="Q101" s="633"/>
      <c r="R101" s="633"/>
      <c r="S101" s="630"/>
      <c r="T101" s="629"/>
      <c r="U101" s="630"/>
      <c r="V101" s="629"/>
      <c r="W101" s="629"/>
      <c r="X101" s="631"/>
      <c r="Y101" s="629"/>
      <c r="Z101" s="630"/>
      <c r="AA101" s="630"/>
      <c r="AB101" s="630"/>
      <c r="AC101" s="630"/>
    </row>
    <row r="102" spans="2:29">
      <c r="B102" s="632"/>
      <c r="C102" s="630"/>
      <c r="D102" s="630"/>
      <c r="E102" s="630"/>
      <c r="F102" s="630"/>
      <c r="G102" s="630"/>
      <c r="H102" s="630"/>
      <c r="I102" s="630"/>
      <c r="J102" s="630"/>
      <c r="K102" s="630"/>
      <c r="L102" s="630"/>
      <c r="M102" s="630"/>
      <c r="N102" s="630"/>
      <c r="O102" s="629"/>
      <c r="P102" s="633"/>
      <c r="Q102" s="633"/>
      <c r="R102" s="633"/>
      <c r="S102" s="630"/>
      <c r="T102" s="629"/>
      <c r="U102" s="630"/>
      <c r="V102" s="629"/>
      <c r="W102" s="629"/>
      <c r="X102" s="631"/>
      <c r="Y102" s="629"/>
      <c r="Z102" s="630"/>
      <c r="AA102" s="630"/>
      <c r="AB102" s="630"/>
      <c r="AC102" s="630"/>
    </row>
    <row r="103" spans="2:29">
      <c r="B103" s="632"/>
      <c r="C103" s="630"/>
      <c r="D103" s="630"/>
      <c r="E103" s="630"/>
      <c r="F103" s="630"/>
      <c r="G103" s="630"/>
      <c r="H103" s="630"/>
      <c r="I103" s="630"/>
      <c r="J103" s="630"/>
      <c r="K103" s="630"/>
      <c r="L103" s="630"/>
      <c r="M103" s="630"/>
      <c r="N103" s="630"/>
      <c r="O103" s="629"/>
      <c r="P103" s="633"/>
      <c r="Q103" s="633"/>
      <c r="R103" s="633"/>
      <c r="S103" s="630"/>
      <c r="T103" s="629"/>
      <c r="U103" s="630"/>
      <c r="V103" s="629"/>
      <c r="W103" s="629"/>
      <c r="X103" s="631"/>
      <c r="Y103" s="629"/>
      <c r="Z103" s="630"/>
      <c r="AA103" s="630"/>
      <c r="AB103" s="630"/>
      <c r="AC103" s="630"/>
    </row>
    <row r="104" spans="2:29">
      <c r="B104" s="632"/>
      <c r="C104" s="630"/>
      <c r="D104" s="630"/>
      <c r="E104" s="630"/>
      <c r="F104" s="630"/>
      <c r="G104" s="630"/>
      <c r="H104" s="630"/>
      <c r="I104" s="630"/>
      <c r="J104" s="630"/>
      <c r="K104" s="630"/>
      <c r="L104" s="630"/>
      <c r="M104" s="630"/>
      <c r="N104" s="630"/>
      <c r="O104" s="629"/>
      <c r="P104" s="633"/>
      <c r="Q104" s="633"/>
      <c r="R104" s="633"/>
      <c r="S104" s="630"/>
      <c r="T104" s="629"/>
      <c r="U104" s="630"/>
      <c r="V104" s="629"/>
      <c r="W104" s="629"/>
      <c r="X104" s="631"/>
      <c r="Y104" s="629"/>
      <c r="Z104" s="630"/>
      <c r="AA104" s="630"/>
      <c r="AB104" s="630"/>
      <c r="AC104" s="630"/>
    </row>
    <row r="105" spans="2:29">
      <c r="B105" s="632"/>
      <c r="C105" s="630"/>
      <c r="D105" s="630"/>
      <c r="E105" s="630"/>
      <c r="F105" s="630"/>
      <c r="G105" s="630"/>
      <c r="H105" s="630"/>
      <c r="I105" s="630"/>
      <c r="J105" s="630"/>
      <c r="K105" s="630"/>
      <c r="L105" s="630"/>
      <c r="M105" s="630"/>
      <c r="N105" s="630"/>
      <c r="O105" s="629"/>
      <c r="P105" s="633"/>
      <c r="Q105" s="633"/>
      <c r="R105" s="633"/>
      <c r="S105" s="630"/>
      <c r="T105" s="629"/>
      <c r="U105" s="630"/>
      <c r="V105" s="629"/>
      <c r="W105" s="629"/>
      <c r="X105" s="631"/>
      <c r="Y105" s="629"/>
      <c r="Z105" s="630"/>
      <c r="AA105" s="630"/>
      <c r="AB105" s="630"/>
      <c r="AC105" s="630"/>
    </row>
    <row r="106" spans="2:29" ht="41.5" customHeight="1">
      <c r="B106" s="634"/>
      <c r="C106" s="606"/>
      <c r="D106" s="606"/>
      <c r="E106" s="606"/>
      <c r="F106" s="630"/>
      <c r="G106" s="635"/>
      <c r="H106" s="635"/>
      <c r="I106" s="796"/>
      <c r="J106" s="635"/>
      <c r="K106" s="635"/>
      <c r="L106" s="630"/>
      <c r="M106" s="630"/>
      <c r="N106" s="630"/>
      <c r="O106" s="606"/>
      <c r="P106" s="624"/>
      <c r="Q106" s="629"/>
      <c r="R106" s="636"/>
      <c r="S106" s="636"/>
      <c r="T106" s="636"/>
      <c r="U106" s="635"/>
      <c r="V106" s="630"/>
      <c r="W106" s="630"/>
      <c r="X106" s="637"/>
    </row>
    <row r="107" spans="2:29" ht="38.5" customHeight="1">
      <c r="B107" s="634"/>
      <c r="C107" s="606"/>
      <c r="D107" s="606"/>
      <c r="E107" s="606"/>
      <c r="F107" s="680"/>
      <c r="G107" s="997" t="s">
        <v>3233</v>
      </c>
      <c r="H107" s="997"/>
      <c r="I107" s="997"/>
      <c r="J107" s="997"/>
      <c r="K107" s="997"/>
      <c r="L107" s="680"/>
      <c r="M107" s="624"/>
      <c r="N107" s="680"/>
      <c r="P107" s="680"/>
      <c r="Q107" s="680"/>
      <c r="R107" s="997" t="s">
        <v>3234</v>
      </c>
      <c r="S107" s="997"/>
      <c r="T107" s="997"/>
      <c r="U107" s="997"/>
      <c r="V107" s="680"/>
      <c r="W107" s="680"/>
      <c r="X107" s="638"/>
    </row>
    <row r="108" spans="2:29" ht="46.25" customHeight="1">
      <c r="B108" s="634"/>
      <c r="C108" s="606"/>
      <c r="D108" s="606"/>
      <c r="E108" s="606"/>
      <c r="F108" s="680"/>
      <c r="G108" s="639" t="s">
        <v>3903</v>
      </c>
      <c r="H108" s="680"/>
      <c r="I108" s="680"/>
      <c r="J108" s="680"/>
      <c r="K108" s="680"/>
      <c r="L108" s="680"/>
      <c r="M108" s="680"/>
      <c r="N108" s="680"/>
      <c r="O108" s="680"/>
      <c r="P108" s="680"/>
      <c r="Q108" s="680"/>
      <c r="R108" s="627" t="s">
        <v>3906</v>
      </c>
      <c r="S108" s="797" t="s">
        <v>3907</v>
      </c>
      <c r="T108" s="680"/>
      <c r="U108" s="680"/>
      <c r="V108" s="680"/>
      <c r="W108" s="680"/>
      <c r="X108" s="638"/>
    </row>
    <row r="109" spans="2:29">
      <c r="B109" s="640"/>
      <c r="C109" s="641"/>
      <c r="D109" s="642"/>
      <c r="E109" s="642"/>
      <c r="F109" s="680"/>
      <c r="G109" s="639" t="s">
        <v>3904</v>
      </c>
      <c r="H109" s="680"/>
      <c r="I109" s="680"/>
      <c r="J109" s="680"/>
      <c r="K109" s="680"/>
      <c r="L109" s="680"/>
      <c r="M109" s="680"/>
      <c r="N109" s="680"/>
      <c r="O109" s="627"/>
      <c r="P109" s="680"/>
      <c r="Q109" s="680"/>
      <c r="R109" s="627" t="s">
        <v>3153</v>
      </c>
      <c r="S109" s="798">
        <v>1047467932</v>
      </c>
      <c r="T109" s="680"/>
      <c r="U109" s="680"/>
      <c r="V109" s="680"/>
      <c r="W109" s="680"/>
      <c r="X109" s="638"/>
    </row>
    <row r="110" spans="2:29">
      <c r="B110" s="640"/>
      <c r="C110" s="641"/>
      <c r="D110" s="642"/>
      <c r="E110" s="642"/>
      <c r="F110" s="680"/>
      <c r="G110" s="639" t="s">
        <v>3905</v>
      </c>
      <c r="H110" s="680"/>
      <c r="I110" s="680"/>
      <c r="J110" s="680"/>
      <c r="K110" s="680"/>
      <c r="L110" s="680"/>
      <c r="M110" s="680"/>
      <c r="N110" s="680"/>
      <c r="O110" s="680"/>
      <c r="P110" s="680"/>
      <c r="Q110" s="633"/>
      <c r="R110" s="633"/>
      <c r="S110" s="630"/>
      <c r="T110" s="627"/>
      <c r="U110" s="680"/>
      <c r="V110" s="680"/>
      <c r="W110" s="680"/>
      <c r="X110" s="638"/>
      <c r="Y110" s="680"/>
      <c r="Z110" s="680"/>
      <c r="AA110" s="680"/>
      <c r="AB110" s="680"/>
      <c r="AC110" s="680"/>
    </row>
    <row r="111" spans="2:29">
      <c r="B111" s="640"/>
      <c r="C111" s="641"/>
      <c r="D111" s="642"/>
      <c r="E111" s="642"/>
      <c r="F111" s="680"/>
      <c r="G111" s="680"/>
      <c r="H111" s="680"/>
      <c r="I111" s="680"/>
      <c r="J111" s="680"/>
      <c r="K111" s="680"/>
      <c r="L111" s="680"/>
      <c r="M111" s="680"/>
      <c r="N111" s="680"/>
      <c r="O111" s="680"/>
      <c r="P111" s="680"/>
      <c r="Q111" s="633"/>
      <c r="R111" s="633"/>
      <c r="S111" s="630"/>
      <c r="T111" s="680"/>
      <c r="U111" s="680"/>
      <c r="V111" s="680"/>
      <c r="W111" s="680"/>
      <c r="X111" s="638"/>
      <c r="Y111" s="680"/>
      <c r="Z111" s="680"/>
      <c r="AA111" s="680"/>
      <c r="AB111" s="680"/>
      <c r="AC111" s="680"/>
    </row>
    <row r="112" spans="2:29" ht="16" thickBot="1">
      <c r="B112" s="643"/>
      <c r="C112" s="644"/>
      <c r="D112" s="645"/>
      <c r="E112" s="645"/>
      <c r="F112" s="645"/>
      <c r="G112" s="645"/>
      <c r="H112" s="645"/>
      <c r="I112" s="645"/>
      <c r="J112" s="645"/>
      <c r="K112" s="645"/>
      <c r="L112" s="645"/>
      <c r="M112" s="645"/>
      <c r="N112" s="645"/>
      <c r="O112" s="646"/>
      <c r="P112" s="647"/>
      <c r="Q112" s="647"/>
      <c r="R112" s="647"/>
      <c r="S112" s="645"/>
      <c r="T112" s="646"/>
      <c r="U112" s="645"/>
      <c r="V112" s="646"/>
      <c r="W112" s="646"/>
      <c r="X112" s="648"/>
      <c r="Y112" s="649"/>
      <c r="Z112" s="642"/>
      <c r="AA112" s="642"/>
      <c r="AB112" s="642"/>
      <c r="AC112" s="642"/>
    </row>
    <row r="113" spans="2:32" ht="54.75" customHeight="1">
      <c r="B113" s="908" t="s">
        <v>3235</v>
      </c>
      <c r="C113" s="908"/>
      <c r="D113" s="908"/>
      <c r="E113" s="908"/>
      <c r="F113" s="908"/>
      <c r="G113" s="908"/>
      <c r="H113" s="908"/>
      <c r="I113" s="908"/>
      <c r="J113" s="908"/>
      <c r="K113" s="908"/>
      <c r="L113" s="908"/>
      <c r="M113" s="908"/>
      <c r="N113" s="908"/>
      <c r="O113" s="908"/>
      <c r="P113" s="908"/>
      <c r="Q113" s="908"/>
      <c r="R113" s="908"/>
      <c r="S113" s="908"/>
      <c r="T113" s="908"/>
      <c r="U113" s="908"/>
      <c r="V113" s="908"/>
      <c r="W113" s="908"/>
      <c r="X113" s="908"/>
      <c r="Y113" s="554"/>
      <c r="Z113" s="554"/>
      <c r="AA113" s="554"/>
      <c r="AB113" s="554"/>
      <c r="AC113" s="554"/>
      <c r="AD113" s="554"/>
      <c r="AE113" s="554"/>
      <c r="AF113" s="554"/>
    </row>
    <row r="114" spans="2:32" ht="15" customHeight="1">
      <c r="B114" s="554"/>
      <c r="C114" s="554"/>
      <c r="D114" s="554"/>
      <c r="E114" s="554"/>
      <c r="F114" s="554"/>
      <c r="G114" s="554"/>
      <c r="H114" s="554"/>
      <c r="I114" s="554"/>
      <c r="J114" s="554"/>
      <c r="K114" s="554"/>
      <c r="L114" s="554"/>
      <c r="M114" s="554"/>
      <c r="N114" s="554"/>
      <c r="O114" s="554"/>
      <c r="P114" s="554"/>
      <c r="Q114" s="554"/>
      <c r="R114" s="554"/>
      <c r="S114" s="554"/>
      <c r="T114" s="554"/>
      <c r="U114" s="554"/>
      <c r="V114" s="554"/>
      <c r="W114" s="554"/>
      <c r="X114" s="554"/>
      <c r="Y114" s="554"/>
      <c r="Z114" s="554"/>
      <c r="AA114" s="554"/>
      <c r="AB114" s="554"/>
      <c r="AC114" s="554"/>
      <c r="AD114" s="554"/>
      <c r="AE114" s="554"/>
      <c r="AF114" s="554"/>
    </row>
    <row r="115" spans="2:32" s="555" customFormat="1" ht="15" customHeight="1">
      <c r="B115" s="554"/>
      <c r="C115" s="554"/>
      <c r="D115" s="554"/>
      <c r="E115" s="554"/>
      <c r="F115" s="554"/>
      <c r="G115" s="554"/>
      <c r="H115" s="554"/>
      <c r="I115" s="554"/>
      <c r="J115" s="554"/>
      <c r="K115" s="554"/>
      <c r="L115" s="554"/>
      <c r="M115" s="554"/>
      <c r="N115" s="554"/>
      <c r="O115" s="554"/>
      <c r="P115" s="554"/>
      <c r="Q115" s="554"/>
      <c r="R115" s="554"/>
      <c r="S115" s="554"/>
      <c r="T115" s="554"/>
      <c r="U115" s="554"/>
      <c r="V115" s="554"/>
      <c r="W115" s="554"/>
      <c r="X115" s="554"/>
      <c r="Y115" s="554"/>
      <c r="Z115" s="554"/>
      <c r="AA115" s="554"/>
      <c r="AB115" s="554"/>
      <c r="AC115" s="554"/>
      <c r="AD115" s="554"/>
      <c r="AE115" s="554"/>
      <c r="AF115" s="554"/>
    </row>
    <row r="117" spans="2:32" ht="15" customHeight="1">
      <c r="H117" s="556"/>
      <c r="I117" s="556"/>
      <c r="J117" s="556"/>
      <c r="K117" s="556"/>
      <c r="L117" s="556"/>
      <c r="M117" s="556"/>
      <c r="N117" s="556"/>
      <c r="O117" s="556"/>
      <c r="P117" s="556"/>
      <c r="Q117" s="556"/>
      <c r="R117" s="556"/>
      <c r="S117" s="556"/>
      <c r="T117" s="556"/>
      <c r="U117" s="556"/>
      <c r="V117" s="556"/>
    </row>
    <row r="118" spans="2:32" ht="43.5" customHeight="1">
      <c r="C118" s="114"/>
      <c r="D118" s="114"/>
      <c r="E118" s="114"/>
      <c r="F118" s="114"/>
      <c r="G118" s="114"/>
      <c r="H118" s="114"/>
      <c r="I118" s="114"/>
      <c r="J118" s="114"/>
      <c r="K118" s="114"/>
      <c r="L118" s="114"/>
      <c r="M118" s="114"/>
      <c r="N118" s="114"/>
      <c r="O118" s="114"/>
      <c r="P118" s="114"/>
      <c r="Q118" s="114"/>
      <c r="R118" s="114"/>
      <c r="S118" s="114"/>
      <c r="T118" s="114"/>
      <c r="U118" s="114"/>
      <c r="V118" s="114"/>
      <c r="W118" s="114"/>
      <c r="X118" s="114"/>
      <c r="Y118" s="114"/>
      <c r="Z118" s="114"/>
    </row>
    <row r="119" spans="2:32">
      <c r="B119" s="114"/>
      <c r="C119" s="114"/>
      <c r="D119" s="114"/>
      <c r="E119" s="114"/>
      <c r="F119" s="114"/>
      <c r="G119" s="114"/>
      <c r="H119" s="114"/>
      <c r="I119" s="114"/>
      <c r="J119" s="114"/>
      <c r="K119" s="114"/>
      <c r="L119" s="114"/>
      <c r="M119" s="114"/>
      <c r="N119" s="114"/>
      <c r="O119" s="114"/>
      <c r="P119" s="114"/>
      <c r="Q119" s="114"/>
      <c r="R119" s="114"/>
      <c r="S119" s="114"/>
      <c r="T119" s="114"/>
      <c r="U119" s="114"/>
      <c r="V119" s="114"/>
      <c r="W119" s="114"/>
      <c r="X119" s="114"/>
      <c r="Y119" s="114"/>
      <c r="Z119" s="114"/>
    </row>
    <row r="120" spans="2:32">
      <c r="B120" s="114"/>
      <c r="C120" s="114"/>
      <c r="D120" s="114"/>
      <c r="E120" s="114"/>
      <c r="F120" s="114"/>
      <c r="G120" s="114"/>
      <c r="H120" s="114"/>
      <c r="I120" s="114"/>
      <c r="J120" s="114"/>
      <c r="K120" s="114"/>
      <c r="L120" s="114"/>
      <c r="M120" s="114"/>
      <c r="N120" s="114"/>
      <c r="O120" s="114"/>
      <c r="P120" s="114"/>
      <c r="Q120" s="114"/>
      <c r="R120" s="114"/>
      <c r="S120" s="114"/>
      <c r="T120" s="114"/>
      <c r="U120" s="114"/>
      <c r="V120" s="114"/>
      <c r="W120" s="114"/>
      <c r="X120" s="114"/>
      <c r="Y120" s="114"/>
      <c r="Z120" s="114"/>
    </row>
  </sheetData>
  <sheetProtection formatCells="0" formatColumns="0" formatRows="0"/>
  <mergeCells count="323">
    <mergeCell ref="B2:C4"/>
    <mergeCell ref="D2:Z4"/>
    <mergeCell ref="AA2:AC2"/>
    <mergeCell ref="AD2:AF2"/>
    <mergeCell ref="AA3:AC3"/>
    <mergeCell ref="AD3:AF3"/>
    <mergeCell ref="AA4:AF4"/>
    <mergeCell ref="B5:AF5"/>
    <mergeCell ref="B6:C6"/>
    <mergeCell ref="E6:F6"/>
    <mergeCell ref="K6:N6"/>
    <mergeCell ref="S6:T6"/>
    <mergeCell ref="U6:V6"/>
    <mergeCell ref="X6:Y6"/>
    <mergeCell ref="AA6:AB6"/>
    <mergeCell ref="AC6:AD6"/>
    <mergeCell ref="AE6:AF6"/>
    <mergeCell ref="G6:I6"/>
    <mergeCell ref="B8:AF8"/>
    <mergeCell ref="B7:C7"/>
    <mergeCell ref="D7:F7"/>
    <mergeCell ref="H7:J7"/>
    <mergeCell ref="M7:R7"/>
    <mergeCell ref="S7:T7"/>
    <mergeCell ref="U7:V7"/>
    <mergeCell ref="K7:L7"/>
    <mergeCell ref="G9:N9"/>
    <mergeCell ref="O9:T9"/>
    <mergeCell ref="U9:Z9"/>
    <mergeCell ref="AA9:AF9"/>
    <mergeCell ref="W7:X7"/>
    <mergeCell ref="Y7:Z7"/>
    <mergeCell ref="AA7:AB7"/>
    <mergeCell ref="AC7:AD7"/>
    <mergeCell ref="AE7:AF7"/>
    <mergeCell ref="D9:E9"/>
    <mergeCell ref="AD13:AF13"/>
    <mergeCell ref="AA10:AC10"/>
    <mergeCell ref="AD10:AF10"/>
    <mergeCell ref="AA15:AB15"/>
    <mergeCell ref="AC15:AD15"/>
    <mergeCell ref="AG15:AH17"/>
    <mergeCell ref="O15:P15"/>
    <mergeCell ref="Q15:R15"/>
    <mergeCell ref="S15:T15"/>
    <mergeCell ref="U15:V15"/>
    <mergeCell ref="AA16:AB16"/>
    <mergeCell ref="AC16:AD16"/>
    <mergeCell ref="AC17:AD17"/>
    <mergeCell ref="Y16:Z16"/>
    <mergeCell ref="U17:V17"/>
    <mergeCell ref="W17:X17"/>
    <mergeCell ref="O16:P16"/>
    <mergeCell ref="Q16:R16"/>
    <mergeCell ref="S16:T16"/>
    <mergeCell ref="U16:V16"/>
    <mergeCell ref="W16:X16"/>
    <mergeCell ref="AA17:AB17"/>
    <mergeCell ref="Y17:Z17"/>
    <mergeCell ref="AE15:AF15"/>
    <mergeCell ref="B15:C15"/>
    <mergeCell ref="D15:F15"/>
    <mergeCell ref="M15:N15"/>
    <mergeCell ref="G15:I15"/>
    <mergeCell ref="W15:X15"/>
    <mergeCell ref="Y15:Z15"/>
    <mergeCell ref="G10:J10"/>
    <mergeCell ref="K10:N10"/>
    <mergeCell ref="O10:Q10"/>
    <mergeCell ref="R10:T10"/>
    <mergeCell ref="U10:W10"/>
    <mergeCell ref="X10:Z10"/>
    <mergeCell ref="D10:E10"/>
    <mergeCell ref="J15:L15"/>
    <mergeCell ref="B14:AF14"/>
    <mergeCell ref="AA11:AC12"/>
    <mergeCell ref="AD11:AF12"/>
    <mergeCell ref="B12:C12"/>
    <mergeCell ref="D12:F12"/>
    <mergeCell ref="B13:C13"/>
    <mergeCell ref="D13:F13"/>
    <mergeCell ref="G13:Z13"/>
    <mergeCell ref="AA13:AC13"/>
    <mergeCell ref="B11:C11"/>
    <mergeCell ref="B18:C18"/>
    <mergeCell ref="D18:F18"/>
    <mergeCell ref="M18:N18"/>
    <mergeCell ref="G18:I18"/>
    <mergeCell ref="J18:L18"/>
    <mergeCell ref="G19:I19"/>
    <mergeCell ref="J19:L19"/>
    <mergeCell ref="B19:C19"/>
    <mergeCell ref="B16:C16"/>
    <mergeCell ref="D16:F16"/>
    <mergeCell ref="M16:N16"/>
    <mergeCell ref="M17:N17"/>
    <mergeCell ref="B17:C17"/>
    <mergeCell ref="D17:F17"/>
    <mergeCell ref="G16:I16"/>
    <mergeCell ref="G17:I17"/>
    <mergeCell ref="J16:L16"/>
    <mergeCell ref="J17:L17"/>
    <mergeCell ref="AG18:AH18"/>
    <mergeCell ref="S18:T18"/>
    <mergeCell ref="U18:V18"/>
    <mergeCell ref="W18:X18"/>
    <mergeCell ref="Y18:Z18"/>
    <mergeCell ref="AG19:AH19"/>
    <mergeCell ref="S19:T19"/>
    <mergeCell ref="AC18:AD18"/>
    <mergeCell ref="AA19:AB19"/>
    <mergeCell ref="AC19:AD19"/>
    <mergeCell ref="AA18:AB18"/>
    <mergeCell ref="E91:F91"/>
    <mergeCell ref="G91:I91"/>
    <mergeCell ref="K91:L91"/>
    <mergeCell ref="AN26:AP26"/>
    <mergeCell ref="B84:C84"/>
    <mergeCell ref="B85:C85"/>
    <mergeCell ref="B86:C86"/>
    <mergeCell ref="G88:G89"/>
    <mergeCell ref="H88:H89"/>
    <mergeCell ref="I88:K89"/>
    <mergeCell ref="L88:L89"/>
    <mergeCell ref="M88:M89"/>
    <mergeCell ref="V26:X26"/>
    <mergeCell ref="Y26:AA26"/>
    <mergeCell ref="AB26:AD26"/>
    <mergeCell ref="AE26:AG26"/>
    <mergeCell ref="AH26:AJ26"/>
    <mergeCell ref="AK26:AM26"/>
    <mergeCell ref="B34:C34"/>
    <mergeCell ref="B35:C35"/>
    <mergeCell ref="B36:C36"/>
    <mergeCell ref="B75:C75"/>
    <mergeCell ref="D26:F26"/>
    <mergeCell ref="B26:C26"/>
    <mergeCell ref="E93:F93"/>
    <mergeCell ref="G93:I93"/>
    <mergeCell ref="K93:L93"/>
    <mergeCell ref="E92:F92"/>
    <mergeCell ref="G92:I92"/>
    <mergeCell ref="K92:L92"/>
    <mergeCell ref="G107:K107"/>
    <mergeCell ref="R107:U107"/>
    <mergeCell ref="E96:F96"/>
    <mergeCell ref="G96:I96"/>
    <mergeCell ref="K96:L96"/>
    <mergeCell ref="E94:F94"/>
    <mergeCell ref="G94:I94"/>
    <mergeCell ref="K94:L94"/>
    <mergeCell ref="H99:K99"/>
    <mergeCell ref="K95:L95"/>
    <mergeCell ref="E95:F95"/>
    <mergeCell ref="D11:F11"/>
    <mergeCell ref="G11:J12"/>
    <mergeCell ref="K11:N12"/>
    <mergeCell ref="O11:Q12"/>
    <mergeCell ref="R11:T12"/>
    <mergeCell ref="U11:W12"/>
    <mergeCell ref="X11:Z12"/>
    <mergeCell ref="J20:L20"/>
    <mergeCell ref="U19:V19"/>
    <mergeCell ref="W19:X19"/>
    <mergeCell ref="Y19:Z19"/>
    <mergeCell ref="D19:F19"/>
    <mergeCell ref="S20:T20"/>
    <mergeCell ref="U20:V20"/>
    <mergeCell ref="W20:X20"/>
    <mergeCell ref="Y20:Z20"/>
    <mergeCell ref="M19:N19"/>
    <mergeCell ref="O19:P19"/>
    <mergeCell ref="Q19:R19"/>
    <mergeCell ref="O18:P18"/>
    <mergeCell ref="Q18:R18"/>
    <mergeCell ref="O17:P17"/>
    <mergeCell ref="Q17:R17"/>
    <mergeCell ref="S17:T17"/>
    <mergeCell ref="AQ26:AS26"/>
    <mergeCell ref="AT26:AV26"/>
    <mergeCell ref="B76:C76"/>
    <mergeCell ref="B65:C65"/>
    <mergeCell ref="B66:C66"/>
    <mergeCell ref="B67:C67"/>
    <mergeCell ref="B68:C68"/>
    <mergeCell ref="B69:C69"/>
    <mergeCell ref="B70:C70"/>
    <mergeCell ref="B59:C59"/>
    <mergeCell ref="B60:C60"/>
    <mergeCell ref="B61:C61"/>
    <mergeCell ref="B62:C62"/>
    <mergeCell ref="B52:C52"/>
    <mergeCell ref="B53:C53"/>
    <mergeCell ref="B54:C54"/>
    <mergeCell ref="B55:C55"/>
    <mergeCell ref="B56:C56"/>
    <mergeCell ref="G26:I26"/>
    <mergeCell ref="J26:L26"/>
    <mergeCell ref="M26:O26"/>
    <mergeCell ref="P26:R26"/>
    <mergeCell ref="S26:U26"/>
    <mergeCell ref="B48:C48"/>
    <mergeCell ref="B64:C64"/>
    <mergeCell ref="B58:C58"/>
    <mergeCell ref="B46:C46"/>
    <mergeCell ref="B47:C47"/>
    <mergeCell ref="B49:C49"/>
    <mergeCell ref="B50:C50"/>
    <mergeCell ref="B27:C27"/>
    <mergeCell ref="B38:C38"/>
    <mergeCell ref="B39:C39"/>
    <mergeCell ref="B28:C28"/>
    <mergeCell ref="B29:C29"/>
    <mergeCell ref="B30:C30"/>
    <mergeCell ref="B57:C57"/>
    <mergeCell ref="B87:C87"/>
    <mergeCell ref="B51:C51"/>
    <mergeCell ref="B40:C40"/>
    <mergeCell ref="B41:C41"/>
    <mergeCell ref="B42:C42"/>
    <mergeCell ref="B43:C43"/>
    <mergeCell ref="B44:C44"/>
    <mergeCell ref="B45:C45"/>
    <mergeCell ref="B31:C31"/>
    <mergeCell ref="B32:C32"/>
    <mergeCell ref="B33:C33"/>
    <mergeCell ref="B37:C37"/>
    <mergeCell ref="B82:C82"/>
    <mergeCell ref="B83:C83"/>
    <mergeCell ref="B77:C77"/>
    <mergeCell ref="B78:C78"/>
    <mergeCell ref="B79:C79"/>
    <mergeCell ref="B80:C80"/>
    <mergeCell ref="B81:C81"/>
    <mergeCell ref="B71:C71"/>
    <mergeCell ref="B72:C72"/>
    <mergeCell ref="B73:C73"/>
    <mergeCell ref="B74:C74"/>
    <mergeCell ref="B63:C63"/>
    <mergeCell ref="AA20:AB20"/>
    <mergeCell ref="AC20:AD20"/>
    <mergeCell ref="B25:AV25"/>
    <mergeCell ref="B24:F24"/>
    <mergeCell ref="AG20:AH20"/>
    <mergeCell ref="AI23:AJ23"/>
    <mergeCell ref="AI22:AJ22"/>
    <mergeCell ref="K23:L23"/>
    <mergeCell ref="K22:L22"/>
    <mergeCell ref="H23:I23"/>
    <mergeCell ref="B20:C20"/>
    <mergeCell ref="D20:F20"/>
    <mergeCell ref="H22:I22"/>
    <mergeCell ref="G20:I20"/>
    <mergeCell ref="M20:N20"/>
    <mergeCell ref="O20:P20"/>
    <mergeCell ref="Q20:R20"/>
    <mergeCell ref="AE16:AF16"/>
    <mergeCell ref="AE17:AF17"/>
    <mergeCell ref="AE18:AF18"/>
    <mergeCell ref="AE19:AF19"/>
    <mergeCell ref="AE20:AF20"/>
    <mergeCell ref="B22:C23"/>
    <mergeCell ref="E84:F84"/>
    <mergeCell ref="D85:E85"/>
    <mergeCell ref="H84:I84"/>
    <mergeCell ref="G85:H85"/>
    <mergeCell ref="K84:L84"/>
    <mergeCell ref="J85:K85"/>
    <mergeCell ref="N84:O84"/>
    <mergeCell ref="M85:N85"/>
    <mergeCell ref="Q84:R84"/>
    <mergeCell ref="P85:Q85"/>
    <mergeCell ref="T84:U84"/>
    <mergeCell ref="S85:T85"/>
    <mergeCell ref="W84:X84"/>
    <mergeCell ref="V85:W85"/>
    <mergeCell ref="Z84:AA84"/>
    <mergeCell ref="Y85:Z85"/>
    <mergeCell ref="AC84:AD84"/>
    <mergeCell ref="AB85:AC85"/>
    <mergeCell ref="AF84:AG84"/>
    <mergeCell ref="AE85:AF85"/>
    <mergeCell ref="AI84:AJ84"/>
    <mergeCell ref="AH85:AI85"/>
    <mergeCell ref="AL84:AM84"/>
    <mergeCell ref="AK85:AL85"/>
    <mergeCell ref="AO84:AP84"/>
    <mergeCell ref="AN85:AO85"/>
    <mergeCell ref="AR84:AS84"/>
    <mergeCell ref="AQ85:AR85"/>
    <mergeCell ref="V86:X86"/>
    <mergeCell ref="Y86:AA86"/>
    <mergeCell ref="AB86:AD86"/>
    <mergeCell ref="AE86:AG86"/>
    <mergeCell ref="AH86:AJ86"/>
    <mergeCell ref="AK86:AM86"/>
    <mergeCell ref="AN86:AP86"/>
    <mergeCell ref="AQ86:AS86"/>
    <mergeCell ref="AT85:AV85"/>
    <mergeCell ref="B113:X113"/>
    <mergeCell ref="D88:F89"/>
    <mergeCell ref="D87:F87"/>
    <mergeCell ref="AU86:AV86"/>
    <mergeCell ref="AU87:AV87"/>
    <mergeCell ref="G87:I87"/>
    <mergeCell ref="J87:L87"/>
    <mergeCell ref="M87:O87"/>
    <mergeCell ref="P87:R87"/>
    <mergeCell ref="S87:U87"/>
    <mergeCell ref="V87:X87"/>
    <mergeCell ref="Y87:AA87"/>
    <mergeCell ref="AB87:AD87"/>
    <mergeCell ref="AE87:AG87"/>
    <mergeCell ref="AH87:AJ87"/>
    <mergeCell ref="AK87:AM87"/>
    <mergeCell ref="AN87:AP87"/>
    <mergeCell ref="AQ87:AS87"/>
    <mergeCell ref="D86:F86"/>
    <mergeCell ref="G86:I86"/>
    <mergeCell ref="J86:L86"/>
    <mergeCell ref="M86:O86"/>
    <mergeCell ref="P86:R86"/>
    <mergeCell ref="S86:U86"/>
  </mergeCells>
  <phoneticPr fontId="11" type="noConversion"/>
  <conditionalFormatting sqref="G108:G110">
    <cfRule type="containsBlanks" dxfId="30" priority="7">
      <formula>LEN(TRIM(G108))=0</formula>
    </cfRule>
  </conditionalFormatting>
  <conditionalFormatting sqref="B28:D82">
    <cfRule type="cellIs" dxfId="29" priority="6" operator="equal">
      <formula>FALSE</formula>
    </cfRule>
  </conditionalFormatting>
  <conditionalFormatting sqref="B49:D51 B44:D44 B39:D39 B28:D28 B57:D58 B64:D65">
    <cfRule type="cellIs" dxfId="28" priority="5" operator="equal">
      <formula>FALSE</formula>
    </cfRule>
  </conditionalFormatting>
  <conditionalFormatting sqref="AQ29:AQ38 AQ40:AQ43 AQ45:AQ50 AQ52:AQ57 AQ59:AQ64 AQ66:AQ70 AQ72:AQ82">
    <cfRule type="cellIs" dxfId="27" priority="4" operator="equal">
      <formula>FALSE</formula>
    </cfRule>
  </conditionalFormatting>
  <conditionalFormatting sqref="D57 D81:D82">
    <cfRule type="cellIs" dxfId="26" priority="3" operator="equal">
      <formula>FALSE</formula>
    </cfRule>
  </conditionalFormatting>
  <conditionalFormatting sqref="D49:D50">
    <cfRule type="cellIs" dxfId="25" priority="2" operator="equal">
      <formula>FALSE</formula>
    </cfRule>
  </conditionalFormatting>
  <conditionalFormatting sqref="G71">
    <cfRule type="cellIs" dxfId="24" priority="1" operator="equal">
      <formula>FALSE</formula>
    </cfRule>
  </conditionalFormatting>
  <pageMargins left="0.45" right="0.45" top="0.75" bottom="0.75" header="0.3" footer="0.3"/>
  <pageSetup paperSize="9" scale="10" orientation="landscape" r:id="rId1"/>
  <rowBreaks count="1" manualBreakCount="1">
    <brk id="56" max="47" man="1"/>
  </row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38">
              <controlPr defaultSize="0" autoFill="0" autoLine="0" autoPict="0">
                <anchor moveWithCells="1">
                  <from>
                    <xdr:col>6</xdr:col>
                    <xdr:colOff>939800</xdr:colOff>
                    <xdr:row>87</xdr:row>
                    <xdr:rowOff>76200</xdr:rowOff>
                  </from>
                  <to>
                    <xdr:col>6</xdr:col>
                    <xdr:colOff>1295400</xdr:colOff>
                    <xdr:row>88</xdr:row>
                    <xdr:rowOff>101600</xdr:rowOff>
                  </to>
                </anchor>
              </controlPr>
            </control>
          </mc:Choice>
        </mc:AlternateContent>
        <mc:AlternateContent xmlns:mc="http://schemas.openxmlformats.org/markup-compatibility/2006">
          <mc:Choice Requires="x14">
            <control shapeId="15362" r:id="rId5" name="Check Box 39">
              <controlPr defaultSize="0" autoFill="0" autoLine="0" autoPict="0">
                <anchor moveWithCells="1">
                  <from>
                    <xdr:col>7</xdr:col>
                    <xdr:colOff>825500</xdr:colOff>
                    <xdr:row>87</xdr:row>
                    <xdr:rowOff>88900</xdr:rowOff>
                  </from>
                  <to>
                    <xdr:col>7</xdr:col>
                    <xdr:colOff>1168400</xdr:colOff>
                    <xdr:row>88</xdr:row>
                    <xdr:rowOff>101600</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11</xdr:col>
                    <xdr:colOff>939800</xdr:colOff>
                    <xdr:row>87</xdr:row>
                    <xdr:rowOff>76200</xdr:rowOff>
                  </from>
                  <to>
                    <xdr:col>11</xdr:col>
                    <xdr:colOff>1295400</xdr:colOff>
                    <xdr:row>88</xdr:row>
                    <xdr:rowOff>101600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12</xdr:col>
                    <xdr:colOff>825500</xdr:colOff>
                    <xdr:row>87</xdr:row>
                    <xdr:rowOff>88900</xdr:rowOff>
                  </from>
                  <to>
                    <xdr:col>12</xdr:col>
                    <xdr:colOff>1168400</xdr:colOff>
                    <xdr:row>88</xdr:row>
                    <xdr:rowOff>101600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92D050"/>
    <pageSetUpPr fitToPage="1"/>
  </sheetPr>
  <dimension ref="A1:R31"/>
  <sheetViews>
    <sheetView tabSelected="1" view="pageLayout" topLeftCell="N4" zoomScaleNormal="100" workbookViewId="0">
      <selection activeCell="G17" sqref="G17"/>
    </sheetView>
  </sheetViews>
  <sheetFormatPr baseColWidth="10" defaultColWidth="11.5" defaultRowHeight="13"/>
  <cols>
    <col min="1" max="1" width="16" customWidth="1"/>
    <col min="2" max="2" width="20.5" customWidth="1"/>
    <col min="3" max="3" width="61.33203125" style="158" customWidth="1"/>
    <col min="4" max="4" width="19.33203125" customWidth="1"/>
    <col min="5" max="16" width="24.5" customWidth="1"/>
    <col min="17" max="17" width="25.83203125" customWidth="1"/>
    <col min="18" max="18" width="21.5" customWidth="1"/>
  </cols>
  <sheetData>
    <row r="1" spans="1:18" ht="12.75" customHeight="1">
      <c r="A1" s="1103"/>
      <c r="B1" s="1104"/>
      <c r="C1" s="1109" t="s">
        <v>3236</v>
      </c>
      <c r="D1" s="1109"/>
      <c r="E1" s="1109"/>
      <c r="F1" s="1109"/>
      <c r="G1" s="1109"/>
      <c r="H1" s="1109"/>
      <c r="I1" s="1109"/>
      <c r="J1" s="1109"/>
      <c r="K1" s="1109"/>
      <c r="L1" s="1109"/>
      <c r="M1" s="1109"/>
      <c r="N1" s="1109"/>
      <c r="O1" s="1110"/>
      <c r="P1" s="1124" t="s">
        <v>3099</v>
      </c>
      <c r="Q1" s="1110"/>
      <c r="R1" s="1117">
        <f>+'2. INFORMACION GENERAL'!AD2</f>
        <v>45537</v>
      </c>
    </row>
    <row r="2" spans="1:18" ht="12.75" customHeight="1">
      <c r="A2" s="1105"/>
      <c r="B2" s="1106"/>
      <c r="C2" s="1111" t="s">
        <v>3237</v>
      </c>
      <c r="D2" s="1111"/>
      <c r="E2" s="1111"/>
      <c r="F2" s="1111"/>
      <c r="G2" s="1111"/>
      <c r="H2" s="1111"/>
      <c r="I2" s="1111"/>
      <c r="J2" s="1111"/>
      <c r="K2" s="1111"/>
      <c r="L2" s="1111"/>
      <c r="M2" s="1111"/>
      <c r="N2" s="1111"/>
      <c r="O2" s="1112"/>
      <c r="P2" s="1125"/>
      <c r="Q2" s="1126"/>
      <c r="R2" s="1118"/>
    </row>
    <row r="3" spans="1:18">
      <c r="A3" s="1105"/>
      <c r="B3" s="1106"/>
      <c r="C3" s="1113"/>
      <c r="D3" s="1113"/>
      <c r="E3" s="1113"/>
      <c r="F3" s="1113"/>
      <c r="G3" s="1113"/>
      <c r="H3" s="1113"/>
      <c r="I3" s="1113"/>
      <c r="J3" s="1113"/>
      <c r="K3" s="1113"/>
      <c r="L3" s="1113"/>
      <c r="M3" s="1113"/>
      <c r="N3" s="1113"/>
      <c r="O3" s="1114"/>
      <c r="P3" s="1127" t="str">
        <f>+'2. INFORMACION GENERAL'!AA3</f>
        <v>Versión 4</v>
      </c>
      <c r="Q3" s="1128"/>
      <c r="R3" s="565" t="s">
        <v>3156</v>
      </c>
    </row>
    <row r="4" spans="1:18" ht="12.75" customHeight="1">
      <c r="A4" s="1105"/>
      <c r="B4" s="1106"/>
      <c r="C4" s="1111" t="s">
        <v>3238</v>
      </c>
      <c r="D4" s="1111"/>
      <c r="E4" s="1111"/>
      <c r="F4" s="1111"/>
      <c r="G4" s="1111"/>
      <c r="H4" s="1111"/>
      <c r="I4" s="1111"/>
      <c r="J4" s="1111"/>
      <c r="K4" s="1111"/>
      <c r="L4" s="1111"/>
      <c r="M4" s="1111"/>
      <c r="N4" s="1111"/>
      <c r="O4" s="1112"/>
      <c r="P4" s="1119" t="s">
        <v>3239</v>
      </c>
      <c r="Q4" s="1120"/>
      <c r="R4" s="1121"/>
    </row>
    <row r="5" spans="1:18" ht="14" thickBot="1">
      <c r="A5" s="1107"/>
      <c r="B5" s="1108"/>
      <c r="C5" s="1115"/>
      <c r="D5" s="1115"/>
      <c r="E5" s="1115"/>
      <c r="F5" s="1115"/>
      <c r="G5" s="1115"/>
      <c r="H5" s="1115"/>
      <c r="I5" s="1115"/>
      <c r="J5" s="1115"/>
      <c r="K5" s="1115"/>
      <c r="L5" s="1115"/>
      <c r="M5" s="1115"/>
      <c r="N5" s="1115"/>
      <c r="O5" s="1116"/>
      <c r="P5" s="1122" t="s">
        <v>3240</v>
      </c>
      <c r="Q5" s="1115"/>
      <c r="R5" s="1123"/>
    </row>
    <row r="6" spans="1:18" ht="15" customHeight="1">
      <c r="A6" s="1100" t="s">
        <v>3241</v>
      </c>
      <c r="B6" s="1101"/>
      <c r="C6" s="1101"/>
      <c r="D6" s="1101"/>
      <c r="E6" s="1101"/>
      <c r="F6" s="1101"/>
      <c r="G6" s="1101"/>
      <c r="H6" s="1101"/>
      <c r="I6" s="1101"/>
      <c r="J6" s="1101"/>
      <c r="K6" s="1101"/>
      <c r="L6" s="1101"/>
      <c r="M6" s="1101"/>
      <c r="N6" s="1101"/>
      <c r="O6" s="1101"/>
      <c r="P6" s="1101"/>
      <c r="Q6" s="1101"/>
      <c r="R6" s="1102"/>
    </row>
    <row r="7" spans="1:18" ht="15" thickBot="1">
      <c r="A7" s="1084" t="s">
        <v>3242</v>
      </c>
      <c r="B7" s="1085"/>
      <c r="C7" s="1085"/>
      <c r="D7" s="1085"/>
      <c r="E7" s="1085"/>
      <c r="F7" s="1085"/>
      <c r="G7" s="1085"/>
      <c r="H7" s="1085"/>
      <c r="I7" s="1085"/>
      <c r="J7" s="1085"/>
      <c r="K7" s="1085"/>
      <c r="L7" s="1085"/>
      <c r="M7" s="1085"/>
      <c r="N7" s="1085"/>
      <c r="O7" s="1085"/>
      <c r="P7" s="1085"/>
      <c r="Q7" s="1085"/>
      <c r="R7" s="1086"/>
    </row>
    <row r="8" spans="1:18" ht="29" thickBot="1">
      <c r="A8" s="560" t="s">
        <v>3243</v>
      </c>
      <c r="B8" s="561" t="s">
        <v>3244</v>
      </c>
      <c r="C8" s="562" t="s">
        <v>3245</v>
      </c>
      <c r="D8" s="562" t="s">
        <v>3246</v>
      </c>
      <c r="E8" s="562" t="s">
        <v>3247</v>
      </c>
      <c r="F8" s="562" t="s">
        <v>3248</v>
      </c>
      <c r="G8" s="562" t="s">
        <v>3249</v>
      </c>
      <c r="H8" s="562" t="s">
        <v>3250</v>
      </c>
      <c r="I8" s="562" t="s">
        <v>3251</v>
      </c>
      <c r="J8" s="562" t="s">
        <v>3252</v>
      </c>
      <c r="K8" s="562" t="s">
        <v>3253</v>
      </c>
      <c r="L8" s="562" t="s">
        <v>3254</v>
      </c>
      <c r="M8" s="562" t="s">
        <v>3255</v>
      </c>
      <c r="N8" s="562" t="s">
        <v>3256</v>
      </c>
      <c r="O8" s="562" t="s">
        <v>3257</v>
      </c>
      <c r="P8" s="562" t="s">
        <v>3258</v>
      </c>
      <c r="Q8" s="562" t="s">
        <v>3259</v>
      </c>
      <c r="R8" s="563" t="s">
        <v>3260</v>
      </c>
    </row>
    <row r="9" spans="1:18" ht="83.25" customHeight="1">
      <c r="A9" s="566">
        <v>1301</v>
      </c>
      <c r="B9" s="557" t="s">
        <v>3261</v>
      </c>
      <c r="C9" s="558" t="s">
        <v>3262</v>
      </c>
      <c r="D9" s="654">
        <v>68188433</v>
      </c>
      <c r="E9" s="655"/>
      <c r="F9" s="655"/>
      <c r="G9" s="655"/>
      <c r="H9" s="655"/>
      <c r="I9" s="655"/>
      <c r="J9" s="655"/>
      <c r="K9" s="655"/>
      <c r="L9" s="655"/>
      <c r="M9" s="655"/>
      <c r="N9" s="655"/>
      <c r="O9" s="655">
        <v>68188433</v>
      </c>
      <c r="P9" s="655"/>
      <c r="Q9" s="559">
        <f>+SUM(E9:P9)</f>
        <v>68188433</v>
      </c>
      <c r="R9" s="567">
        <f>+D9-Q9</f>
        <v>0</v>
      </c>
    </row>
    <row r="10" spans="1:18" ht="28">
      <c r="A10" s="568">
        <v>1302</v>
      </c>
      <c r="B10" s="150" t="s">
        <v>3263</v>
      </c>
      <c r="C10" s="150" t="s">
        <v>3264</v>
      </c>
      <c r="D10" s="656"/>
      <c r="E10" s="657"/>
      <c r="F10" s="657"/>
      <c r="G10" s="657"/>
      <c r="H10" s="657"/>
      <c r="I10" s="657"/>
      <c r="J10" s="657"/>
      <c r="K10" s="657"/>
      <c r="L10" s="657"/>
      <c r="M10" s="657"/>
      <c r="N10" s="657"/>
      <c r="O10" s="657"/>
      <c r="P10" s="657"/>
      <c r="Q10" s="151">
        <f>+SUM(E10:P10)</f>
        <v>0</v>
      </c>
      <c r="R10" s="569">
        <f>+D10-Q10</f>
        <v>0</v>
      </c>
    </row>
    <row r="11" spans="1:18">
      <c r="A11" s="152"/>
      <c r="B11" s="153"/>
      <c r="C11" s="157"/>
      <c r="D11" s="658"/>
      <c r="E11" s="657"/>
      <c r="F11" s="657"/>
      <c r="G11" s="657"/>
      <c r="H11" s="657"/>
      <c r="I11" s="657"/>
      <c r="J11" s="657"/>
      <c r="K11" s="657"/>
      <c r="L11" s="657"/>
      <c r="M11" s="657"/>
      <c r="N11" s="657"/>
      <c r="O11" s="657"/>
      <c r="P11" s="657"/>
      <c r="Q11" s="151">
        <f>+SUM(E11:P11)</f>
        <v>0</v>
      </c>
      <c r="R11" s="569">
        <f>+D11-Q11</f>
        <v>0</v>
      </c>
    </row>
    <row r="12" spans="1:18">
      <c r="A12" s="152"/>
      <c r="B12" s="153"/>
      <c r="C12" s="157"/>
      <c r="D12" s="657"/>
      <c r="E12" s="657"/>
      <c r="F12" s="657"/>
      <c r="G12" s="657"/>
      <c r="H12" s="657"/>
      <c r="I12" s="657"/>
      <c r="J12" s="657"/>
      <c r="K12" s="657"/>
      <c r="L12" s="657"/>
      <c r="M12" s="657"/>
      <c r="N12" s="657"/>
      <c r="O12" s="657"/>
      <c r="P12" s="657"/>
      <c r="Q12" s="151">
        <f>+SUM(E12:P12)</f>
        <v>0</v>
      </c>
      <c r="R12" s="569">
        <f>+D12-Q12</f>
        <v>0</v>
      </c>
    </row>
    <row r="13" spans="1:18">
      <c r="A13" s="152"/>
      <c r="B13" s="153"/>
      <c r="C13" s="157"/>
      <c r="D13" s="657"/>
      <c r="E13" s="657"/>
      <c r="F13" s="657"/>
      <c r="G13" s="657"/>
      <c r="H13" s="657"/>
      <c r="I13" s="657"/>
      <c r="J13" s="657"/>
      <c r="K13" s="657"/>
      <c r="L13" s="657"/>
      <c r="M13" s="657"/>
      <c r="N13" s="657"/>
      <c r="O13" s="657"/>
      <c r="P13" s="657"/>
      <c r="Q13" s="151">
        <f>+SUM(E13:P13)</f>
        <v>0</v>
      </c>
      <c r="R13" s="569">
        <f>+D13-Q13</f>
        <v>0</v>
      </c>
    </row>
    <row r="14" spans="1:18" ht="32.25" customHeight="1" thickBot="1">
      <c r="A14" s="1097" t="s">
        <v>3265</v>
      </c>
      <c r="B14" s="1098"/>
      <c r="C14" s="1099"/>
      <c r="D14" s="564">
        <f>+SUM(D9:D13)</f>
        <v>68188433</v>
      </c>
      <c r="E14" s="564">
        <f t="shared" ref="E14:R14" si="0">+SUM(E9:E13)</f>
        <v>0</v>
      </c>
      <c r="F14" s="564">
        <f t="shared" si="0"/>
        <v>0</v>
      </c>
      <c r="G14" s="564">
        <f t="shared" si="0"/>
        <v>0</v>
      </c>
      <c r="H14" s="564">
        <f t="shared" si="0"/>
        <v>0</v>
      </c>
      <c r="I14" s="564">
        <f t="shared" si="0"/>
        <v>0</v>
      </c>
      <c r="J14" s="564">
        <f t="shared" si="0"/>
        <v>0</v>
      </c>
      <c r="K14" s="564">
        <f t="shared" si="0"/>
        <v>0</v>
      </c>
      <c r="L14" s="564">
        <f t="shared" si="0"/>
        <v>0</v>
      </c>
      <c r="M14" s="564">
        <f t="shared" si="0"/>
        <v>0</v>
      </c>
      <c r="N14" s="564">
        <f t="shared" si="0"/>
        <v>0</v>
      </c>
      <c r="O14" s="564">
        <f t="shared" si="0"/>
        <v>68188433</v>
      </c>
      <c r="P14" s="564">
        <f t="shared" si="0"/>
        <v>0</v>
      </c>
      <c r="Q14" s="564">
        <f t="shared" si="0"/>
        <v>68188433</v>
      </c>
      <c r="R14" s="570">
        <f t="shared" si="0"/>
        <v>0</v>
      </c>
    </row>
    <row r="15" spans="1:18" ht="15">
      <c r="A15" s="571"/>
      <c r="B15" s="572"/>
      <c r="C15" s="573"/>
      <c r="D15" s="572"/>
      <c r="E15" s="572"/>
      <c r="F15" s="572"/>
      <c r="G15" s="572"/>
      <c r="H15" s="572"/>
      <c r="I15" s="572"/>
      <c r="J15" s="572"/>
      <c r="K15" s="572"/>
      <c r="L15" s="572"/>
      <c r="M15" s="572"/>
      <c r="N15" s="572"/>
      <c r="O15" s="572"/>
      <c r="P15" s="572"/>
      <c r="Q15" s="572"/>
      <c r="R15" s="574"/>
    </row>
    <row r="16" spans="1:18" ht="15">
      <c r="A16" s="571"/>
      <c r="B16" s="572"/>
      <c r="C16" s="573"/>
      <c r="D16" s="572"/>
      <c r="E16" s="572"/>
      <c r="F16" s="572"/>
      <c r="G16" s="572"/>
      <c r="H16" s="572"/>
      <c r="I16" s="572"/>
      <c r="J16" s="572"/>
      <c r="K16" s="572"/>
      <c r="L16" s="572"/>
      <c r="M16" s="572"/>
      <c r="N16" s="572"/>
      <c r="O16" s="572"/>
      <c r="P16" s="572"/>
      <c r="Q16" s="572"/>
      <c r="R16" s="574"/>
    </row>
    <row r="17" spans="1:18" ht="15">
      <c r="A17" s="571"/>
      <c r="B17" s="572"/>
      <c r="C17" s="573"/>
      <c r="D17" s="572"/>
      <c r="E17" s="572"/>
      <c r="F17" s="572"/>
      <c r="G17" s="154"/>
      <c r="H17" s="154"/>
      <c r="I17" s="154"/>
      <c r="J17" s="572"/>
      <c r="K17" s="572"/>
      <c r="L17" s="572"/>
      <c r="M17" s="572"/>
      <c r="N17" s="572"/>
      <c r="O17" s="572"/>
      <c r="P17" s="572"/>
      <c r="Q17" s="572"/>
      <c r="R17" s="574"/>
    </row>
    <row r="18" spans="1:18" ht="15">
      <c r="A18" s="571"/>
      <c r="B18" s="572"/>
      <c r="C18" s="573"/>
      <c r="D18" s="572"/>
      <c r="E18" s="572"/>
      <c r="F18" s="572"/>
      <c r="G18" s="1087" t="s">
        <v>3266</v>
      </c>
      <c r="H18" s="1087"/>
      <c r="I18" s="1087"/>
      <c r="J18" s="572"/>
      <c r="K18" s="572"/>
      <c r="L18" s="572"/>
      <c r="M18" s="572"/>
      <c r="N18" s="572"/>
      <c r="O18" s="572"/>
      <c r="P18" s="572"/>
      <c r="Q18" s="572"/>
      <c r="R18" s="574"/>
    </row>
    <row r="19" spans="1:18" ht="16" thickBot="1">
      <c r="A19" s="571"/>
      <c r="B19" s="572"/>
      <c r="C19" s="573"/>
      <c r="D19" s="572"/>
      <c r="E19" s="572"/>
      <c r="F19" s="572"/>
      <c r="G19" s="572"/>
      <c r="H19" s="572"/>
      <c r="I19" s="572"/>
      <c r="J19" s="572"/>
      <c r="K19" s="572"/>
      <c r="L19" s="572"/>
      <c r="M19" s="572"/>
      <c r="N19" s="572"/>
      <c r="O19" s="572"/>
      <c r="P19" s="572"/>
      <c r="Q19" s="572"/>
      <c r="R19" s="574"/>
    </row>
    <row r="20" spans="1:18" ht="18">
      <c r="A20" s="1088" t="s">
        <v>3267</v>
      </c>
      <c r="B20" s="1089"/>
      <c r="C20" s="1089"/>
      <c r="D20" s="1089"/>
      <c r="E20" s="1089"/>
      <c r="F20" s="1089"/>
      <c r="G20" s="1089"/>
      <c r="H20" s="1089"/>
      <c r="I20" s="1089"/>
      <c r="J20" s="1089"/>
      <c r="K20" s="1089"/>
      <c r="L20" s="1089"/>
      <c r="M20" s="1089"/>
      <c r="N20" s="1089"/>
      <c r="O20" s="1089"/>
      <c r="P20" s="1089"/>
      <c r="Q20" s="1089"/>
      <c r="R20" s="1090"/>
    </row>
    <row r="21" spans="1:18">
      <c r="A21" s="1091" t="s">
        <v>3268</v>
      </c>
      <c r="B21" s="1092"/>
      <c r="C21" s="1092"/>
      <c r="D21" s="1092"/>
      <c r="E21" s="1092"/>
      <c r="F21" s="1092"/>
      <c r="G21" s="1092"/>
      <c r="H21" s="1092"/>
      <c r="I21" s="1092"/>
      <c r="J21" s="1092"/>
      <c r="K21" s="1092"/>
      <c r="L21" s="1092"/>
      <c r="M21" s="1092"/>
      <c r="N21" s="1092"/>
      <c r="O21" s="1092"/>
      <c r="P21" s="1092"/>
      <c r="Q21" s="1092"/>
      <c r="R21" s="1093"/>
    </row>
    <row r="22" spans="1:18" ht="14" thickBot="1">
      <c r="A22" s="1094" t="s">
        <v>3269</v>
      </c>
      <c r="B22" s="1095"/>
      <c r="C22" s="1095"/>
      <c r="D22" s="1095"/>
      <c r="E22" s="1095"/>
      <c r="F22" s="1095"/>
      <c r="G22" s="1095"/>
      <c r="H22" s="1095"/>
      <c r="I22" s="1095"/>
      <c r="J22" s="1095"/>
      <c r="K22" s="1095"/>
      <c r="L22" s="1095"/>
      <c r="M22" s="1095"/>
      <c r="N22" s="1095"/>
      <c r="O22" s="1095"/>
      <c r="P22" s="1095"/>
      <c r="Q22" s="1095"/>
      <c r="R22" s="1096"/>
    </row>
    <row r="23" spans="1:18" ht="15">
      <c r="A23" s="155"/>
      <c r="B23" s="155"/>
      <c r="C23" s="156"/>
      <c r="D23" s="155"/>
      <c r="E23" s="155"/>
      <c r="F23" s="155"/>
      <c r="G23" s="155"/>
      <c r="H23" s="155"/>
      <c r="I23" s="155"/>
      <c r="J23" s="155"/>
      <c r="K23" s="155"/>
      <c r="L23" s="155"/>
      <c r="M23" s="155"/>
      <c r="N23" s="155"/>
      <c r="O23" s="155"/>
      <c r="P23" s="155"/>
      <c r="Q23" s="155"/>
      <c r="R23" s="155"/>
    </row>
    <row r="24" spans="1:18" ht="15">
      <c r="A24" s="155"/>
      <c r="B24" s="155"/>
      <c r="C24" s="156"/>
      <c r="D24" s="155"/>
      <c r="E24" s="155"/>
      <c r="F24" s="155"/>
      <c r="G24" s="155"/>
      <c r="H24" s="155"/>
      <c r="I24" s="155"/>
      <c r="J24" s="155"/>
      <c r="K24" s="155"/>
      <c r="L24" s="155"/>
      <c r="M24" s="155"/>
      <c r="N24" s="155"/>
      <c r="O24" s="155"/>
      <c r="P24" s="155"/>
      <c r="Q24" s="155"/>
      <c r="R24" s="155"/>
    </row>
    <row r="25" spans="1:18" ht="15">
      <c r="A25" s="155"/>
      <c r="B25" s="155"/>
      <c r="C25" s="156"/>
      <c r="D25" s="155"/>
      <c r="E25" s="155"/>
      <c r="F25" s="155"/>
      <c r="G25" s="155"/>
      <c r="H25" s="155"/>
      <c r="I25" s="155"/>
      <c r="J25" s="155"/>
      <c r="K25" s="155"/>
      <c r="L25" s="155"/>
      <c r="M25" s="155"/>
      <c r="N25" s="155"/>
      <c r="O25" s="155"/>
      <c r="P25" s="155"/>
      <c r="Q25" s="155"/>
      <c r="R25" s="155"/>
    </row>
    <row r="26" spans="1:18" ht="15">
      <c r="A26" s="155"/>
      <c r="B26" s="155"/>
      <c r="C26" s="156"/>
      <c r="D26" s="155"/>
      <c r="E26" s="155"/>
      <c r="F26" s="155"/>
      <c r="G26" s="155"/>
      <c r="H26" s="155"/>
      <c r="I26" s="155"/>
      <c r="J26" s="155"/>
      <c r="K26" s="155"/>
      <c r="L26" s="155"/>
      <c r="M26" s="155"/>
      <c r="N26" s="155"/>
      <c r="O26" s="155"/>
      <c r="P26" s="155"/>
      <c r="Q26" s="155"/>
      <c r="R26" s="155"/>
    </row>
    <row r="27" spans="1:18" ht="15">
      <c r="A27" s="155"/>
      <c r="B27" s="155"/>
      <c r="C27" s="156"/>
      <c r="D27" s="155"/>
      <c r="E27" s="155"/>
      <c r="F27" s="155"/>
      <c r="G27" s="155"/>
      <c r="H27" s="155"/>
      <c r="I27" s="155"/>
      <c r="J27" s="155"/>
      <c r="K27" s="155"/>
      <c r="L27" s="155"/>
      <c r="M27" s="155"/>
      <c r="N27" s="155"/>
      <c r="O27" s="155"/>
      <c r="P27" s="155"/>
      <c r="Q27" s="155"/>
      <c r="R27" s="155"/>
    </row>
    <row r="28" spans="1:18" ht="15">
      <c r="A28" s="155"/>
      <c r="B28" s="155"/>
      <c r="C28" s="156"/>
      <c r="D28" s="155"/>
      <c r="E28" s="155"/>
      <c r="F28" s="155"/>
      <c r="G28" s="155"/>
      <c r="H28" s="155"/>
      <c r="I28" s="155"/>
      <c r="J28" s="155"/>
      <c r="K28" s="155"/>
      <c r="L28" s="155"/>
      <c r="M28" s="155"/>
      <c r="N28" s="155"/>
      <c r="O28" s="155"/>
      <c r="P28" s="155"/>
      <c r="Q28" s="155"/>
      <c r="R28" s="155"/>
    </row>
    <row r="29" spans="1:18" ht="15">
      <c r="A29" s="155"/>
      <c r="B29" s="155"/>
      <c r="E29" s="155"/>
      <c r="F29" s="155"/>
      <c r="G29" s="155"/>
      <c r="H29" s="155"/>
      <c r="I29" s="155"/>
      <c r="J29" s="155"/>
      <c r="K29" s="155"/>
      <c r="L29" s="155"/>
      <c r="M29" s="155"/>
      <c r="N29" s="155"/>
      <c r="O29" s="155"/>
      <c r="P29" s="155"/>
      <c r="Q29" s="155"/>
      <c r="R29" s="155"/>
    </row>
    <row r="30" spans="1:18" ht="15">
      <c r="A30" s="155"/>
      <c r="B30" s="155"/>
      <c r="D30" s="155"/>
      <c r="E30" s="155"/>
      <c r="F30" s="155"/>
      <c r="G30" s="155"/>
      <c r="H30" s="155"/>
      <c r="I30" s="155"/>
      <c r="J30" s="155"/>
      <c r="K30" s="155"/>
      <c r="L30" s="155"/>
      <c r="M30" s="155"/>
      <c r="N30" s="155"/>
      <c r="O30" s="155"/>
      <c r="P30" s="155"/>
      <c r="Q30" s="155"/>
      <c r="R30" s="155"/>
    </row>
    <row r="31" spans="1:18" ht="15">
      <c r="A31" s="155"/>
      <c r="B31" s="155"/>
      <c r="C31" s="156"/>
      <c r="D31" s="156"/>
      <c r="E31" s="155"/>
      <c r="F31" s="155"/>
      <c r="G31" s="155"/>
      <c r="H31" s="155"/>
      <c r="I31" s="155"/>
      <c r="J31" s="155"/>
      <c r="K31" s="155"/>
      <c r="L31" s="155"/>
      <c r="M31" s="155"/>
      <c r="N31" s="155"/>
      <c r="O31" s="155"/>
      <c r="P31" s="155"/>
      <c r="Q31" s="155"/>
      <c r="R31" s="155"/>
    </row>
  </sheetData>
  <sheetProtection algorithmName="SHA-512" hashValue="G8DYhH1j1iXAzjF2w2+3EdZK/zLVLsoZpABErtmYHA9S6XSIJpBvYPwpdWWLfK7tRspKFKLLLkUkihNw12v61w==" saltValue="TBhjkNgpifHcW6uWalw8dQ==" spinCount="100000" sheet="1"/>
  <mergeCells count="18">
    <mergeCell ref="A6:R6"/>
    <mergeCell ref="A1:B5"/>
    <mergeCell ref="C1:O1"/>
    <mergeCell ref="C2:O2"/>
    <mergeCell ref="C3:O3"/>
    <mergeCell ref="C4:O4"/>
    <mergeCell ref="C5:O5"/>
    <mergeCell ref="R1:R2"/>
    <mergeCell ref="P4:R4"/>
    <mergeCell ref="P5:R5"/>
    <mergeCell ref="P1:Q2"/>
    <mergeCell ref="P3:Q3"/>
    <mergeCell ref="A7:R7"/>
    <mergeCell ref="G18:I18"/>
    <mergeCell ref="A20:R20"/>
    <mergeCell ref="A21:R21"/>
    <mergeCell ref="A22:R22"/>
    <mergeCell ref="A14:C14"/>
  </mergeCells>
  <pageMargins left="0.7" right="0.7" top="0.75" bottom="0.75" header="0.3" footer="0.3"/>
  <pageSetup paperSize="9" scale="26" orientation="landscape" r:id="rId1"/>
  <colBreaks count="1" manualBreakCount="1">
    <brk id="9"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92D050"/>
  </sheetPr>
  <dimension ref="A1:R1701"/>
  <sheetViews>
    <sheetView showGridLines="0" zoomScaleNormal="100" zoomScaleSheetLayoutView="55" zoomScalePageLayoutView="70" workbookViewId="0">
      <pane xSplit="3" ySplit="9" topLeftCell="D77" activePane="bottomRight" state="frozen"/>
      <selection pane="topRight" activeCell="D1" sqref="D1"/>
      <selection pane="bottomLeft" activeCell="A10" sqref="A10"/>
      <selection pane="bottomRight" activeCell="E78" sqref="E78"/>
    </sheetView>
  </sheetViews>
  <sheetFormatPr baseColWidth="10" defaultColWidth="56.1640625" defaultRowHeight="0" customHeight="1" zeroHeight="1"/>
  <cols>
    <col min="1" max="1" width="1.5" style="1" customWidth="1"/>
    <col min="2" max="3" width="17.6640625" style="1" customWidth="1"/>
    <col min="4" max="4" width="43.5" style="1" customWidth="1"/>
    <col min="5" max="5" width="18" style="1" customWidth="1"/>
    <col min="6" max="6" width="27.5" style="1" customWidth="1"/>
    <col min="7" max="7" width="17.6640625" style="1" bestFit="1" customWidth="1"/>
    <col min="8" max="8" width="17.6640625" style="1" customWidth="1"/>
    <col min="9" max="9" width="19.5" style="1" customWidth="1"/>
    <col min="10" max="10" width="43.5" style="2" customWidth="1"/>
    <col min="11" max="12" width="43.1640625" style="3" customWidth="1"/>
    <col min="13" max="13" width="30.6640625" style="4" customWidth="1"/>
    <col min="14" max="14" width="17.83203125" style="1" customWidth="1"/>
    <col min="15" max="224" width="4.5" style="1" customWidth="1"/>
    <col min="225" max="225" width="56.1640625" style="1"/>
    <col min="226" max="226" width="1.5" style="1" customWidth="1"/>
    <col min="227" max="227" width="2.5" style="1" customWidth="1"/>
    <col min="228" max="228" width="13.1640625" style="1" customWidth="1"/>
    <col min="229" max="229" width="3" style="1" customWidth="1"/>
    <col min="230" max="231" width="6.5" style="1" customWidth="1"/>
    <col min="232" max="233" width="7.5" style="1" customWidth="1"/>
    <col min="234" max="234" width="6.5" style="1" customWidth="1"/>
    <col min="235" max="235" width="19.33203125" style="1" customWidth="1"/>
    <col min="236" max="236" width="21" style="1" customWidth="1"/>
    <col min="237" max="237" width="6.6640625" style="1" customWidth="1"/>
    <col min="238" max="238" width="6.5" style="1" customWidth="1"/>
    <col min="239" max="239" width="6.1640625" style="1" customWidth="1"/>
    <col min="240" max="240" width="3.5" style="1" customWidth="1"/>
    <col min="241" max="241" width="7.1640625" style="1" customWidth="1"/>
    <col min="242" max="242" width="8.1640625" style="1" customWidth="1"/>
    <col min="243" max="243" width="2.6640625" style="1" customWidth="1"/>
    <col min="244" max="244" width="5.5" style="1" customWidth="1"/>
    <col min="245" max="245" width="1.6640625" style="1" customWidth="1"/>
    <col min="246" max="246" width="4.5" style="1" customWidth="1"/>
    <col min="247" max="479" width="56.1640625" style="1"/>
    <col min="480" max="480" width="1.5" style="1" customWidth="1"/>
    <col min="481" max="481" width="4.5" style="1" customWidth="1"/>
    <col min="482" max="482" width="12" style="1" customWidth="1"/>
    <col min="483" max="483" width="6.33203125" style="1" customWidth="1"/>
    <col min="484" max="484" width="3" style="1" customWidth="1"/>
    <col min="485" max="485" width="6.6640625" style="1" customWidth="1"/>
    <col min="486" max="487" width="6.5" style="1" customWidth="1"/>
    <col min="488" max="489" width="7.5" style="1" customWidth="1"/>
    <col min="490" max="490" width="6.5" style="1" customWidth="1"/>
    <col min="491" max="491" width="19.33203125" style="1" customWidth="1"/>
    <col min="492" max="492" width="21" style="1" customWidth="1"/>
    <col min="493" max="493" width="6.6640625" style="1" customWidth="1"/>
    <col min="494" max="494" width="6.5" style="1" customWidth="1"/>
    <col min="495" max="495" width="6.1640625" style="1" customWidth="1"/>
    <col min="496" max="496" width="3.5" style="1" customWidth="1"/>
    <col min="497" max="497" width="7.1640625" style="1" customWidth="1"/>
    <col min="498" max="498" width="8.1640625" style="1" customWidth="1"/>
    <col min="499" max="499" width="2.6640625" style="1" customWidth="1"/>
    <col min="500" max="500" width="5.5" style="1" customWidth="1"/>
    <col min="501" max="501" width="1.6640625" style="1" customWidth="1"/>
    <col min="502" max="502" width="4.5" style="1" customWidth="1"/>
    <col min="503" max="735" width="56.1640625" style="1"/>
    <col min="736" max="736" width="1.5" style="1" customWidth="1"/>
    <col min="737" max="737" width="4.5" style="1" customWidth="1"/>
    <col min="738" max="738" width="12" style="1" customWidth="1"/>
    <col min="739" max="739" width="6.33203125" style="1" customWidth="1"/>
    <col min="740" max="740" width="3" style="1" customWidth="1"/>
    <col min="741" max="741" width="6.6640625" style="1" customWidth="1"/>
    <col min="742" max="743" width="6.5" style="1" customWidth="1"/>
    <col min="744" max="745" width="7.5" style="1" customWidth="1"/>
    <col min="746" max="746" width="6.5" style="1" customWidth="1"/>
    <col min="747" max="747" width="19.33203125" style="1" customWidth="1"/>
    <col min="748" max="748" width="21" style="1" customWidth="1"/>
    <col min="749" max="749" width="6.6640625" style="1" customWidth="1"/>
    <col min="750" max="750" width="6.5" style="1" customWidth="1"/>
    <col min="751" max="751" width="6.1640625" style="1" customWidth="1"/>
    <col min="752" max="752" width="3.5" style="1" customWidth="1"/>
    <col min="753" max="753" width="7.1640625" style="1" customWidth="1"/>
    <col min="754" max="754" width="8.1640625" style="1" customWidth="1"/>
    <col min="755" max="755" width="2.6640625" style="1" customWidth="1"/>
    <col min="756" max="756" width="5.5" style="1" customWidth="1"/>
    <col min="757" max="757" width="1.6640625" style="1" customWidth="1"/>
    <col min="758" max="758" width="4.5" style="1" customWidth="1"/>
    <col min="759" max="991" width="56.1640625" style="1"/>
    <col min="992" max="992" width="1.5" style="1" customWidth="1"/>
    <col min="993" max="993" width="4.5" style="1" customWidth="1"/>
    <col min="994" max="994" width="12" style="1" customWidth="1"/>
    <col min="995" max="995" width="6.33203125" style="1" customWidth="1"/>
    <col min="996" max="996" width="3" style="1" customWidth="1"/>
    <col min="997" max="997" width="6.6640625" style="1" customWidth="1"/>
    <col min="998" max="999" width="6.5" style="1" customWidth="1"/>
    <col min="1000" max="1001" width="7.5" style="1" customWidth="1"/>
    <col min="1002" max="1002" width="6.5" style="1" customWidth="1"/>
    <col min="1003" max="1003" width="19.33203125" style="1" customWidth="1"/>
    <col min="1004" max="1004" width="21" style="1" customWidth="1"/>
    <col min="1005" max="1005" width="6.6640625" style="1" customWidth="1"/>
    <col min="1006" max="1006" width="6.5" style="1" customWidth="1"/>
    <col min="1007" max="1007" width="6.1640625" style="1" customWidth="1"/>
    <col min="1008" max="1008" width="3.5" style="1" customWidth="1"/>
    <col min="1009" max="1009" width="7.1640625" style="1" customWidth="1"/>
    <col min="1010" max="1010" width="8.1640625" style="1" customWidth="1"/>
    <col min="1011" max="1011" width="2.6640625" style="1" customWidth="1"/>
    <col min="1012" max="1012" width="5.5" style="1" customWidth="1"/>
    <col min="1013" max="1013" width="1.6640625" style="1" customWidth="1"/>
    <col min="1014" max="1014" width="4.5" style="1" customWidth="1"/>
    <col min="1015" max="1247" width="56.1640625" style="1"/>
    <col min="1248" max="1248" width="1.5" style="1" customWidth="1"/>
    <col min="1249" max="1249" width="4.5" style="1" customWidth="1"/>
    <col min="1250" max="1250" width="12" style="1" customWidth="1"/>
    <col min="1251" max="1251" width="6.33203125" style="1" customWidth="1"/>
    <col min="1252" max="1252" width="3" style="1" customWidth="1"/>
    <col min="1253" max="1253" width="6.6640625" style="1" customWidth="1"/>
    <col min="1254" max="1255" width="6.5" style="1" customWidth="1"/>
    <col min="1256" max="1257" width="7.5" style="1" customWidth="1"/>
    <col min="1258" max="1258" width="6.5" style="1" customWidth="1"/>
    <col min="1259" max="1259" width="19.33203125" style="1" customWidth="1"/>
    <col min="1260" max="1260" width="21" style="1" customWidth="1"/>
    <col min="1261" max="1261" width="6.6640625" style="1" customWidth="1"/>
    <col min="1262" max="1262" width="6.5" style="1" customWidth="1"/>
    <col min="1263" max="1263" width="6.1640625" style="1" customWidth="1"/>
    <col min="1264" max="1264" width="3.5" style="1" customWidth="1"/>
    <col min="1265" max="1265" width="7.1640625" style="1" customWidth="1"/>
    <col min="1266" max="1266" width="8.1640625" style="1" customWidth="1"/>
    <col min="1267" max="1267" width="2.6640625" style="1" customWidth="1"/>
    <col min="1268" max="1268" width="5.5" style="1" customWidth="1"/>
    <col min="1269" max="1269" width="1.6640625" style="1" customWidth="1"/>
    <col min="1270" max="1270" width="4.5" style="1" customWidth="1"/>
    <col min="1271" max="1503" width="56.1640625" style="1"/>
    <col min="1504" max="1504" width="1.5" style="1" customWidth="1"/>
    <col min="1505" max="1505" width="4.5" style="1" customWidth="1"/>
    <col min="1506" max="1506" width="12" style="1" customWidth="1"/>
    <col min="1507" max="1507" width="6.33203125" style="1" customWidth="1"/>
    <col min="1508" max="1508" width="3" style="1" customWidth="1"/>
    <col min="1509" max="1509" width="6.6640625" style="1" customWidth="1"/>
    <col min="1510" max="1511" width="6.5" style="1" customWidth="1"/>
    <col min="1512" max="1513" width="7.5" style="1" customWidth="1"/>
    <col min="1514" max="1514" width="6.5" style="1" customWidth="1"/>
    <col min="1515" max="1515" width="19.33203125" style="1" customWidth="1"/>
    <col min="1516" max="1516" width="21" style="1" customWidth="1"/>
    <col min="1517" max="1517" width="6.6640625" style="1" customWidth="1"/>
    <col min="1518" max="1518" width="6.5" style="1" customWidth="1"/>
    <col min="1519" max="1519" width="6.1640625" style="1" customWidth="1"/>
    <col min="1520" max="1520" width="3.5" style="1" customWidth="1"/>
    <col min="1521" max="1521" width="7.1640625" style="1" customWidth="1"/>
    <col min="1522" max="1522" width="8.1640625" style="1" customWidth="1"/>
    <col min="1523" max="1523" width="2.6640625" style="1" customWidth="1"/>
    <col min="1524" max="1524" width="5.5" style="1" customWidth="1"/>
    <col min="1525" max="1525" width="1.6640625" style="1" customWidth="1"/>
    <col min="1526" max="1526" width="4.5" style="1" customWidth="1"/>
    <col min="1527" max="1759" width="56.1640625" style="1"/>
    <col min="1760" max="1760" width="1.5" style="1" customWidth="1"/>
    <col min="1761" max="1761" width="4.5" style="1" customWidth="1"/>
    <col min="1762" max="1762" width="12" style="1" customWidth="1"/>
    <col min="1763" max="1763" width="6.33203125" style="1" customWidth="1"/>
    <col min="1764" max="1764" width="3" style="1" customWidth="1"/>
    <col min="1765" max="1765" width="6.6640625" style="1" customWidth="1"/>
    <col min="1766" max="1767" width="6.5" style="1" customWidth="1"/>
    <col min="1768" max="1769" width="7.5" style="1" customWidth="1"/>
    <col min="1770" max="1770" width="6.5" style="1" customWidth="1"/>
    <col min="1771" max="1771" width="19.33203125" style="1" customWidth="1"/>
    <col min="1772" max="1772" width="21" style="1" customWidth="1"/>
    <col min="1773" max="1773" width="6.6640625" style="1" customWidth="1"/>
    <col min="1774" max="1774" width="6.5" style="1" customWidth="1"/>
    <col min="1775" max="1775" width="6.1640625" style="1" customWidth="1"/>
    <col min="1776" max="1776" width="3.5" style="1" customWidth="1"/>
    <col min="1777" max="1777" width="7.1640625" style="1" customWidth="1"/>
    <col min="1778" max="1778" width="8.1640625" style="1" customWidth="1"/>
    <col min="1779" max="1779" width="2.6640625" style="1" customWidth="1"/>
    <col min="1780" max="1780" width="5.5" style="1" customWidth="1"/>
    <col min="1781" max="1781" width="1.6640625" style="1" customWidth="1"/>
    <col min="1782" max="1782" width="4.5" style="1" customWidth="1"/>
    <col min="1783" max="2015" width="56.1640625" style="1"/>
    <col min="2016" max="2016" width="1.5" style="1" customWidth="1"/>
    <col min="2017" max="2017" width="4.5" style="1" customWidth="1"/>
    <col min="2018" max="2018" width="12" style="1" customWidth="1"/>
    <col min="2019" max="2019" width="6.33203125" style="1" customWidth="1"/>
    <col min="2020" max="2020" width="3" style="1" customWidth="1"/>
    <col min="2021" max="2021" width="6.6640625" style="1" customWidth="1"/>
    <col min="2022" max="2023" width="6.5" style="1" customWidth="1"/>
    <col min="2024" max="2025" width="7.5" style="1" customWidth="1"/>
    <col min="2026" max="2026" width="6.5" style="1" customWidth="1"/>
    <col min="2027" max="2027" width="19.33203125" style="1" customWidth="1"/>
    <col min="2028" max="2028" width="21" style="1" customWidth="1"/>
    <col min="2029" max="2029" width="6.6640625" style="1" customWidth="1"/>
    <col min="2030" max="2030" width="6.5" style="1" customWidth="1"/>
    <col min="2031" max="2031" width="6.1640625" style="1" customWidth="1"/>
    <col min="2032" max="2032" width="3.5" style="1" customWidth="1"/>
    <col min="2033" max="2033" width="7.1640625" style="1" customWidth="1"/>
    <col min="2034" max="2034" width="8.1640625" style="1" customWidth="1"/>
    <col min="2035" max="2035" width="2.6640625" style="1" customWidth="1"/>
    <col min="2036" max="2036" width="5.5" style="1" customWidth="1"/>
    <col min="2037" max="2037" width="1.6640625" style="1" customWidth="1"/>
    <col min="2038" max="2038" width="4.5" style="1" customWidth="1"/>
    <col min="2039" max="2271" width="56.1640625" style="1"/>
    <col min="2272" max="2272" width="1.5" style="1" customWidth="1"/>
    <col min="2273" max="2273" width="4.5" style="1" customWidth="1"/>
    <col min="2274" max="2274" width="12" style="1" customWidth="1"/>
    <col min="2275" max="2275" width="6.33203125" style="1" customWidth="1"/>
    <col min="2276" max="2276" width="3" style="1" customWidth="1"/>
    <col min="2277" max="2277" width="6.6640625" style="1" customWidth="1"/>
    <col min="2278" max="2279" width="6.5" style="1" customWidth="1"/>
    <col min="2280" max="2281" width="7.5" style="1" customWidth="1"/>
    <col min="2282" max="2282" width="6.5" style="1" customWidth="1"/>
    <col min="2283" max="2283" width="19.33203125" style="1" customWidth="1"/>
    <col min="2284" max="2284" width="21" style="1" customWidth="1"/>
    <col min="2285" max="2285" width="6.6640625" style="1" customWidth="1"/>
    <col min="2286" max="2286" width="6.5" style="1" customWidth="1"/>
    <col min="2287" max="2287" width="6.1640625" style="1" customWidth="1"/>
    <col min="2288" max="2288" width="3.5" style="1" customWidth="1"/>
    <col min="2289" max="2289" width="7.1640625" style="1" customWidth="1"/>
    <col min="2290" max="2290" width="8.1640625" style="1" customWidth="1"/>
    <col min="2291" max="2291" width="2.6640625" style="1" customWidth="1"/>
    <col min="2292" max="2292" width="5.5" style="1" customWidth="1"/>
    <col min="2293" max="2293" width="1.6640625" style="1" customWidth="1"/>
    <col min="2294" max="2294" width="4.5" style="1" customWidth="1"/>
    <col min="2295" max="2527" width="56.1640625" style="1"/>
    <col min="2528" max="2528" width="1.5" style="1" customWidth="1"/>
    <col min="2529" max="2529" width="4.5" style="1" customWidth="1"/>
    <col min="2530" max="2530" width="12" style="1" customWidth="1"/>
    <col min="2531" max="2531" width="6.33203125" style="1" customWidth="1"/>
    <col min="2532" max="2532" width="3" style="1" customWidth="1"/>
    <col min="2533" max="2533" width="6.6640625" style="1" customWidth="1"/>
    <col min="2534" max="2535" width="6.5" style="1" customWidth="1"/>
    <col min="2536" max="2537" width="7.5" style="1" customWidth="1"/>
    <col min="2538" max="2538" width="6.5" style="1" customWidth="1"/>
    <col min="2539" max="2539" width="19.33203125" style="1" customWidth="1"/>
    <col min="2540" max="2540" width="21" style="1" customWidth="1"/>
    <col min="2541" max="2541" width="6.6640625" style="1" customWidth="1"/>
    <col min="2542" max="2542" width="6.5" style="1" customWidth="1"/>
    <col min="2543" max="2543" width="6.1640625" style="1" customWidth="1"/>
    <col min="2544" max="2544" width="3.5" style="1" customWidth="1"/>
    <col min="2545" max="2545" width="7.1640625" style="1" customWidth="1"/>
    <col min="2546" max="2546" width="8.1640625" style="1" customWidth="1"/>
    <col min="2547" max="2547" width="2.6640625" style="1" customWidth="1"/>
    <col min="2548" max="2548" width="5.5" style="1" customWidth="1"/>
    <col min="2549" max="2549" width="1.6640625" style="1" customWidth="1"/>
    <col min="2550" max="2550" width="4.5" style="1" customWidth="1"/>
    <col min="2551" max="2783" width="56.1640625" style="1"/>
    <col min="2784" max="2784" width="1.5" style="1" customWidth="1"/>
    <col min="2785" max="2785" width="4.5" style="1" customWidth="1"/>
    <col min="2786" max="2786" width="12" style="1" customWidth="1"/>
    <col min="2787" max="2787" width="6.33203125" style="1" customWidth="1"/>
    <col min="2788" max="2788" width="3" style="1" customWidth="1"/>
    <col min="2789" max="2789" width="6.6640625" style="1" customWidth="1"/>
    <col min="2790" max="2791" width="6.5" style="1" customWidth="1"/>
    <col min="2792" max="2793" width="7.5" style="1" customWidth="1"/>
    <col min="2794" max="2794" width="6.5" style="1" customWidth="1"/>
    <col min="2795" max="2795" width="19.33203125" style="1" customWidth="1"/>
    <col min="2796" max="2796" width="21" style="1" customWidth="1"/>
    <col min="2797" max="2797" width="6.6640625" style="1" customWidth="1"/>
    <col min="2798" max="2798" width="6.5" style="1" customWidth="1"/>
    <col min="2799" max="2799" width="6.1640625" style="1" customWidth="1"/>
    <col min="2800" max="2800" width="3.5" style="1" customWidth="1"/>
    <col min="2801" max="2801" width="7.1640625" style="1" customWidth="1"/>
    <col min="2802" max="2802" width="8.1640625" style="1" customWidth="1"/>
    <col min="2803" max="2803" width="2.6640625" style="1" customWidth="1"/>
    <col min="2804" max="2804" width="5.5" style="1" customWidth="1"/>
    <col min="2805" max="2805" width="1.6640625" style="1" customWidth="1"/>
    <col min="2806" max="2806" width="4.5" style="1" customWidth="1"/>
    <col min="2807" max="3039" width="56.1640625" style="1"/>
    <col min="3040" max="3040" width="1.5" style="1" customWidth="1"/>
    <col min="3041" max="3041" width="4.5" style="1" customWidth="1"/>
    <col min="3042" max="3042" width="12" style="1" customWidth="1"/>
    <col min="3043" max="3043" width="6.33203125" style="1" customWidth="1"/>
    <col min="3044" max="3044" width="3" style="1" customWidth="1"/>
    <col min="3045" max="3045" width="6.6640625" style="1" customWidth="1"/>
    <col min="3046" max="3047" width="6.5" style="1" customWidth="1"/>
    <col min="3048" max="3049" width="7.5" style="1" customWidth="1"/>
    <col min="3050" max="3050" width="6.5" style="1" customWidth="1"/>
    <col min="3051" max="3051" width="19.33203125" style="1" customWidth="1"/>
    <col min="3052" max="3052" width="21" style="1" customWidth="1"/>
    <col min="3053" max="3053" width="6.6640625" style="1" customWidth="1"/>
    <col min="3054" max="3054" width="6.5" style="1" customWidth="1"/>
    <col min="3055" max="3055" width="6.1640625" style="1" customWidth="1"/>
    <col min="3056" max="3056" width="3.5" style="1" customWidth="1"/>
    <col min="3057" max="3057" width="7.1640625" style="1" customWidth="1"/>
    <col min="3058" max="3058" width="8.1640625" style="1" customWidth="1"/>
    <col min="3059" max="3059" width="2.6640625" style="1" customWidth="1"/>
    <col min="3060" max="3060" width="5.5" style="1" customWidth="1"/>
    <col min="3061" max="3061" width="1.6640625" style="1" customWidth="1"/>
    <col min="3062" max="3062" width="4.5" style="1" customWidth="1"/>
    <col min="3063" max="3295" width="56.1640625" style="1"/>
    <col min="3296" max="3296" width="1.5" style="1" customWidth="1"/>
    <col min="3297" max="3297" width="4.5" style="1" customWidth="1"/>
    <col min="3298" max="3298" width="12" style="1" customWidth="1"/>
    <col min="3299" max="3299" width="6.33203125" style="1" customWidth="1"/>
    <col min="3300" max="3300" width="3" style="1" customWidth="1"/>
    <col min="3301" max="3301" width="6.6640625" style="1" customWidth="1"/>
    <col min="3302" max="3303" width="6.5" style="1" customWidth="1"/>
    <col min="3304" max="3305" width="7.5" style="1" customWidth="1"/>
    <col min="3306" max="3306" width="6.5" style="1" customWidth="1"/>
    <col min="3307" max="3307" width="19.33203125" style="1" customWidth="1"/>
    <col min="3308" max="3308" width="21" style="1" customWidth="1"/>
    <col min="3309" max="3309" width="6.6640625" style="1" customWidth="1"/>
    <col min="3310" max="3310" width="6.5" style="1" customWidth="1"/>
    <col min="3311" max="3311" width="6.1640625" style="1" customWidth="1"/>
    <col min="3312" max="3312" width="3.5" style="1" customWidth="1"/>
    <col min="3313" max="3313" width="7.1640625" style="1" customWidth="1"/>
    <col min="3314" max="3314" width="8.1640625" style="1" customWidth="1"/>
    <col min="3315" max="3315" width="2.6640625" style="1" customWidth="1"/>
    <col min="3316" max="3316" width="5.5" style="1" customWidth="1"/>
    <col min="3317" max="3317" width="1.6640625" style="1" customWidth="1"/>
    <col min="3318" max="3318" width="4.5" style="1" customWidth="1"/>
    <col min="3319" max="3551" width="56.1640625" style="1"/>
    <col min="3552" max="3552" width="1.5" style="1" customWidth="1"/>
    <col min="3553" max="3553" width="4.5" style="1" customWidth="1"/>
    <col min="3554" max="3554" width="12" style="1" customWidth="1"/>
    <col min="3555" max="3555" width="6.33203125" style="1" customWidth="1"/>
    <col min="3556" max="3556" width="3" style="1" customWidth="1"/>
    <col min="3557" max="3557" width="6.6640625" style="1" customWidth="1"/>
    <col min="3558" max="3559" width="6.5" style="1" customWidth="1"/>
    <col min="3560" max="3561" width="7.5" style="1" customWidth="1"/>
    <col min="3562" max="3562" width="6.5" style="1" customWidth="1"/>
    <col min="3563" max="3563" width="19.33203125" style="1" customWidth="1"/>
    <col min="3564" max="3564" width="21" style="1" customWidth="1"/>
    <col min="3565" max="3565" width="6.6640625" style="1" customWidth="1"/>
    <col min="3566" max="3566" width="6.5" style="1" customWidth="1"/>
    <col min="3567" max="3567" width="6.1640625" style="1" customWidth="1"/>
    <col min="3568" max="3568" width="3.5" style="1" customWidth="1"/>
    <col min="3569" max="3569" width="7.1640625" style="1" customWidth="1"/>
    <col min="3570" max="3570" width="8.1640625" style="1" customWidth="1"/>
    <col min="3571" max="3571" width="2.6640625" style="1" customWidth="1"/>
    <col min="3572" max="3572" width="5.5" style="1" customWidth="1"/>
    <col min="3573" max="3573" width="1.6640625" style="1" customWidth="1"/>
    <col min="3574" max="3574" width="4.5" style="1" customWidth="1"/>
    <col min="3575" max="3807" width="56.1640625" style="1"/>
    <col min="3808" max="3808" width="1.5" style="1" customWidth="1"/>
    <col min="3809" max="3809" width="4.5" style="1" customWidth="1"/>
    <col min="3810" max="3810" width="12" style="1" customWidth="1"/>
    <col min="3811" max="3811" width="6.33203125" style="1" customWidth="1"/>
    <col min="3812" max="3812" width="3" style="1" customWidth="1"/>
    <col min="3813" max="3813" width="6.6640625" style="1" customWidth="1"/>
    <col min="3814" max="3815" width="6.5" style="1" customWidth="1"/>
    <col min="3816" max="3817" width="7.5" style="1" customWidth="1"/>
    <col min="3818" max="3818" width="6.5" style="1" customWidth="1"/>
    <col min="3819" max="3819" width="19.33203125" style="1" customWidth="1"/>
    <col min="3820" max="3820" width="21" style="1" customWidth="1"/>
    <col min="3821" max="3821" width="6.6640625" style="1" customWidth="1"/>
    <col min="3822" max="3822" width="6.5" style="1" customWidth="1"/>
    <col min="3823" max="3823" width="6.1640625" style="1" customWidth="1"/>
    <col min="3824" max="3824" width="3.5" style="1" customWidth="1"/>
    <col min="3825" max="3825" width="7.1640625" style="1" customWidth="1"/>
    <col min="3826" max="3826" width="8.1640625" style="1" customWidth="1"/>
    <col min="3827" max="3827" width="2.6640625" style="1" customWidth="1"/>
    <col min="3828" max="3828" width="5.5" style="1" customWidth="1"/>
    <col min="3829" max="3829" width="1.6640625" style="1" customWidth="1"/>
    <col min="3830" max="3830" width="4.5" style="1" customWidth="1"/>
    <col min="3831" max="4063" width="56.1640625" style="1"/>
    <col min="4064" max="4064" width="1.5" style="1" customWidth="1"/>
    <col min="4065" max="4065" width="4.5" style="1" customWidth="1"/>
    <col min="4066" max="4066" width="12" style="1" customWidth="1"/>
    <col min="4067" max="4067" width="6.33203125" style="1" customWidth="1"/>
    <col min="4068" max="4068" width="3" style="1" customWidth="1"/>
    <col min="4069" max="4069" width="6.6640625" style="1" customWidth="1"/>
    <col min="4070" max="4071" width="6.5" style="1" customWidth="1"/>
    <col min="4072" max="4073" width="7.5" style="1" customWidth="1"/>
    <col min="4074" max="4074" width="6.5" style="1" customWidth="1"/>
    <col min="4075" max="4075" width="19.33203125" style="1" customWidth="1"/>
    <col min="4076" max="4076" width="21" style="1" customWidth="1"/>
    <col min="4077" max="4077" width="6.6640625" style="1" customWidth="1"/>
    <col min="4078" max="4078" width="6.5" style="1" customWidth="1"/>
    <col min="4079" max="4079" width="6.1640625" style="1" customWidth="1"/>
    <col min="4080" max="4080" width="3.5" style="1" customWidth="1"/>
    <col min="4081" max="4081" width="7.1640625" style="1" customWidth="1"/>
    <col min="4082" max="4082" width="8.1640625" style="1" customWidth="1"/>
    <col min="4083" max="4083" width="2.6640625" style="1" customWidth="1"/>
    <col min="4084" max="4084" width="5.5" style="1" customWidth="1"/>
    <col min="4085" max="4085" width="1.6640625" style="1" customWidth="1"/>
    <col min="4086" max="4086" width="4.5" style="1" customWidth="1"/>
    <col min="4087" max="4319" width="56.1640625" style="1"/>
    <col min="4320" max="4320" width="1.5" style="1" customWidth="1"/>
    <col min="4321" max="4321" width="4.5" style="1" customWidth="1"/>
    <col min="4322" max="4322" width="12" style="1" customWidth="1"/>
    <col min="4323" max="4323" width="6.33203125" style="1" customWidth="1"/>
    <col min="4324" max="4324" width="3" style="1" customWidth="1"/>
    <col min="4325" max="4325" width="6.6640625" style="1" customWidth="1"/>
    <col min="4326" max="4327" width="6.5" style="1" customWidth="1"/>
    <col min="4328" max="4329" width="7.5" style="1" customWidth="1"/>
    <col min="4330" max="4330" width="6.5" style="1" customWidth="1"/>
    <col min="4331" max="4331" width="19.33203125" style="1" customWidth="1"/>
    <col min="4332" max="4332" width="21" style="1" customWidth="1"/>
    <col min="4333" max="4333" width="6.6640625" style="1" customWidth="1"/>
    <col min="4334" max="4334" width="6.5" style="1" customWidth="1"/>
    <col min="4335" max="4335" width="6.1640625" style="1" customWidth="1"/>
    <col min="4336" max="4336" width="3.5" style="1" customWidth="1"/>
    <col min="4337" max="4337" width="7.1640625" style="1" customWidth="1"/>
    <col min="4338" max="4338" width="8.1640625" style="1" customWidth="1"/>
    <col min="4339" max="4339" width="2.6640625" style="1" customWidth="1"/>
    <col min="4340" max="4340" width="5.5" style="1" customWidth="1"/>
    <col min="4341" max="4341" width="1.6640625" style="1" customWidth="1"/>
    <col min="4342" max="4342" width="4.5" style="1" customWidth="1"/>
    <col min="4343" max="4575" width="56.1640625" style="1"/>
    <col min="4576" max="4576" width="1.5" style="1" customWidth="1"/>
    <col min="4577" max="4577" width="4.5" style="1" customWidth="1"/>
    <col min="4578" max="4578" width="12" style="1" customWidth="1"/>
    <col min="4579" max="4579" width="6.33203125" style="1" customWidth="1"/>
    <col min="4580" max="4580" width="3" style="1" customWidth="1"/>
    <col min="4581" max="4581" width="6.6640625" style="1" customWidth="1"/>
    <col min="4582" max="4583" width="6.5" style="1" customWidth="1"/>
    <col min="4584" max="4585" width="7.5" style="1" customWidth="1"/>
    <col min="4586" max="4586" width="6.5" style="1" customWidth="1"/>
    <col min="4587" max="4587" width="19.33203125" style="1" customWidth="1"/>
    <col min="4588" max="4588" width="21" style="1" customWidth="1"/>
    <col min="4589" max="4589" width="6.6640625" style="1" customWidth="1"/>
    <col min="4590" max="4590" width="6.5" style="1" customWidth="1"/>
    <col min="4591" max="4591" width="6.1640625" style="1" customWidth="1"/>
    <col min="4592" max="4592" width="3.5" style="1" customWidth="1"/>
    <col min="4593" max="4593" width="7.1640625" style="1" customWidth="1"/>
    <col min="4594" max="4594" width="8.1640625" style="1" customWidth="1"/>
    <col min="4595" max="4595" width="2.6640625" style="1" customWidth="1"/>
    <col min="4596" max="4596" width="5.5" style="1" customWidth="1"/>
    <col min="4597" max="4597" width="1.6640625" style="1" customWidth="1"/>
    <col min="4598" max="4598" width="4.5" style="1" customWidth="1"/>
    <col min="4599" max="4831" width="56.1640625" style="1"/>
    <col min="4832" max="4832" width="1.5" style="1" customWidth="1"/>
    <col min="4833" max="4833" width="4.5" style="1" customWidth="1"/>
    <col min="4834" max="4834" width="12" style="1" customWidth="1"/>
    <col min="4835" max="4835" width="6.33203125" style="1" customWidth="1"/>
    <col min="4836" max="4836" width="3" style="1" customWidth="1"/>
    <col min="4837" max="4837" width="6.6640625" style="1" customWidth="1"/>
    <col min="4838" max="4839" width="6.5" style="1" customWidth="1"/>
    <col min="4840" max="4841" width="7.5" style="1" customWidth="1"/>
    <col min="4842" max="4842" width="6.5" style="1" customWidth="1"/>
    <col min="4843" max="4843" width="19.33203125" style="1" customWidth="1"/>
    <col min="4844" max="4844" width="21" style="1" customWidth="1"/>
    <col min="4845" max="4845" width="6.6640625" style="1" customWidth="1"/>
    <col min="4846" max="4846" width="6.5" style="1" customWidth="1"/>
    <col min="4847" max="4847" width="6.1640625" style="1" customWidth="1"/>
    <col min="4848" max="4848" width="3.5" style="1" customWidth="1"/>
    <col min="4849" max="4849" width="7.1640625" style="1" customWidth="1"/>
    <col min="4850" max="4850" width="8.1640625" style="1" customWidth="1"/>
    <col min="4851" max="4851" width="2.6640625" style="1" customWidth="1"/>
    <col min="4852" max="4852" width="5.5" style="1" customWidth="1"/>
    <col min="4853" max="4853" width="1.6640625" style="1" customWidth="1"/>
    <col min="4854" max="4854" width="4.5" style="1" customWidth="1"/>
    <col min="4855" max="5087" width="56.1640625" style="1"/>
    <col min="5088" max="5088" width="1.5" style="1" customWidth="1"/>
    <col min="5089" max="5089" width="4.5" style="1" customWidth="1"/>
    <col min="5090" max="5090" width="12" style="1" customWidth="1"/>
    <col min="5091" max="5091" width="6.33203125" style="1" customWidth="1"/>
    <col min="5092" max="5092" width="3" style="1" customWidth="1"/>
    <col min="5093" max="5093" width="6.6640625" style="1" customWidth="1"/>
    <col min="5094" max="5095" width="6.5" style="1" customWidth="1"/>
    <col min="5096" max="5097" width="7.5" style="1" customWidth="1"/>
    <col min="5098" max="5098" width="6.5" style="1" customWidth="1"/>
    <col min="5099" max="5099" width="19.33203125" style="1" customWidth="1"/>
    <col min="5100" max="5100" width="21" style="1" customWidth="1"/>
    <col min="5101" max="5101" width="6.6640625" style="1" customWidth="1"/>
    <col min="5102" max="5102" width="6.5" style="1" customWidth="1"/>
    <col min="5103" max="5103" width="6.1640625" style="1" customWidth="1"/>
    <col min="5104" max="5104" width="3.5" style="1" customWidth="1"/>
    <col min="5105" max="5105" width="7.1640625" style="1" customWidth="1"/>
    <col min="5106" max="5106" width="8.1640625" style="1" customWidth="1"/>
    <col min="5107" max="5107" width="2.6640625" style="1" customWidth="1"/>
    <col min="5108" max="5108" width="5.5" style="1" customWidth="1"/>
    <col min="5109" max="5109" width="1.6640625" style="1" customWidth="1"/>
    <col min="5110" max="5110" width="4.5" style="1" customWidth="1"/>
    <col min="5111" max="5343" width="56.1640625" style="1"/>
    <col min="5344" max="5344" width="1.5" style="1" customWidth="1"/>
    <col min="5345" max="5345" width="4.5" style="1" customWidth="1"/>
    <col min="5346" max="5346" width="12" style="1" customWidth="1"/>
    <col min="5347" max="5347" width="6.33203125" style="1" customWidth="1"/>
    <col min="5348" max="5348" width="3" style="1" customWidth="1"/>
    <col min="5349" max="5349" width="6.6640625" style="1" customWidth="1"/>
    <col min="5350" max="5351" width="6.5" style="1" customWidth="1"/>
    <col min="5352" max="5353" width="7.5" style="1" customWidth="1"/>
    <col min="5354" max="5354" width="6.5" style="1" customWidth="1"/>
    <col min="5355" max="5355" width="19.33203125" style="1" customWidth="1"/>
    <col min="5356" max="5356" width="21" style="1" customWidth="1"/>
    <col min="5357" max="5357" width="6.6640625" style="1" customWidth="1"/>
    <col min="5358" max="5358" width="6.5" style="1" customWidth="1"/>
    <col min="5359" max="5359" width="6.1640625" style="1" customWidth="1"/>
    <col min="5360" max="5360" width="3.5" style="1" customWidth="1"/>
    <col min="5361" max="5361" width="7.1640625" style="1" customWidth="1"/>
    <col min="5362" max="5362" width="8.1640625" style="1" customWidth="1"/>
    <col min="5363" max="5363" width="2.6640625" style="1" customWidth="1"/>
    <col min="5364" max="5364" width="5.5" style="1" customWidth="1"/>
    <col min="5365" max="5365" width="1.6640625" style="1" customWidth="1"/>
    <col min="5366" max="5366" width="4.5" style="1" customWidth="1"/>
    <col min="5367" max="5599" width="56.1640625" style="1"/>
    <col min="5600" max="5600" width="1.5" style="1" customWidth="1"/>
    <col min="5601" max="5601" width="4.5" style="1" customWidth="1"/>
    <col min="5602" max="5602" width="12" style="1" customWidth="1"/>
    <col min="5603" max="5603" width="6.33203125" style="1" customWidth="1"/>
    <col min="5604" max="5604" width="3" style="1" customWidth="1"/>
    <col min="5605" max="5605" width="6.6640625" style="1" customWidth="1"/>
    <col min="5606" max="5607" width="6.5" style="1" customWidth="1"/>
    <col min="5608" max="5609" width="7.5" style="1" customWidth="1"/>
    <col min="5610" max="5610" width="6.5" style="1" customWidth="1"/>
    <col min="5611" max="5611" width="19.33203125" style="1" customWidth="1"/>
    <col min="5612" max="5612" width="21" style="1" customWidth="1"/>
    <col min="5613" max="5613" width="6.6640625" style="1" customWidth="1"/>
    <col min="5614" max="5614" width="6.5" style="1" customWidth="1"/>
    <col min="5615" max="5615" width="6.1640625" style="1" customWidth="1"/>
    <col min="5616" max="5616" width="3.5" style="1" customWidth="1"/>
    <col min="5617" max="5617" width="7.1640625" style="1" customWidth="1"/>
    <col min="5618" max="5618" width="8.1640625" style="1" customWidth="1"/>
    <col min="5619" max="5619" width="2.6640625" style="1" customWidth="1"/>
    <col min="5620" max="5620" width="5.5" style="1" customWidth="1"/>
    <col min="5621" max="5621" width="1.6640625" style="1" customWidth="1"/>
    <col min="5622" max="5622" width="4.5" style="1" customWidth="1"/>
    <col min="5623" max="5855" width="56.1640625" style="1"/>
    <col min="5856" max="5856" width="1.5" style="1" customWidth="1"/>
    <col min="5857" max="5857" width="4.5" style="1" customWidth="1"/>
    <col min="5858" max="5858" width="12" style="1" customWidth="1"/>
    <col min="5859" max="5859" width="6.33203125" style="1" customWidth="1"/>
    <col min="5860" max="5860" width="3" style="1" customWidth="1"/>
    <col min="5861" max="5861" width="6.6640625" style="1" customWidth="1"/>
    <col min="5862" max="5863" width="6.5" style="1" customWidth="1"/>
    <col min="5864" max="5865" width="7.5" style="1" customWidth="1"/>
    <col min="5866" max="5866" width="6.5" style="1" customWidth="1"/>
    <col min="5867" max="5867" width="19.33203125" style="1" customWidth="1"/>
    <col min="5868" max="5868" width="21" style="1" customWidth="1"/>
    <col min="5869" max="5869" width="6.6640625" style="1" customWidth="1"/>
    <col min="5870" max="5870" width="6.5" style="1" customWidth="1"/>
    <col min="5871" max="5871" width="6.1640625" style="1" customWidth="1"/>
    <col min="5872" max="5872" width="3.5" style="1" customWidth="1"/>
    <col min="5873" max="5873" width="7.1640625" style="1" customWidth="1"/>
    <col min="5874" max="5874" width="8.1640625" style="1" customWidth="1"/>
    <col min="5875" max="5875" width="2.6640625" style="1" customWidth="1"/>
    <col min="5876" max="5876" width="5.5" style="1" customWidth="1"/>
    <col min="5877" max="5877" width="1.6640625" style="1" customWidth="1"/>
    <col min="5878" max="5878" width="4.5" style="1" customWidth="1"/>
    <col min="5879" max="6111" width="56.1640625" style="1"/>
    <col min="6112" max="6112" width="1.5" style="1" customWidth="1"/>
    <col min="6113" max="6113" width="4.5" style="1" customWidth="1"/>
    <col min="6114" max="6114" width="12" style="1" customWidth="1"/>
    <col min="6115" max="6115" width="6.33203125" style="1" customWidth="1"/>
    <col min="6116" max="6116" width="3" style="1" customWidth="1"/>
    <col min="6117" max="6117" width="6.6640625" style="1" customWidth="1"/>
    <col min="6118" max="6119" width="6.5" style="1" customWidth="1"/>
    <col min="6120" max="6121" width="7.5" style="1" customWidth="1"/>
    <col min="6122" max="6122" width="6.5" style="1" customWidth="1"/>
    <col min="6123" max="6123" width="19.33203125" style="1" customWidth="1"/>
    <col min="6124" max="6124" width="21" style="1" customWidth="1"/>
    <col min="6125" max="6125" width="6.6640625" style="1" customWidth="1"/>
    <col min="6126" max="6126" width="6.5" style="1" customWidth="1"/>
    <col min="6127" max="6127" width="6.1640625" style="1" customWidth="1"/>
    <col min="6128" max="6128" width="3.5" style="1" customWidth="1"/>
    <col min="6129" max="6129" width="7.1640625" style="1" customWidth="1"/>
    <col min="6130" max="6130" width="8.1640625" style="1" customWidth="1"/>
    <col min="6131" max="6131" width="2.6640625" style="1" customWidth="1"/>
    <col min="6132" max="6132" width="5.5" style="1" customWidth="1"/>
    <col min="6133" max="6133" width="1.6640625" style="1" customWidth="1"/>
    <col min="6134" max="6134" width="4.5" style="1" customWidth="1"/>
    <col min="6135" max="6367" width="56.1640625" style="1"/>
    <col min="6368" max="6368" width="1.5" style="1" customWidth="1"/>
    <col min="6369" max="6369" width="4.5" style="1" customWidth="1"/>
    <col min="6370" max="6370" width="12" style="1" customWidth="1"/>
    <col min="6371" max="6371" width="6.33203125" style="1" customWidth="1"/>
    <col min="6372" max="6372" width="3" style="1" customWidth="1"/>
    <col min="6373" max="6373" width="6.6640625" style="1" customWidth="1"/>
    <col min="6374" max="6375" width="6.5" style="1" customWidth="1"/>
    <col min="6376" max="6377" width="7.5" style="1" customWidth="1"/>
    <col min="6378" max="6378" width="6.5" style="1" customWidth="1"/>
    <col min="6379" max="6379" width="19.33203125" style="1" customWidth="1"/>
    <col min="6380" max="6380" width="21" style="1" customWidth="1"/>
    <col min="6381" max="6381" width="6.6640625" style="1" customWidth="1"/>
    <col min="6382" max="6382" width="6.5" style="1" customWidth="1"/>
    <col min="6383" max="6383" width="6.1640625" style="1" customWidth="1"/>
    <col min="6384" max="6384" width="3.5" style="1" customWidth="1"/>
    <col min="6385" max="6385" width="7.1640625" style="1" customWidth="1"/>
    <col min="6386" max="6386" width="8.1640625" style="1" customWidth="1"/>
    <col min="6387" max="6387" width="2.6640625" style="1" customWidth="1"/>
    <col min="6388" max="6388" width="5.5" style="1" customWidth="1"/>
    <col min="6389" max="6389" width="1.6640625" style="1" customWidth="1"/>
    <col min="6390" max="6390" width="4.5" style="1" customWidth="1"/>
    <col min="6391" max="6623" width="56.1640625" style="1"/>
    <col min="6624" max="6624" width="1.5" style="1" customWidth="1"/>
    <col min="6625" max="6625" width="4.5" style="1" customWidth="1"/>
    <col min="6626" max="6626" width="12" style="1" customWidth="1"/>
    <col min="6627" max="6627" width="6.33203125" style="1" customWidth="1"/>
    <col min="6628" max="6628" width="3" style="1" customWidth="1"/>
    <col min="6629" max="6629" width="6.6640625" style="1" customWidth="1"/>
    <col min="6630" max="6631" width="6.5" style="1" customWidth="1"/>
    <col min="6632" max="6633" width="7.5" style="1" customWidth="1"/>
    <col min="6634" max="6634" width="6.5" style="1" customWidth="1"/>
    <col min="6635" max="6635" width="19.33203125" style="1" customWidth="1"/>
    <col min="6636" max="6636" width="21" style="1" customWidth="1"/>
    <col min="6637" max="6637" width="6.6640625" style="1" customWidth="1"/>
    <col min="6638" max="6638" width="6.5" style="1" customWidth="1"/>
    <col min="6639" max="6639" width="6.1640625" style="1" customWidth="1"/>
    <col min="6640" max="6640" width="3.5" style="1" customWidth="1"/>
    <col min="6641" max="6641" width="7.1640625" style="1" customWidth="1"/>
    <col min="6642" max="6642" width="8.1640625" style="1" customWidth="1"/>
    <col min="6643" max="6643" width="2.6640625" style="1" customWidth="1"/>
    <col min="6644" max="6644" width="5.5" style="1" customWidth="1"/>
    <col min="6645" max="6645" width="1.6640625" style="1" customWidth="1"/>
    <col min="6646" max="6646" width="4.5" style="1" customWidth="1"/>
    <col min="6647" max="6879" width="56.1640625" style="1"/>
    <col min="6880" max="6880" width="1.5" style="1" customWidth="1"/>
    <col min="6881" max="6881" width="4.5" style="1" customWidth="1"/>
    <col min="6882" max="6882" width="12" style="1" customWidth="1"/>
    <col min="6883" max="6883" width="6.33203125" style="1" customWidth="1"/>
    <col min="6884" max="6884" width="3" style="1" customWidth="1"/>
    <col min="6885" max="6885" width="6.6640625" style="1" customWidth="1"/>
    <col min="6886" max="6887" width="6.5" style="1" customWidth="1"/>
    <col min="6888" max="6889" width="7.5" style="1" customWidth="1"/>
    <col min="6890" max="6890" width="6.5" style="1" customWidth="1"/>
    <col min="6891" max="6891" width="19.33203125" style="1" customWidth="1"/>
    <col min="6892" max="6892" width="21" style="1" customWidth="1"/>
    <col min="6893" max="6893" width="6.6640625" style="1" customWidth="1"/>
    <col min="6894" max="6894" width="6.5" style="1" customWidth="1"/>
    <col min="6895" max="6895" width="6.1640625" style="1" customWidth="1"/>
    <col min="6896" max="6896" width="3.5" style="1" customWidth="1"/>
    <col min="6897" max="6897" width="7.1640625" style="1" customWidth="1"/>
    <col min="6898" max="6898" width="8.1640625" style="1" customWidth="1"/>
    <col min="6899" max="6899" width="2.6640625" style="1" customWidth="1"/>
    <col min="6900" max="6900" width="5.5" style="1" customWidth="1"/>
    <col min="6901" max="6901" width="1.6640625" style="1" customWidth="1"/>
    <col min="6902" max="6902" width="4.5" style="1" customWidth="1"/>
    <col min="6903" max="7135" width="56.1640625" style="1"/>
    <col min="7136" max="7136" width="1.5" style="1" customWidth="1"/>
    <col min="7137" max="7137" width="4.5" style="1" customWidth="1"/>
    <col min="7138" max="7138" width="12" style="1" customWidth="1"/>
    <col min="7139" max="7139" width="6.33203125" style="1" customWidth="1"/>
    <col min="7140" max="7140" width="3" style="1" customWidth="1"/>
    <col min="7141" max="7141" width="6.6640625" style="1" customWidth="1"/>
    <col min="7142" max="7143" width="6.5" style="1" customWidth="1"/>
    <col min="7144" max="7145" width="7.5" style="1" customWidth="1"/>
    <col min="7146" max="7146" width="6.5" style="1" customWidth="1"/>
    <col min="7147" max="7147" width="19.33203125" style="1" customWidth="1"/>
    <col min="7148" max="7148" width="21" style="1" customWidth="1"/>
    <col min="7149" max="7149" width="6.6640625" style="1" customWidth="1"/>
    <col min="7150" max="7150" width="6.5" style="1" customWidth="1"/>
    <col min="7151" max="7151" width="6.1640625" style="1" customWidth="1"/>
    <col min="7152" max="7152" width="3.5" style="1" customWidth="1"/>
    <col min="7153" max="7153" width="7.1640625" style="1" customWidth="1"/>
    <col min="7154" max="7154" width="8.1640625" style="1" customWidth="1"/>
    <col min="7155" max="7155" width="2.6640625" style="1" customWidth="1"/>
    <col min="7156" max="7156" width="5.5" style="1" customWidth="1"/>
    <col min="7157" max="7157" width="1.6640625" style="1" customWidth="1"/>
    <col min="7158" max="7158" width="4.5" style="1" customWidth="1"/>
    <col min="7159" max="7391" width="56.1640625" style="1"/>
    <col min="7392" max="7392" width="1.5" style="1" customWidth="1"/>
    <col min="7393" max="7393" width="4.5" style="1" customWidth="1"/>
    <col min="7394" max="7394" width="12" style="1" customWidth="1"/>
    <col min="7395" max="7395" width="6.33203125" style="1" customWidth="1"/>
    <col min="7396" max="7396" width="3" style="1" customWidth="1"/>
    <col min="7397" max="7397" width="6.6640625" style="1" customWidth="1"/>
    <col min="7398" max="7399" width="6.5" style="1" customWidth="1"/>
    <col min="7400" max="7401" width="7.5" style="1" customWidth="1"/>
    <col min="7402" max="7402" width="6.5" style="1" customWidth="1"/>
    <col min="7403" max="7403" width="19.33203125" style="1" customWidth="1"/>
    <col min="7404" max="7404" width="21" style="1" customWidth="1"/>
    <col min="7405" max="7405" width="6.6640625" style="1" customWidth="1"/>
    <col min="7406" max="7406" width="6.5" style="1" customWidth="1"/>
    <col min="7407" max="7407" width="6.1640625" style="1" customWidth="1"/>
    <col min="7408" max="7408" width="3.5" style="1" customWidth="1"/>
    <col min="7409" max="7409" width="7.1640625" style="1" customWidth="1"/>
    <col min="7410" max="7410" width="8.1640625" style="1" customWidth="1"/>
    <col min="7411" max="7411" width="2.6640625" style="1" customWidth="1"/>
    <col min="7412" max="7412" width="5.5" style="1" customWidth="1"/>
    <col min="7413" max="7413" width="1.6640625" style="1" customWidth="1"/>
    <col min="7414" max="7414" width="4.5" style="1" customWidth="1"/>
    <col min="7415" max="7647" width="56.1640625" style="1"/>
    <col min="7648" max="7648" width="1.5" style="1" customWidth="1"/>
    <col min="7649" max="7649" width="4.5" style="1" customWidth="1"/>
    <col min="7650" max="7650" width="12" style="1" customWidth="1"/>
    <col min="7651" max="7651" width="6.33203125" style="1" customWidth="1"/>
    <col min="7652" max="7652" width="3" style="1" customWidth="1"/>
    <col min="7653" max="7653" width="6.6640625" style="1" customWidth="1"/>
    <col min="7654" max="7655" width="6.5" style="1" customWidth="1"/>
    <col min="7656" max="7657" width="7.5" style="1" customWidth="1"/>
    <col min="7658" max="7658" width="6.5" style="1" customWidth="1"/>
    <col min="7659" max="7659" width="19.33203125" style="1" customWidth="1"/>
    <col min="7660" max="7660" width="21" style="1" customWidth="1"/>
    <col min="7661" max="7661" width="6.6640625" style="1" customWidth="1"/>
    <col min="7662" max="7662" width="6.5" style="1" customWidth="1"/>
    <col min="7663" max="7663" width="6.1640625" style="1" customWidth="1"/>
    <col min="7664" max="7664" width="3.5" style="1" customWidth="1"/>
    <col min="7665" max="7665" width="7.1640625" style="1" customWidth="1"/>
    <col min="7666" max="7666" width="8.1640625" style="1" customWidth="1"/>
    <col min="7667" max="7667" width="2.6640625" style="1" customWidth="1"/>
    <col min="7668" max="7668" width="5.5" style="1" customWidth="1"/>
    <col min="7669" max="7669" width="1.6640625" style="1" customWidth="1"/>
    <col min="7670" max="7670" width="4.5" style="1" customWidth="1"/>
    <col min="7671" max="7903" width="56.1640625" style="1"/>
    <col min="7904" max="7904" width="1.5" style="1" customWidth="1"/>
    <col min="7905" max="7905" width="4.5" style="1" customWidth="1"/>
    <col min="7906" max="7906" width="12" style="1" customWidth="1"/>
    <col min="7907" max="7907" width="6.33203125" style="1" customWidth="1"/>
    <col min="7908" max="7908" width="3" style="1" customWidth="1"/>
    <col min="7909" max="7909" width="6.6640625" style="1" customWidth="1"/>
    <col min="7910" max="7911" width="6.5" style="1" customWidth="1"/>
    <col min="7912" max="7913" width="7.5" style="1" customWidth="1"/>
    <col min="7914" max="7914" width="6.5" style="1" customWidth="1"/>
    <col min="7915" max="7915" width="19.33203125" style="1" customWidth="1"/>
    <col min="7916" max="7916" width="21" style="1" customWidth="1"/>
    <col min="7917" max="7917" width="6.6640625" style="1" customWidth="1"/>
    <col min="7918" max="7918" width="6.5" style="1" customWidth="1"/>
    <col min="7919" max="7919" width="6.1640625" style="1" customWidth="1"/>
    <col min="7920" max="7920" width="3.5" style="1" customWidth="1"/>
    <col min="7921" max="7921" width="7.1640625" style="1" customWidth="1"/>
    <col min="7922" max="7922" width="8.1640625" style="1" customWidth="1"/>
    <col min="7923" max="7923" width="2.6640625" style="1" customWidth="1"/>
    <col min="7924" max="7924" width="5.5" style="1" customWidth="1"/>
    <col min="7925" max="7925" width="1.6640625" style="1" customWidth="1"/>
    <col min="7926" max="7926" width="4.5" style="1" customWidth="1"/>
    <col min="7927" max="8159" width="56.1640625" style="1"/>
    <col min="8160" max="8160" width="1.5" style="1" customWidth="1"/>
    <col min="8161" max="8161" width="4.5" style="1" customWidth="1"/>
    <col min="8162" max="8162" width="12" style="1" customWidth="1"/>
    <col min="8163" max="8163" width="6.33203125" style="1" customWidth="1"/>
    <col min="8164" max="8164" width="3" style="1" customWidth="1"/>
    <col min="8165" max="8165" width="6.6640625" style="1" customWidth="1"/>
    <col min="8166" max="8167" width="6.5" style="1" customWidth="1"/>
    <col min="8168" max="8169" width="7.5" style="1" customWidth="1"/>
    <col min="8170" max="8170" width="6.5" style="1" customWidth="1"/>
    <col min="8171" max="8171" width="19.33203125" style="1" customWidth="1"/>
    <col min="8172" max="8172" width="21" style="1" customWidth="1"/>
    <col min="8173" max="8173" width="6.6640625" style="1" customWidth="1"/>
    <col min="8174" max="8174" width="6.5" style="1" customWidth="1"/>
    <col min="8175" max="8175" width="6.1640625" style="1" customWidth="1"/>
    <col min="8176" max="8176" width="3.5" style="1" customWidth="1"/>
    <col min="8177" max="8177" width="7.1640625" style="1" customWidth="1"/>
    <col min="8178" max="8178" width="8.1640625" style="1" customWidth="1"/>
    <col min="8179" max="8179" width="2.6640625" style="1" customWidth="1"/>
    <col min="8180" max="8180" width="5.5" style="1" customWidth="1"/>
    <col min="8181" max="8181" width="1.6640625" style="1" customWidth="1"/>
    <col min="8182" max="8182" width="4.5" style="1" customWidth="1"/>
    <col min="8183" max="8415" width="56.1640625" style="1"/>
    <col min="8416" max="8416" width="1.5" style="1" customWidth="1"/>
    <col min="8417" max="8417" width="4.5" style="1" customWidth="1"/>
    <col min="8418" max="8418" width="12" style="1" customWidth="1"/>
    <col min="8419" max="8419" width="6.33203125" style="1" customWidth="1"/>
    <col min="8420" max="8420" width="3" style="1" customWidth="1"/>
    <col min="8421" max="8421" width="6.6640625" style="1" customWidth="1"/>
    <col min="8422" max="8423" width="6.5" style="1" customWidth="1"/>
    <col min="8424" max="8425" width="7.5" style="1" customWidth="1"/>
    <col min="8426" max="8426" width="6.5" style="1" customWidth="1"/>
    <col min="8427" max="8427" width="19.33203125" style="1" customWidth="1"/>
    <col min="8428" max="8428" width="21" style="1" customWidth="1"/>
    <col min="8429" max="8429" width="6.6640625" style="1" customWidth="1"/>
    <col min="8430" max="8430" width="6.5" style="1" customWidth="1"/>
    <col min="8431" max="8431" width="6.1640625" style="1" customWidth="1"/>
    <col min="8432" max="8432" width="3.5" style="1" customWidth="1"/>
    <col min="8433" max="8433" width="7.1640625" style="1" customWidth="1"/>
    <col min="8434" max="8434" width="8.1640625" style="1" customWidth="1"/>
    <col min="8435" max="8435" width="2.6640625" style="1" customWidth="1"/>
    <col min="8436" max="8436" width="5.5" style="1" customWidth="1"/>
    <col min="8437" max="8437" width="1.6640625" style="1" customWidth="1"/>
    <col min="8438" max="8438" width="4.5" style="1" customWidth="1"/>
    <col min="8439" max="8671" width="56.1640625" style="1"/>
    <col min="8672" max="8672" width="1.5" style="1" customWidth="1"/>
    <col min="8673" max="8673" width="4.5" style="1" customWidth="1"/>
    <col min="8674" max="8674" width="12" style="1" customWidth="1"/>
    <col min="8675" max="8675" width="6.33203125" style="1" customWidth="1"/>
    <col min="8676" max="8676" width="3" style="1" customWidth="1"/>
    <col min="8677" max="8677" width="6.6640625" style="1" customWidth="1"/>
    <col min="8678" max="8679" width="6.5" style="1" customWidth="1"/>
    <col min="8680" max="8681" width="7.5" style="1" customWidth="1"/>
    <col min="8682" max="8682" width="6.5" style="1" customWidth="1"/>
    <col min="8683" max="8683" width="19.33203125" style="1" customWidth="1"/>
    <col min="8684" max="8684" width="21" style="1" customWidth="1"/>
    <col min="8685" max="8685" width="6.6640625" style="1" customWidth="1"/>
    <col min="8686" max="8686" width="6.5" style="1" customWidth="1"/>
    <col min="8687" max="8687" width="6.1640625" style="1" customWidth="1"/>
    <col min="8688" max="8688" width="3.5" style="1" customWidth="1"/>
    <col min="8689" max="8689" width="7.1640625" style="1" customWidth="1"/>
    <col min="8690" max="8690" width="8.1640625" style="1" customWidth="1"/>
    <col min="8691" max="8691" width="2.6640625" style="1" customWidth="1"/>
    <col min="8692" max="8692" width="5.5" style="1" customWidth="1"/>
    <col min="8693" max="8693" width="1.6640625" style="1" customWidth="1"/>
    <col min="8694" max="8694" width="4.5" style="1" customWidth="1"/>
    <col min="8695" max="8927" width="56.1640625" style="1"/>
    <col min="8928" max="8928" width="1.5" style="1" customWidth="1"/>
    <col min="8929" max="8929" width="4.5" style="1" customWidth="1"/>
    <col min="8930" max="8930" width="12" style="1" customWidth="1"/>
    <col min="8931" max="8931" width="6.33203125" style="1" customWidth="1"/>
    <col min="8932" max="8932" width="3" style="1" customWidth="1"/>
    <col min="8933" max="8933" width="6.6640625" style="1" customWidth="1"/>
    <col min="8934" max="8935" width="6.5" style="1" customWidth="1"/>
    <col min="8936" max="8937" width="7.5" style="1" customWidth="1"/>
    <col min="8938" max="8938" width="6.5" style="1" customWidth="1"/>
    <col min="8939" max="8939" width="19.33203125" style="1" customWidth="1"/>
    <col min="8940" max="8940" width="21" style="1" customWidth="1"/>
    <col min="8941" max="8941" width="6.6640625" style="1" customWidth="1"/>
    <col min="8942" max="8942" width="6.5" style="1" customWidth="1"/>
    <col min="8943" max="8943" width="6.1640625" style="1" customWidth="1"/>
    <col min="8944" max="8944" width="3.5" style="1" customWidth="1"/>
    <col min="8945" max="8945" width="7.1640625" style="1" customWidth="1"/>
    <col min="8946" max="8946" width="8.1640625" style="1" customWidth="1"/>
    <col min="8947" max="8947" width="2.6640625" style="1" customWidth="1"/>
    <col min="8948" max="8948" width="5.5" style="1" customWidth="1"/>
    <col min="8949" max="8949" width="1.6640625" style="1" customWidth="1"/>
    <col min="8950" max="8950" width="4.5" style="1" customWidth="1"/>
    <col min="8951" max="9183" width="56.1640625" style="1"/>
    <col min="9184" max="9184" width="1.5" style="1" customWidth="1"/>
    <col min="9185" max="9185" width="4.5" style="1" customWidth="1"/>
    <col min="9186" max="9186" width="12" style="1" customWidth="1"/>
    <col min="9187" max="9187" width="6.33203125" style="1" customWidth="1"/>
    <col min="9188" max="9188" width="3" style="1" customWidth="1"/>
    <col min="9189" max="9189" width="6.6640625" style="1" customWidth="1"/>
    <col min="9190" max="9191" width="6.5" style="1" customWidth="1"/>
    <col min="9192" max="9193" width="7.5" style="1" customWidth="1"/>
    <col min="9194" max="9194" width="6.5" style="1" customWidth="1"/>
    <col min="9195" max="9195" width="19.33203125" style="1" customWidth="1"/>
    <col min="9196" max="9196" width="21" style="1" customWidth="1"/>
    <col min="9197" max="9197" width="6.6640625" style="1" customWidth="1"/>
    <col min="9198" max="9198" width="6.5" style="1" customWidth="1"/>
    <col min="9199" max="9199" width="6.1640625" style="1" customWidth="1"/>
    <col min="9200" max="9200" width="3.5" style="1" customWidth="1"/>
    <col min="9201" max="9201" width="7.1640625" style="1" customWidth="1"/>
    <col min="9202" max="9202" width="8.1640625" style="1" customWidth="1"/>
    <col min="9203" max="9203" width="2.6640625" style="1" customWidth="1"/>
    <col min="9204" max="9204" width="5.5" style="1" customWidth="1"/>
    <col min="9205" max="9205" width="1.6640625" style="1" customWidth="1"/>
    <col min="9206" max="9206" width="4.5" style="1" customWidth="1"/>
    <col min="9207" max="9439" width="56.1640625" style="1"/>
    <col min="9440" max="9440" width="1.5" style="1" customWidth="1"/>
    <col min="9441" max="9441" width="4.5" style="1" customWidth="1"/>
    <col min="9442" max="9442" width="12" style="1" customWidth="1"/>
    <col min="9443" max="9443" width="6.33203125" style="1" customWidth="1"/>
    <col min="9444" max="9444" width="3" style="1" customWidth="1"/>
    <col min="9445" max="9445" width="6.6640625" style="1" customWidth="1"/>
    <col min="9446" max="9447" width="6.5" style="1" customWidth="1"/>
    <col min="9448" max="9449" width="7.5" style="1" customWidth="1"/>
    <col min="9450" max="9450" width="6.5" style="1" customWidth="1"/>
    <col min="9451" max="9451" width="19.33203125" style="1" customWidth="1"/>
    <col min="9452" max="9452" width="21" style="1" customWidth="1"/>
    <col min="9453" max="9453" width="6.6640625" style="1" customWidth="1"/>
    <col min="9454" max="9454" width="6.5" style="1" customWidth="1"/>
    <col min="9455" max="9455" width="6.1640625" style="1" customWidth="1"/>
    <col min="9456" max="9456" width="3.5" style="1" customWidth="1"/>
    <col min="9457" max="9457" width="7.1640625" style="1" customWidth="1"/>
    <col min="9458" max="9458" width="8.1640625" style="1" customWidth="1"/>
    <col min="9459" max="9459" width="2.6640625" style="1" customWidth="1"/>
    <col min="9460" max="9460" width="5.5" style="1" customWidth="1"/>
    <col min="9461" max="9461" width="1.6640625" style="1" customWidth="1"/>
    <col min="9462" max="9462" width="4.5" style="1" customWidth="1"/>
    <col min="9463" max="9695" width="56.1640625" style="1"/>
    <col min="9696" max="9696" width="1.5" style="1" customWidth="1"/>
    <col min="9697" max="9697" width="4.5" style="1" customWidth="1"/>
    <col min="9698" max="9698" width="12" style="1" customWidth="1"/>
    <col min="9699" max="9699" width="6.33203125" style="1" customWidth="1"/>
    <col min="9700" max="9700" width="3" style="1" customWidth="1"/>
    <col min="9701" max="9701" width="6.6640625" style="1" customWidth="1"/>
    <col min="9702" max="9703" width="6.5" style="1" customWidth="1"/>
    <col min="9704" max="9705" width="7.5" style="1" customWidth="1"/>
    <col min="9706" max="9706" width="6.5" style="1" customWidth="1"/>
    <col min="9707" max="9707" width="19.33203125" style="1" customWidth="1"/>
    <col min="9708" max="9708" width="21" style="1" customWidth="1"/>
    <col min="9709" max="9709" width="6.6640625" style="1" customWidth="1"/>
    <col min="9710" max="9710" width="6.5" style="1" customWidth="1"/>
    <col min="9711" max="9711" width="6.1640625" style="1" customWidth="1"/>
    <col min="9712" max="9712" width="3.5" style="1" customWidth="1"/>
    <col min="9713" max="9713" width="7.1640625" style="1" customWidth="1"/>
    <col min="9714" max="9714" width="8.1640625" style="1" customWidth="1"/>
    <col min="9715" max="9715" width="2.6640625" style="1" customWidth="1"/>
    <col min="9716" max="9716" width="5.5" style="1" customWidth="1"/>
    <col min="9717" max="9717" width="1.6640625" style="1" customWidth="1"/>
    <col min="9718" max="9718" width="4.5" style="1" customWidth="1"/>
    <col min="9719" max="9951" width="56.1640625" style="1"/>
    <col min="9952" max="9952" width="1.5" style="1" customWidth="1"/>
    <col min="9953" max="9953" width="4.5" style="1" customWidth="1"/>
    <col min="9954" max="9954" width="12" style="1" customWidth="1"/>
    <col min="9955" max="9955" width="6.33203125" style="1" customWidth="1"/>
    <col min="9956" max="9956" width="3" style="1" customWidth="1"/>
    <col min="9957" max="9957" width="6.6640625" style="1" customWidth="1"/>
    <col min="9958" max="9959" width="6.5" style="1" customWidth="1"/>
    <col min="9960" max="9961" width="7.5" style="1" customWidth="1"/>
    <col min="9962" max="9962" width="6.5" style="1" customWidth="1"/>
    <col min="9963" max="9963" width="19.33203125" style="1" customWidth="1"/>
    <col min="9964" max="9964" width="21" style="1" customWidth="1"/>
    <col min="9965" max="9965" width="6.6640625" style="1" customWidth="1"/>
    <col min="9966" max="9966" width="6.5" style="1" customWidth="1"/>
    <col min="9967" max="9967" width="6.1640625" style="1" customWidth="1"/>
    <col min="9968" max="9968" width="3.5" style="1" customWidth="1"/>
    <col min="9969" max="9969" width="7.1640625" style="1" customWidth="1"/>
    <col min="9970" max="9970" width="8.1640625" style="1" customWidth="1"/>
    <col min="9971" max="9971" width="2.6640625" style="1" customWidth="1"/>
    <col min="9972" max="9972" width="5.5" style="1" customWidth="1"/>
    <col min="9973" max="9973" width="1.6640625" style="1" customWidth="1"/>
    <col min="9974" max="9974" width="4.5" style="1" customWidth="1"/>
    <col min="9975" max="10207" width="56.1640625" style="1"/>
    <col min="10208" max="10208" width="1.5" style="1" customWidth="1"/>
    <col min="10209" max="10209" width="4.5" style="1" customWidth="1"/>
    <col min="10210" max="10210" width="12" style="1" customWidth="1"/>
    <col min="10211" max="10211" width="6.33203125" style="1" customWidth="1"/>
    <col min="10212" max="10212" width="3" style="1" customWidth="1"/>
    <col min="10213" max="10213" width="6.6640625" style="1" customWidth="1"/>
    <col min="10214" max="10215" width="6.5" style="1" customWidth="1"/>
    <col min="10216" max="10217" width="7.5" style="1" customWidth="1"/>
    <col min="10218" max="10218" width="6.5" style="1" customWidth="1"/>
    <col min="10219" max="10219" width="19.33203125" style="1" customWidth="1"/>
    <col min="10220" max="10220" width="21" style="1" customWidth="1"/>
    <col min="10221" max="10221" width="6.6640625" style="1" customWidth="1"/>
    <col min="10222" max="10222" width="6.5" style="1" customWidth="1"/>
    <col min="10223" max="10223" width="6.1640625" style="1" customWidth="1"/>
    <col min="10224" max="10224" width="3.5" style="1" customWidth="1"/>
    <col min="10225" max="10225" width="7.1640625" style="1" customWidth="1"/>
    <col min="10226" max="10226" width="8.1640625" style="1" customWidth="1"/>
    <col min="10227" max="10227" width="2.6640625" style="1" customWidth="1"/>
    <col min="10228" max="10228" width="5.5" style="1" customWidth="1"/>
    <col min="10229" max="10229" width="1.6640625" style="1" customWidth="1"/>
    <col min="10230" max="10230" width="4.5" style="1" customWidth="1"/>
    <col min="10231" max="10463" width="56.1640625" style="1"/>
    <col min="10464" max="10464" width="1.5" style="1" customWidth="1"/>
    <col min="10465" max="10465" width="4.5" style="1" customWidth="1"/>
    <col min="10466" max="10466" width="12" style="1" customWidth="1"/>
    <col min="10467" max="10467" width="6.33203125" style="1" customWidth="1"/>
    <col min="10468" max="10468" width="3" style="1" customWidth="1"/>
    <col min="10469" max="10469" width="6.6640625" style="1" customWidth="1"/>
    <col min="10470" max="10471" width="6.5" style="1" customWidth="1"/>
    <col min="10472" max="10473" width="7.5" style="1" customWidth="1"/>
    <col min="10474" max="10474" width="6.5" style="1" customWidth="1"/>
    <col min="10475" max="10475" width="19.33203125" style="1" customWidth="1"/>
    <col min="10476" max="10476" width="21" style="1" customWidth="1"/>
    <col min="10477" max="10477" width="6.6640625" style="1" customWidth="1"/>
    <col min="10478" max="10478" width="6.5" style="1" customWidth="1"/>
    <col min="10479" max="10479" width="6.1640625" style="1" customWidth="1"/>
    <col min="10480" max="10480" width="3.5" style="1" customWidth="1"/>
    <col min="10481" max="10481" width="7.1640625" style="1" customWidth="1"/>
    <col min="10482" max="10482" width="8.1640625" style="1" customWidth="1"/>
    <col min="10483" max="10483" width="2.6640625" style="1" customWidth="1"/>
    <col min="10484" max="10484" width="5.5" style="1" customWidth="1"/>
    <col min="10485" max="10485" width="1.6640625" style="1" customWidth="1"/>
    <col min="10486" max="10486" width="4.5" style="1" customWidth="1"/>
    <col min="10487" max="10719" width="56.1640625" style="1"/>
    <col min="10720" max="10720" width="1.5" style="1" customWidth="1"/>
    <col min="10721" max="10721" width="4.5" style="1" customWidth="1"/>
    <col min="10722" max="10722" width="12" style="1" customWidth="1"/>
    <col min="10723" max="10723" width="6.33203125" style="1" customWidth="1"/>
    <col min="10724" max="10724" width="3" style="1" customWidth="1"/>
    <col min="10725" max="10725" width="6.6640625" style="1" customWidth="1"/>
    <col min="10726" max="10727" width="6.5" style="1" customWidth="1"/>
    <col min="10728" max="10729" width="7.5" style="1" customWidth="1"/>
    <col min="10730" max="10730" width="6.5" style="1" customWidth="1"/>
    <col min="10731" max="10731" width="19.33203125" style="1" customWidth="1"/>
    <col min="10732" max="10732" width="21" style="1" customWidth="1"/>
    <col min="10733" max="10733" width="6.6640625" style="1" customWidth="1"/>
    <col min="10734" max="10734" width="6.5" style="1" customWidth="1"/>
    <col min="10735" max="10735" width="6.1640625" style="1" customWidth="1"/>
    <col min="10736" max="10736" width="3.5" style="1" customWidth="1"/>
    <col min="10737" max="10737" width="7.1640625" style="1" customWidth="1"/>
    <col min="10738" max="10738" width="8.1640625" style="1" customWidth="1"/>
    <col min="10739" max="10739" width="2.6640625" style="1" customWidth="1"/>
    <col min="10740" max="10740" width="5.5" style="1" customWidth="1"/>
    <col min="10741" max="10741" width="1.6640625" style="1" customWidth="1"/>
    <col min="10742" max="10742" width="4.5" style="1" customWidth="1"/>
    <col min="10743" max="10975" width="56.1640625" style="1"/>
    <col min="10976" max="10976" width="1.5" style="1" customWidth="1"/>
    <col min="10977" max="10977" width="4.5" style="1" customWidth="1"/>
    <col min="10978" max="10978" width="12" style="1" customWidth="1"/>
    <col min="10979" max="10979" width="6.33203125" style="1" customWidth="1"/>
    <col min="10980" max="10980" width="3" style="1" customWidth="1"/>
    <col min="10981" max="10981" width="6.6640625" style="1" customWidth="1"/>
    <col min="10982" max="10983" width="6.5" style="1" customWidth="1"/>
    <col min="10984" max="10985" width="7.5" style="1" customWidth="1"/>
    <col min="10986" max="10986" width="6.5" style="1" customWidth="1"/>
    <col min="10987" max="10987" width="19.33203125" style="1" customWidth="1"/>
    <col min="10988" max="10988" width="21" style="1" customWidth="1"/>
    <col min="10989" max="10989" width="6.6640625" style="1" customWidth="1"/>
    <col min="10990" max="10990" width="6.5" style="1" customWidth="1"/>
    <col min="10991" max="10991" width="6.1640625" style="1" customWidth="1"/>
    <col min="10992" max="10992" width="3.5" style="1" customWidth="1"/>
    <col min="10993" max="10993" width="7.1640625" style="1" customWidth="1"/>
    <col min="10994" max="10994" width="8.1640625" style="1" customWidth="1"/>
    <col min="10995" max="10995" width="2.6640625" style="1" customWidth="1"/>
    <col min="10996" max="10996" width="5.5" style="1" customWidth="1"/>
    <col min="10997" max="10997" width="1.6640625" style="1" customWidth="1"/>
    <col min="10998" max="10998" width="4.5" style="1" customWidth="1"/>
    <col min="10999" max="11231" width="56.1640625" style="1"/>
    <col min="11232" max="11232" width="1.5" style="1" customWidth="1"/>
    <col min="11233" max="11233" width="4.5" style="1" customWidth="1"/>
    <col min="11234" max="11234" width="12" style="1" customWidth="1"/>
    <col min="11235" max="11235" width="6.33203125" style="1" customWidth="1"/>
    <col min="11236" max="11236" width="3" style="1" customWidth="1"/>
    <col min="11237" max="11237" width="6.6640625" style="1" customWidth="1"/>
    <col min="11238" max="11239" width="6.5" style="1" customWidth="1"/>
    <col min="11240" max="11241" width="7.5" style="1" customWidth="1"/>
    <col min="11242" max="11242" width="6.5" style="1" customWidth="1"/>
    <col min="11243" max="11243" width="19.33203125" style="1" customWidth="1"/>
    <col min="11244" max="11244" width="21" style="1" customWidth="1"/>
    <col min="11245" max="11245" width="6.6640625" style="1" customWidth="1"/>
    <col min="11246" max="11246" width="6.5" style="1" customWidth="1"/>
    <col min="11247" max="11247" width="6.1640625" style="1" customWidth="1"/>
    <col min="11248" max="11248" width="3.5" style="1" customWidth="1"/>
    <col min="11249" max="11249" width="7.1640625" style="1" customWidth="1"/>
    <col min="11250" max="11250" width="8.1640625" style="1" customWidth="1"/>
    <col min="11251" max="11251" width="2.6640625" style="1" customWidth="1"/>
    <col min="11252" max="11252" width="5.5" style="1" customWidth="1"/>
    <col min="11253" max="11253" width="1.6640625" style="1" customWidth="1"/>
    <col min="11254" max="11254" width="4.5" style="1" customWidth="1"/>
    <col min="11255" max="11487" width="56.1640625" style="1"/>
    <col min="11488" max="11488" width="1.5" style="1" customWidth="1"/>
    <col min="11489" max="11489" width="4.5" style="1" customWidth="1"/>
    <col min="11490" max="11490" width="12" style="1" customWidth="1"/>
    <col min="11491" max="11491" width="6.33203125" style="1" customWidth="1"/>
    <col min="11492" max="11492" width="3" style="1" customWidth="1"/>
    <col min="11493" max="11493" width="6.6640625" style="1" customWidth="1"/>
    <col min="11494" max="11495" width="6.5" style="1" customWidth="1"/>
    <col min="11496" max="11497" width="7.5" style="1" customWidth="1"/>
    <col min="11498" max="11498" width="6.5" style="1" customWidth="1"/>
    <col min="11499" max="11499" width="19.33203125" style="1" customWidth="1"/>
    <col min="11500" max="11500" width="21" style="1" customWidth="1"/>
    <col min="11501" max="11501" width="6.6640625" style="1" customWidth="1"/>
    <col min="11502" max="11502" width="6.5" style="1" customWidth="1"/>
    <col min="11503" max="11503" width="6.1640625" style="1" customWidth="1"/>
    <col min="11504" max="11504" width="3.5" style="1" customWidth="1"/>
    <col min="11505" max="11505" width="7.1640625" style="1" customWidth="1"/>
    <col min="11506" max="11506" width="8.1640625" style="1" customWidth="1"/>
    <col min="11507" max="11507" width="2.6640625" style="1" customWidth="1"/>
    <col min="11508" max="11508" width="5.5" style="1" customWidth="1"/>
    <col min="11509" max="11509" width="1.6640625" style="1" customWidth="1"/>
    <col min="11510" max="11510" width="4.5" style="1" customWidth="1"/>
    <col min="11511" max="11743" width="56.1640625" style="1"/>
    <col min="11744" max="11744" width="1.5" style="1" customWidth="1"/>
    <col min="11745" max="11745" width="4.5" style="1" customWidth="1"/>
    <col min="11746" max="11746" width="12" style="1" customWidth="1"/>
    <col min="11747" max="11747" width="6.33203125" style="1" customWidth="1"/>
    <col min="11748" max="11748" width="3" style="1" customWidth="1"/>
    <col min="11749" max="11749" width="6.6640625" style="1" customWidth="1"/>
    <col min="11750" max="11751" width="6.5" style="1" customWidth="1"/>
    <col min="11752" max="11753" width="7.5" style="1" customWidth="1"/>
    <col min="11754" max="11754" width="6.5" style="1" customWidth="1"/>
    <col min="11755" max="11755" width="19.33203125" style="1" customWidth="1"/>
    <col min="11756" max="11756" width="21" style="1" customWidth="1"/>
    <col min="11757" max="11757" width="6.6640625" style="1" customWidth="1"/>
    <col min="11758" max="11758" width="6.5" style="1" customWidth="1"/>
    <col min="11759" max="11759" width="6.1640625" style="1" customWidth="1"/>
    <col min="11760" max="11760" width="3.5" style="1" customWidth="1"/>
    <col min="11761" max="11761" width="7.1640625" style="1" customWidth="1"/>
    <col min="11762" max="11762" width="8.1640625" style="1" customWidth="1"/>
    <col min="11763" max="11763" width="2.6640625" style="1" customWidth="1"/>
    <col min="11764" max="11764" width="5.5" style="1" customWidth="1"/>
    <col min="11765" max="11765" width="1.6640625" style="1" customWidth="1"/>
    <col min="11766" max="11766" width="4.5" style="1" customWidth="1"/>
    <col min="11767" max="11999" width="56.1640625" style="1"/>
    <col min="12000" max="12000" width="1.5" style="1" customWidth="1"/>
    <col min="12001" max="12001" width="4.5" style="1" customWidth="1"/>
    <col min="12002" max="12002" width="12" style="1" customWidth="1"/>
    <col min="12003" max="12003" width="6.33203125" style="1" customWidth="1"/>
    <col min="12004" max="12004" width="3" style="1" customWidth="1"/>
    <col min="12005" max="12005" width="6.6640625" style="1" customWidth="1"/>
    <col min="12006" max="12007" width="6.5" style="1" customWidth="1"/>
    <col min="12008" max="12009" width="7.5" style="1" customWidth="1"/>
    <col min="12010" max="12010" width="6.5" style="1" customWidth="1"/>
    <col min="12011" max="12011" width="19.33203125" style="1" customWidth="1"/>
    <col min="12012" max="12012" width="21" style="1" customWidth="1"/>
    <col min="12013" max="12013" width="6.6640625" style="1" customWidth="1"/>
    <col min="12014" max="12014" width="6.5" style="1" customWidth="1"/>
    <col min="12015" max="12015" width="6.1640625" style="1" customWidth="1"/>
    <col min="12016" max="12016" width="3.5" style="1" customWidth="1"/>
    <col min="12017" max="12017" width="7.1640625" style="1" customWidth="1"/>
    <col min="12018" max="12018" width="8.1640625" style="1" customWidth="1"/>
    <col min="12019" max="12019" width="2.6640625" style="1" customWidth="1"/>
    <col min="12020" max="12020" width="5.5" style="1" customWidth="1"/>
    <col min="12021" max="12021" width="1.6640625" style="1" customWidth="1"/>
    <col min="12022" max="12022" width="4.5" style="1" customWidth="1"/>
    <col min="12023" max="12255" width="56.1640625" style="1"/>
    <col min="12256" max="12256" width="1.5" style="1" customWidth="1"/>
    <col min="12257" max="12257" width="4.5" style="1" customWidth="1"/>
    <col min="12258" max="12258" width="12" style="1" customWidth="1"/>
    <col min="12259" max="12259" width="6.33203125" style="1" customWidth="1"/>
    <col min="12260" max="12260" width="3" style="1" customWidth="1"/>
    <col min="12261" max="12261" width="6.6640625" style="1" customWidth="1"/>
    <col min="12262" max="12263" width="6.5" style="1" customWidth="1"/>
    <col min="12264" max="12265" width="7.5" style="1" customWidth="1"/>
    <col min="12266" max="12266" width="6.5" style="1" customWidth="1"/>
    <col min="12267" max="12267" width="19.33203125" style="1" customWidth="1"/>
    <col min="12268" max="12268" width="21" style="1" customWidth="1"/>
    <col min="12269" max="12269" width="6.6640625" style="1" customWidth="1"/>
    <col min="12270" max="12270" width="6.5" style="1" customWidth="1"/>
    <col min="12271" max="12271" width="6.1640625" style="1" customWidth="1"/>
    <col min="12272" max="12272" width="3.5" style="1" customWidth="1"/>
    <col min="12273" max="12273" width="7.1640625" style="1" customWidth="1"/>
    <col min="12274" max="12274" width="8.1640625" style="1" customWidth="1"/>
    <col min="12275" max="12275" width="2.6640625" style="1" customWidth="1"/>
    <col min="12276" max="12276" width="5.5" style="1" customWidth="1"/>
    <col min="12277" max="12277" width="1.6640625" style="1" customWidth="1"/>
    <col min="12278" max="12278" width="4.5" style="1" customWidth="1"/>
    <col min="12279" max="12511" width="56.1640625" style="1"/>
    <col min="12512" max="12512" width="1.5" style="1" customWidth="1"/>
    <col min="12513" max="12513" width="4.5" style="1" customWidth="1"/>
    <col min="12514" max="12514" width="12" style="1" customWidth="1"/>
    <col min="12515" max="12515" width="6.33203125" style="1" customWidth="1"/>
    <col min="12516" max="12516" width="3" style="1" customWidth="1"/>
    <col min="12517" max="12517" width="6.6640625" style="1" customWidth="1"/>
    <col min="12518" max="12519" width="6.5" style="1" customWidth="1"/>
    <col min="12520" max="12521" width="7.5" style="1" customWidth="1"/>
    <col min="12522" max="12522" width="6.5" style="1" customWidth="1"/>
    <col min="12523" max="12523" width="19.33203125" style="1" customWidth="1"/>
    <col min="12524" max="12524" width="21" style="1" customWidth="1"/>
    <col min="12525" max="12525" width="6.6640625" style="1" customWidth="1"/>
    <col min="12526" max="12526" width="6.5" style="1" customWidth="1"/>
    <col min="12527" max="12527" width="6.1640625" style="1" customWidth="1"/>
    <col min="12528" max="12528" width="3.5" style="1" customWidth="1"/>
    <col min="12529" max="12529" width="7.1640625" style="1" customWidth="1"/>
    <col min="12530" max="12530" width="8.1640625" style="1" customWidth="1"/>
    <col min="12531" max="12531" width="2.6640625" style="1" customWidth="1"/>
    <col min="12532" max="12532" width="5.5" style="1" customWidth="1"/>
    <col min="12533" max="12533" width="1.6640625" style="1" customWidth="1"/>
    <col min="12534" max="12534" width="4.5" style="1" customWidth="1"/>
    <col min="12535" max="12767" width="56.1640625" style="1"/>
    <col min="12768" max="12768" width="1.5" style="1" customWidth="1"/>
    <col min="12769" max="12769" width="4.5" style="1" customWidth="1"/>
    <col min="12770" max="12770" width="12" style="1" customWidth="1"/>
    <col min="12771" max="12771" width="6.33203125" style="1" customWidth="1"/>
    <col min="12772" max="12772" width="3" style="1" customWidth="1"/>
    <col min="12773" max="12773" width="6.6640625" style="1" customWidth="1"/>
    <col min="12774" max="12775" width="6.5" style="1" customWidth="1"/>
    <col min="12776" max="12777" width="7.5" style="1" customWidth="1"/>
    <col min="12778" max="12778" width="6.5" style="1" customWidth="1"/>
    <col min="12779" max="12779" width="19.33203125" style="1" customWidth="1"/>
    <col min="12780" max="12780" width="21" style="1" customWidth="1"/>
    <col min="12781" max="12781" width="6.6640625" style="1" customWidth="1"/>
    <col min="12782" max="12782" width="6.5" style="1" customWidth="1"/>
    <col min="12783" max="12783" width="6.1640625" style="1" customWidth="1"/>
    <col min="12784" max="12784" width="3.5" style="1" customWidth="1"/>
    <col min="12785" max="12785" width="7.1640625" style="1" customWidth="1"/>
    <col min="12786" max="12786" width="8.1640625" style="1" customWidth="1"/>
    <col min="12787" max="12787" width="2.6640625" style="1" customWidth="1"/>
    <col min="12788" max="12788" width="5.5" style="1" customWidth="1"/>
    <col min="12789" max="12789" width="1.6640625" style="1" customWidth="1"/>
    <col min="12790" max="12790" width="4.5" style="1" customWidth="1"/>
    <col min="12791" max="13023" width="56.1640625" style="1"/>
    <col min="13024" max="13024" width="1.5" style="1" customWidth="1"/>
    <col min="13025" max="13025" width="4.5" style="1" customWidth="1"/>
    <col min="13026" max="13026" width="12" style="1" customWidth="1"/>
    <col min="13027" max="13027" width="6.33203125" style="1" customWidth="1"/>
    <col min="13028" max="13028" width="3" style="1" customWidth="1"/>
    <col min="13029" max="13029" width="6.6640625" style="1" customWidth="1"/>
    <col min="13030" max="13031" width="6.5" style="1" customWidth="1"/>
    <col min="13032" max="13033" width="7.5" style="1" customWidth="1"/>
    <col min="13034" max="13034" width="6.5" style="1" customWidth="1"/>
    <col min="13035" max="13035" width="19.33203125" style="1" customWidth="1"/>
    <col min="13036" max="13036" width="21" style="1" customWidth="1"/>
    <col min="13037" max="13037" width="6.6640625" style="1" customWidth="1"/>
    <col min="13038" max="13038" width="6.5" style="1" customWidth="1"/>
    <col min="13039" max="13039" width="6.1640625" style="1" customWidth="1"/>
    <col min="13040" max="13040" width="3.5" style="1" customWidth="1"/>
    <col min="13041" max="13041" width="7.1640625" style="1" customWidth="1"/>
    <col min="13042" max="13042" width="8.1640625" style="1" customWidth="1"/>
    <col min="13043" max="13043" width="2.6640625" style="1" customWidth="1"/>
    <col min="13044" max="13044" width="5.5" style="1" customWidth="1"/>
    <col min="13045" max="13045" width="1.6640625" style="1" customWidth="1"/>
    <col min="13046" max="13046" width="4.5" style="1" customWidth="1"/>
    <col min="13047" max="13279" width="56.1640625" style="1"/>
    <col min="13280" max="13280" width="1.5" style="1" customWidth="1"/>
    <col min="13281" max="13281" width="4.5" style="1" customWidth="1"/>
    <col min="13282" max="13282" width="12" style="1" customWidth="1"/>
    <col min="13283" max="13283" width="6.33203125" style="1" customWidth="1"/>
    <col min="13284" max="13284" width="3" style="1" customWidth="1"/>
    <col min="13285" max="13285" width="6.6640625" style="1" customWidth="1"/>
    <col min="13286" max="13287" width="6.5" style="1" customWidth="1"/>
    <col min="13288" max="13289" width="7.5" style="1" customWidth="1"/>
    <col min="13290" max="13290" width="6.5" style="1" customWidth="1"/>
    <col min="13291" max="13291" width="19.33203125" style="1" customWidth="1"/>
    <col min="13292" max="13292" width="21" style="1" customWidth="1"/>
    <col min="13293" max="13293" width="6.6640625" style="1" customWidth="1"/>
    <col min="13294" max="13294" width="6.5" style="1" customWidth="1"/>
    <col min="13295" max="13295" width="6.1640625" style="1" customWidth="1"/>
    <col min="13296" max="13296" width="3.5" style="1" customWidth="1"/>
    <col min="13297" max="13297" width="7.1640625" style="1" customWidth="1"/>
    <col min="13298" max="13298" width="8.1640625" style="1" customWidth="1"/>
    <col min="13299" max="13299" width="2.6640625" style="1" customWidth="1"/>
    <col min="13300" max="13300" width="5.5" style="1" customWidth="1"/>
    <col min="13301" max="13301" width="1.6640625" style="1" customWidth="1"/>
    <col min="13302" max="13302" width="4.5" style="1" customWidth="1"/>
    <col min="13303" max="13535" width="56.1640625" style="1"/>
    <col min="13536" max="13536" width="1.5" style="1" customWidth="1"/>
    <col min="13537" max="13537" width="4.5" style="1" customWidth="1"/>
    <col min="13538" max="13538" width="12" style="1" customWidth="1"/>
    <col min="13539" max="13539" width="6.33203125" style="1" customWidth="1"/>
    <col min="13540" max="13540" width="3" style="1" customWidth="1"/>
    <col min="13541" max="13541" width="6.6640625" style="1" customWidth="1"/>
    <col min="13542" max="13543" width="6.5" style="1" customWidth="1"/>
    <col min="13544" max="13545" width="7.5" style="1" customWidth="1"/>
    <col min="13546" max="13546" width="6.5" style="1" customWidth="1"/>
    <col min="13547" max="13547" width="19.33203125" style="1" customWidth="1"/>
    <col min="13548" max="13548" width="21" style="1" customWidth="1"/>
    <col min="13549" max="13549" width="6.6640625" style="1" customWidth="1"/>
    <col min="13550" max="13550" width="6.5" style="1" customWidth="1"/>
    <col min="13551" max="13551" width="6.1640625" style="1" customWidth="1"/>
    <col min="13552" max="13552" width="3.5" style="1" customWidth="1"/>
    <col min="13553" max="13553" width="7.1640625" style="1" customWidth="1"/>
    <col min="13554" max="13554" width="8.1640625" style="1" customWidth="1"/>
    <col min="13555" max="13555" width="2.6640625" style="1" customWidth="1"/>
    <col min="13556" max="13556" width="5.5" style="1" customWidth="1"/>
    <col min="13557" max="13557" width="1.6640625" style="1" customWidth="1"/>
    <col min="13558" max="13558" width="4.5" style="1" customWidth="1"/>
    <col min="13559" max="13791" width="56.1640625" style="1"/>
    <col min="13792" max="13792" width="1.5" style="1" customWidth="1"/>
    <col min="13793" max="13793" width="4.5" style="1" customWidth="1"/>
    <col min="13794" max="13794" width="12" style="1" customWidth="1"/>
    <col min="13795" max="13795" width="6.33203125" style="1" customWidth="1"/>
    <col min="13796" max="13796" width="3" style="1" customWidth="1"/>
    <col min="13797" max="13797" width="6.6640625" style="1" customWidth="1"/>
    <col min="13798" max="13799" width="6.5" style="1" customWidth="1"/>
    <col min="13800" max="13801" width="7.5" style="1" customWidth="1"/>
    <col min="13802" max="13802" width="6.5" style="1" customWidth="1"/>
    <col min="13803" max="13803" width="19.33203125" style="1" customWidth="1"/>
    <col min="13804" max="13804" width="21" style="1" customWidth="1"/>
    <col min="13805" max="13805" width="6.6640625" style="1" customWidth="1"/>
    <col min="13806" max="13806" width="6.5" style="1" customWidth="1"/>
    <col min="13807" max="13807" width="6.1640625" style="1" customWidth="1"/>
    <col min="13808" max="13808" width="3.5" style="1" customWidth="1"/>
    <col min="13809" max="13809" width="7.1640625" style="1" customWidth="1"/>
    <col min="13810" max="13810" width="8.1640625" style="1" customWidth="1"/>
    <col min="13811" max="13811" width="2.6640625" style="1" customWidth="1"/>
    <col min="13812" max="13812" width="5.5" style="1" customWidth="1"/>
    <col min="13813" max="13813" width="1.6640625" style="1" customWidth="1"/>
    <col min="13814" max="13814" width="4.5" style="1" customWidth="1"/>
    <col min="13815" max="14047" width="56.1640625" style="1"/>
    <col min="14048" max="14048" width="1.5" style="1" customWidth="1"/>
    <col min="14049" max="14049" width="4.5" style="1" customWidth="1"/>
    <col min="14050" max="14050" width="12" style="1" customWidth="1"/>
    <col min="14051" max="14051" width="6.33203125" style="1" customWidth="1"/>
    <col min="14052" max="14052" width="3" style="1" customWidth="1"/>
    <col min="14053" max="14053" width="6.6640625" style="1" customWidth="1"/>
    <col min="14054" max="14055" width="6.5" style="1" customWidth="1"/>
    <col min="14056" max="14057" width="7.5" style="1" customWidth="1"/>
    <col min="14058" max="14058" width="6.5" style="1" customWidth="1"/>
    <col min="14059" max="14059" width="19.33203125" style="1" customWidth="1"/>
    <col min="14060" max="14060" width="21" style="1" customWidth="1"/>
    <col min="14061" max="14061" width="6.6640625" style="1" customWidth="1"/>
    <col min="14062" max="14062" width="6.5" style="1" customWidth="1"/>
    <col min="14063" max="14063" width="6.1640625" style="1" customWidth="1"/>
    <col min="14064" max="14064" width="3.5" style="1" customWidth="1"/>
    <col min="14065" max="14065" width="7.1640625" style="1" customWidth="1"/>
    <col min="14066" max="14066" width="8.1640625" style="1" customWidth="1"/>
    <col min="14067" max="14067" width="2.6640625" style="1" customWidth="1"/>
    <col min="14068" max="14068" width="5.5" style="1" customWidth="1"/>
    <col min="14069" max="14069" width="1.6640625" style="1" customWidth="1"/>
    <col min="14070" max="14070" width="4.5" style="1" customWidth="1"/>
    <col min="14071" max="14303" width="56.1640625" style="1"/>
    <col min="14304" max="14304" width="1.5" style="1" customWidth="1"/>
    <col min="14305" max="14305" width="4.5" style="1" customWidth="1"/>
    <col min="14306" max="14306" width="12" style="1" customWidth="1"/>
    <col min="14307" max="14307" width="6.33203125" style="1" customWidth="1"/>
    <col min="14308" max="14308" width="3" style="1" customWidth="1"/>
    <col min="14309" max="14309" width="6.6640625" style="1" customWidth="1"/>
    <col min="14310" max="14311" width="6.5" style="1" customWidth="1"/>
    <col min="14312" max="14313" width="7.5" style="1" customWidth="1"/>
    <col min="14314" max="14314" width="6.5" style="1" customWidth="1"/>
    <col min="14315" max="14315" width="19.33203125" style="1" customWidth="1"/>
    <col min="14316" max="14316" width="21" style="1" customWidth="1"/>
    <col min="14317" max="14317" width="6.6640625" style="1" customWidth="1"/>
    <col min="14318" max="14318" width="6.5" style="1" customWidth="1"/>
    <col min="14319" max="14319" width="6.1640625" style="1" customWidth="1"/>
    <col min="14320" max="14320" width="3.5" style="1" customWidth="1"/>
    <col min="14321" max="14321" width="7.1640625" style="1" customWidth="1"/>
    <col min="14322" max="14322" width="8.1640625" style="1" customWidth="1"/>
    <col min="14323" max="14323" width="2.6640625" style="1" customWidth="1"/>
    <col min="14324" max="14324" width="5.5" style="1" customWidth="1"/>
    <col min="14325" max="14325" width="1.6640625" style="1" customWidth="1"/>
    <col min="14326" max="14326" width="4.5" style="1" customWidth="1"/>
    <col min="14327" max="14559" width="56.1640625" style="1"/>
    <col min="14560" max="14560" width="1.5" style="1" customWidth="1"/>
    <col min="14561" max="14561" width="4.5" style="1" customWidth="1"/>
    <col min="14562" max="14562" width="12" style="1" customWidth="1"/>
    <col min="14563" max="14563" width="6.33203125" style="1" customWidth="1"/>
    <col min="14564" max="14564" width="3" style="1" customWidth="1"/>
    <col min="14565" max="14565" width="6.6640625" style="1" customWidth="1"/>
    <col min="14566" max="14567" width="6.5" style="1" customWidth="1"/>
    <col min="14568" max="14569" width="7.5" style="1" customWidth="1"/>
    <col min="14570" max="14570" width="6.5" style="1" customWidth="1"/>
    <col min="14571" max="14571" width="19.33203125" style="1" customWidth="1"/>
    <col min="14572" max="14572" width="21" style="1" customWidth="1"/>
    <col min="14573" max="14573" width="6.6640625" style="1" customWidth="1"/>
    <col min="14574" max="14574" width="6.5" style="1" customWidth="1"/>
    <col min="14575" max="14575" width="6.1640625" style="1" customWidth="1"/>
    <col min="14576" max="14576" width="3.5" style="1" customWidth="1"/>
    <col min="14577" max="14577" width="7.1640625" style="1" customWidth="1"/>
    <col min="14578" max="14578" width="8.1640625" style="1" customWidth="1"/>
    <col min="14579" max="14579" width="2.6640625" style="1" customWidth="1"/>
    <col min="14580" max="14580" width="5.5" style="1" customWidth="1"/>
    <col min="14581" max="14581" width="1.6640625" style="1" customWidth="1"/>
    <col min="14582" max="14582" width="4.5" style="1" customWidth="1"/>
    <col min="14583" max="14815" width="56.1640625" style="1"/>
    <col min="14816" max="14816" width="1.5" style="1" customWidth="1"/>
    <col min="14817" max="14817" width="4.5" style="1" customWidth="1"/>
    <col min="14818" max="14818" width="12" style="1" customWidth="1"/>
    <col min="14819" max="14819" width="6.33203125" style="1" customWidth="1"/>
    <col min="14820" max="14820" width="3" style="1" customWidth="1"/>
    <col min="14821" max="14821" width="6.6640625" style="1" customWidth="1"/>
    <col min="14822" max="14823" width="6.5" style="1" customWidth="1"/>
    <col min="14824" max="14825" width="7.5" style="1" customWidth="1"/>
    <col min="14826" max="14826" width="6.5" style="1" customWidth="1"/>
    <col min="14827" max="14827" width="19.33203125" style="1" customWidth="1"/>
    <col min="14828" max="14828" width="21" style="1" customWidth="1"/>
    <col min="14829" max="14829" width="6.6640625" style="1" customWidth="1"/>
    <col min="14830" max="14830" width="6.5" style="1" customWidth="1"/>
    <col min="14831" max="14831" width="6.1640625" style="1" customWidth="1"/>
    <col min="14832" max="14832" width="3.5" style="1" customWidth="1"/>
    <col min="14833" max="14833" width="7.1640625" style="1" customWidth="1"/>
    <col min="14834" max="14834" width="8.1640625" style="1" customWidth="1"/>
    <col min="14835" max="14835" width="2.6640625" style="1" customWidth="1"/>
    <col min="14836" max="14836" width="5.5" style="1" customWidth="1"/>
    <col min="14837" max="14837" width="1.6640625" style="1" customWidth="1"/>
    <col min="14838" max="14838" width="4.5" style="1" customWidth="1"/>
    <col min="14839" max="15071" width="56.1640625" style="1"/>
    <col min="15072" max="15072" width="1.5" style="1" customWidth="1"/>
    <col min="15073" max="15073" width="4.5" style="1" customWidth="1"/>
    <col min="15074" max="15074" width="12" style="1" customWidth="1"/>
    <col min="15075" max="15075" width="6.33203125" style="1" customWidth="1"/>
    <col min="15076" max="15076" width="3" style="1" customWidth="1"/>
    <col min="15077" max="15077" width="6.6640625" style="1" customWidth="1"/>
    <col min="15078" max="15079" width="6.5" style="1" customWidth="1"/>
    <col min="15080" max="15081" width="7.5" style="1" customWidth="1"/>
    <col min="15082" max="15082" width="6.5" style="1" customWidth="1"/>
    <col min="15083" max="15083" width="19.33203125" style="1" customWidth="1"/>
    <col min="15084" max="15084" width="21" style="1" customWidth="1"/>
    <col min="15085" max="15085" width="6.6640625" style="1" customWidth="1"/>
    <col min="15086" max="15086" width="6.5" style="1" customWidth="1"/>
    <col min="15087" max="15087" width="6.1640625" style="1" customWidth="1"/>
    <col min="15088" max="15088" width="3.5" style="1" customWidth="1"/>
    <col min="15089" max="15089" width="7.1640625" style="1" customWidth="1"/>
    <col min="15090" max="15090" width="8.1640625" style="1" customWidth="1"/>
    <col min="15091" max="15091" width="2.6640625" style="1" customWidth="1"/>
    <col min="15092" max="15092" width="5.5" style="1" customWidth="1"/>
    <col min="15093" max="15093" width="1.6640625" style="1" customWidth="1"/>
    <col min="15094" max="15094" width="4.5" style="1" customWidth="1"/>
    <col min="15095" max="15327" width="56.1640625" style="1"/>
    <col min="15328" max="15328" width="1.5" style="1" customWidth="1"/>
    <col min="15329" max="15329" width="4.5" style="1" customWidth="1"/>
    <col min="15330" max="15330" width="12" style="1" customWidth="1"/>
    <col min="15331" max="15331" width="6.33203125" style="1" customWidth="1"/>
    <col min="15332" max="15332" width="3" style="1" customWidth="1"/>
    <col min="15333" max="15333" width="6.6640625" style="1" customWidth="1"/>
    <col min="15334" max="15335" width="6.5" style="1" customWidth="1"/>
    <col min="15336" max="15337" width="7.5" style="1" customWidth="1"/>
    <col min="15338" max="15338" width="6.5" style="1" customWidth="1"/>
    <col min="15339" max="15339" width="19.33203125" style="1" customWidth="1"/>
    <col min="15340" max="15340" width="21" style="1" customWidth="1"/>
    <col min="15341" max="15341" width="6.6640625" style="1" customWidth="1"/>
    <col min="15342" max="15342" width="6.5" style="1" customWidth="1"/>
    <col min="15343" max="15343" width="6.1640625" style="1" customWidth="1"/>
    <col min="15344" max="15344" width="3.5" style="1" customWidth="1"/>
    <col min="15345" max="15345" width="7.1640625" style="1" customWidth="1"/>
    <col min="15346" max="15346" width="8.1640625" style="1" customWidth="1"/>
    <col min="15347" max="15347" width="2.6640625" style="1" customWidth="1"/>
    <col min="15348" max="15348" width="5.5" style="1" customWidth="1"/>
    <col min="15349" max="15349" width="1.6640625" style="1" customWidth="1"/>
    <col min="15350" max="15350" width="4.5" style="1" customWidth="1"/>
    <col min="15351" max="15583" width="56.1640625" style="1"/>
    <col min="15584" max="15584" width="1.5" style="1" customWidth="1"/>
    <col min="15585" max="15585" width="4.5" style="1" customWidth="1"/>
    <col min="15586" max="15586" width="12" style="1" customWidth="1"/>
    <col min="15587" max="15587" width="6.33203125" style="1" customWidth="1"/>
    <col min="15588" max="15588" width="3" style="1" customWidth="1"/>
    <col min="15589" max="15589" width="6.6640625" style="1" customWidth="1"/>
    <col min="15590" max="15591" width="6.5" style="1" customWidth="1"/>
    <col min="15592" max="15593" width="7.5" style="1" customWidth="1"/>
    <col min="15594" max="15594" width="6.5" style="1" customWidth="1"/>
    <col min="15595" max="15595" width="19.33203125" style="1" customWidth="1"/>
    <col min="15596" max="15596" width="21" style="1" customWidth="1"/>
    <col min="15597" max="15597" width="6.6640625" style="1" customWidth="1"/>
    <col min="15598" max="15598" width="6.5" style="1" customWidth="1"/>
    <col min="15599" max="15599" width="6.1640625" style="1" customWidth="1"/>
    <col min="15600" max="15600" width="3.5" style="1" customWidth="1"/>
    <col min="15601" max="15601" width="7.1640625" style="1" customWidth="1"/>
    <col min="15602" max="15602" width="8.1640625" style="1" customWidth="1"/>
    <col min="15603" max="15603" width="2.6640625" style="1" customWidth="1"/>
    <col min="15604" max="15604" width="5.5" style="1" customWidth="1"/>
    <col min="15605" max="15605" width="1.6640625" style="1" customWidth="1"/>
    <col min="15606" max="15606" width="4.5" style="1" customWidth="1"/>
    <col min="15607" max="15839" width="56.1640625" style="1"/>
    <col min="15840" max="15840" width="1.5" style="1" customWidth="1"/>
    <col min="15841" max="15841" width="4.5" style="1" customWidth="1"/>
    <col min="15842" max="15842" width="12" style="1" customWidth="1"/>
    <col min="15843" max="15843" width="6.33203125" style="1" customWidth="1"/>
    <col min="15844" max="15844" width="3" style="1" customWidth="1"/>
    <col min="15845" max="15845" width="6.6640625" style="1" customWidth="1"/>
    <col min="15846" max="15847" width="6.5" style="1" customWidth="1"/>
    <col min="15848" max="15849" width="7.5" style="1" customWidth="1"/>
    <col min="15850" max="15850" width="6.5" style="1" customWidth="1"/>
    <col min="15851" max="15851" width="19.33203125" style="1" customWidth="1"/>
    <col min="15852" max="15852" width="21" style="1" customWidth="1"/>
    <col min="15853" max="15853" width="6.6640625" style="1" customWidth="1"/>
    <col min="15854" max="15854" width="6.5" style="1" customWidth="1"/>
    <col min="15855" max="15855" width="6.1640625" style="1" customWidth="1"/>
    <col min="15856" max="15856" width="3.5" style="1" customWidth="1"/>
    <col min="15857" max="15857" width="7.1640625" style="1" customWidth="1"/>
    <col min="15858" max="15858" width="8.1640625" style="1" customWidth="1"/>
    <col min="15859" max="15859" width="2.6640625" style="1" customWidth="1"/>
    <col min="15860" max="15860" width="5.5" style="1" customWidth="1"/>
    <col min="15861" max="15861" width="1.6640625" style="1" customWidth="1"/>
    <col min="15862" max="15862" width="4.5" style="1" customWidth="1"/>
    <col min="15863" max="16095" width="56.1640625" style="1"/>
    <col min="16096" max="16096" width="1.5" style="1" customWidth="1"/>
    <col min="16097" max="16097" width="4.5" style="1" customWidth="1"/>
    <col min="16098" max="16098" width="12" style="1" customWidth="1"/>
    <col min="16099" max="16099" width="6.33203125" style="1" customWidth="1"/>
    <col min="16100" max="16100" width="3" style="1" customWidth="1"/>
    <col min="16101" max="16101" width="6.6640625" style="1" customWidth="1"/>
    <col min="16102" max="16103" width="6.5" style="1" customWidth="1"/>
    <col min="16104" max="16105" width="7.5" style="1" customWidth="1"/>
    <col min="16106" max="16106" width="6.5" style="1" customWidth="1"/>
    <col min="16107" max="16107" width="19.33203125" style="1" customWidth="1"/>
    <col min="16108" max="16108" width="21" style="1" customWidth="1"/>
    <col min="16109" max="16109" width="6.6640625" style="1" customWidth="1"/>
    <col min="16110" max="16110" width="6.5" style="1" customWidth="1"/>
    <col min="16111" max="16111" width="6.1640625" style="1" customWidth="1"/>
    <col min="16112" max="16112" width="3.5" style="1" customWidth="1"/>
    <col min="16113" max="16113" width="7.1640625" style="1" customWidth="1"/>
    <col min="16114" max="16114" width="8.1640625" style="1" customWidth="1"/>
    <col min="16115" max="16115" width="2.6640625" style="1" customWidth="1"/>
    <col min="16116" max="16116" width="5.5" style="1" customWidth="1"/>
    <col min="16117" max="16117" width="1.6640625" style="1" customWidth="1"/>
    <col min="16118" max="16118" width="4.5" style="1" customWidth="1"/>
    <col min="16119" max="16384" width="56.1640625" style="1"/>
  </cols>
  <sheetData>
    <row r="1" spans="2:14" ht="17.25" customHeight="1"/>
    <row r="2" spans="2:14" ht="26.25" customHeight="1">
      <c r="B2" s="1148"/>
      <c r="C2" s="1149"/>
      <c r="D2" s="1142" t="s">
        <v>3098</v>
      </c>
      <c r="E2" s="1142"/>
      <c r="F2" s="1142"/>
      <c r="G2" s="1142"/>
      <c r="H2" s="1142"/>
      <c r="I2" s="1142"/>
      <c r="J2" s="1142"/>
      <c r="K2" s="1142"/>
      <c r="L2" s="1143"/>
      <c r="M2" s="188" t="s">
        <v>3099</v>
      </c>
      <c r="N2" s="18">
        <f>+'3. CONTRAPARTIDA'!R1</f>
        <v>45537</v>
      </c>
    </row>
    <row r="3" spans="2:14" ht="31.5" customHeight="1">
      <c r="B3" s="1150"/>
      <c r="C3" s="1151"/>
      <c r="D3" s="1144"/>
      <c r="E3" s="1144"/>
      <c r="F3" s="1144"/>
      <c r="G3" s="1144"/>
      <c r="H3" s="1144"/>
      <c r="I3" s="1144"/>
      <c r="J3" s="1144"/>
      <c r="K3" s="1144"/>
      <c r="L3" s="1145"/>
      <c r="M3" s="36" t="str">
        <f>+'3. CONTRAPARTIDA'!P3</f>
        <v>Versión 4</v>
      </c>
      <c r="N3" s="731" t="s">
        <v>3100</v>
      </c>
    </row>
    <row r="4" spans="2:14" ht="32.25" customHeight="1">
      <c r="B4" s="1152"/>
      <c r="C4" s="1153"/>
      <c r="D4" s="1146"/>
      <c r="E4" s="1146"/>
      <c r="F4" s="1146"/>
      <c r="G4" s="1146"/>
      <c r="H4" s="1146"/>
      <c r="I4" s="1146"/>
      <c r="J4" s="1146"/>
      <c r="K4" s="1146"/>
      <c r="L4" s="1147"/>
      <c r="M4" s="1135" t="s">
        <v>3101</v>
      </c>
      <c r="N4" s="1136"/>
    </row>
    <row r="5" spans="2:14" s="5" customFormat="1" ht="13" hidden="1">
      <c r="B5" s="682"/>
      <c r="C5" s="682"/>
      <c r="D5" s="172"/>
      <c r="E5" s="173"/>
      <c r="F5" s="172"/>
      <c r="G5" s="172"/>
      <c r="H5" s="172"/>
      <c r="I5" s="172"/>
      <c r="J5" s="172"/>
      <c r="K5" s="172"/>
      <c r="L5" s="172"/>
      <c r="M5" s="174"/>
      <c r="N5" s="172"/>
    </row>
    <row r="6" spans="2:14" ht="0.75" customHeight="1">
      <c r="B6" s="175"/>
      <c r="C6" s="175"/>
      <c r="D6" s="175"/>
      <c r="E6" s="170"/>
      <c r="F6" s="175"/>
      <c r="G6" s="175"/>
      <c r="H6" s="175"/>
      <c r="I6" s="175"/>
      <c r="J6" s="171"/>
      <c r="K6" s="171"/>
      <c r="L6" s="171"/>
      <c r="M6" s="176"/>
      <c r="N6" s="175"/>
    </row>
    <row r="7" spans="2:14" ht="24" customHeight="1" thickBot="1">
      <c r="B7" s="1140" t="s">
        <v>3270</v>
      </c>
      <c r="C7" s="1140"/>
      <c r="D7" s="1140"/>
      <c r="E7" s="1140"/>
      <c r="F7" s="1140"/>
      <c r="G7" s="1140"/>
      <c r="H7" s="1140"/>
      <c r="I7" s="1140"/>
      <c r="J7" s="1140"/>
      <c r="K7" s="1140"/>
      <c r="L7" s="1141"/>
      <c r="M7" s="1141"/>
      <c r="N7" s="1140"/>
    </row>
    <row r="8" spans="2:14" ht="30" customHeight="1" thickBot="1">
      <c r="B8" s="1137" t="s">
        <v>3271</v>
      </c>
      <c r="C8" s="1138"/>
      <c r="D8" s="1138"/>
      <c r="E8" s="1138"/>
      <c r="F8" s="1138"/>
      <c r="G8" s="1138"/>
      <c r="H8" s="1138"/>
      <c r="I8" s="1138"/>
      <c r="J8" s="1138"/>
      <c r="K8" s="1138"/>
      <c r="L8" s="186" t="s">
        <v>3272</v>
      </c>
      <c r="M8" s="187">
        <f>SUM(M10:M1300)</f>
        <v>2135631336.5828114</v>
      </c>
      <c r="N8" s="185"/>
    </row>
    <row r="9" spans="2:14" ht="42" customHeight="1">
      <c r="B9" s="577" t="s">
        <v>3273</v>
      </c>
      <c r="C9" s="577" t="s">
        <v>3274</v>
      </c>
      <c r="D9" s="577" t="s">
        <v>3275</v>
      </c>
      <c r="E9" s="577" t="s">
        <v>3276</v>
      </c>
      <c r="F9" s="577" t="s">
        <v>3277</v>
      </c>
      <c r="G9" s="577" t="s">
        <v>3278</v>
      </c>
      <c r="H9" s="577" t="s">
        <v>3279</v>
      </c>
      <c r="I9" s="577" t="s">
        <v>3280</v>
      </c>
      <c r="J9" s="577" t="s">
        <v>3281</v>
      </c>
      <c r="K9" s="578" t="s">
        <v>3282</v>
      </c>
      <c r="L9" s="578" t="s">
        <v>3283</v>
      </c>
      <c r="M9" s="578" t="s">
        <v>3284</v>
      </c>
      <c r="N9" s="577" t="s">
        <v>3285</v>
      </c>
    </row>
    <row r="10" spans="2:14" ht="27.75" customHeight="1">
      <c r="B10" s="179" t="s">
        <v>155</v>
      </c>
      <c r="C10" s="179">
        <v>45501</v>
      </c>
      <c r="D10" s="764" t="s">
        <v>3418</v>
      </c>
      <c r="E10" s="765" t="s">
        <v>3393</v>
      </c>
      <c r="F10" s="764">
        <v>10295898</v>
      </c>
      <c r="G10" s="177" t="s">
        <v>3394</v>
      </c>
      <c r="H10" s="766" t="s">
        <v>3419</v>
      </c>
      <c r="I10" s="766" t="s">
        <v>3420</v>
      </c>
      <c r="J10" s="767" t="s">
        <v>3421</v>
      </c>
      <c r="K10" s="768" t="s">
        <v>15</v>
      </c>
      <c r="L10" s="178" t="s">
        <v>16</v>
      </c>
      <c r="M10" s="769">
        <v>3985534</v>
      </c>
      <c r="N10" s="182" t="s">
        <v>3390</v>
      </c>
    </row>
    <row r="11" spans="2:14" ht="27.75" customHeight="1">
      <c r="B11" s="179" t="s">
        <v>155</v>
      </c>
      <c r="C11" s="179">
        <v>45501</v>
      </c>
      <c r="D11" s="764" t="s">
        <v>3422</v>
      </c>
      <c r="E11" s="765" t="s">
        <v>3393</v>
      </c>
      <c r="F11" s="764">
        <v>1085294552</v>
      </c>
      <c r="G11" s="177" t="s">
        <v>3394</v>
      </c>
      <c r="H11" s="766" t="s">
        <v>3423</v>
      </c>
      <c r="I11" s="766" t="s">
        <v>3424</v>
      </c>
      <c r="J11" s="767" t="s">
        <v>3421</v>
      </c>
      <c r="K11" s="768" t="s">
        <v>15</v>
      </c>
      <c r="L11" s="178" t="s">
        <v>23</v>
      </c>
      <c r="M11" s="769">
        <v>3276109</v>
      </c>
      <c r="N11" s="182" t="s">
        <v>3390</v>
      </c>
    </row>
    <row r="12" spans="2:14" ht="27.75" customHeight="1">
      <c r="B12" s="179" t="s">
        <v>155</v>
      </c>
      <c r="C12" s="179">
        <v>45501</v>
      </c>
      <c r="D12" s="764" t="s">
        <v>3425</v>
      </c>
      <c r="E12" s="765" t="s">
        <v>3393</v>
      </c>
      <c r="F12" s="764">
        <v>1047365644</v>
      </c>
      <c r="G12" s="177" t="s">
        <v>3394</v>
      </c>
      <c r="H12" s="766" t="s">
        <v>3426</v>
      </c>
      <c r="I12" s="766" t="s">
        <v>3420</v>
      </c>
      <c r="J12" s="767" t="s">
        <v>3421</v>
      </c>
      <c r="K12" s="768" t="s">
        <v>15</v>
      </c>
      <c r="L12" s="178" t="s">
        <v>33</v>
      </c>
      <c r="M12" s="769">
        <v>2011366</v>
      </c>
      <c r="N12" s="182" t="s">
        <v>3390</v>
      </c>
    </row>
    <row r="13" spans="2:14" ht="27.75" customHeight="1">
      <c r="B13" s="179" t="s">
        <v>155</v>
      </c>
      <c r="C13" s="179">
        <v>45501</v>
      </c>
      <c r="D13" s="764" t="s">
        <v>3427</v>
      </c>
      <c r="E13" s="765" t="s">
        <v>3393</v>
      </c>
      <c r="F13" s="764">
        <v>45467436</v>
      </c>
      <c r="G13" s="177" t="s">
        <v>3394</v>
      </c>
      <c r="H13" s="766" t="s">
        <v>3428</v>
      </c>
      <c r="I13" s="766" t="s">
        <v>3420</v>
      </c>
      <c r="J13" s="767" t="s">
        <v>3421</v>
      </c>
      <c r="K13" s="768" t="s">
        <v>15</v>
      </c>
      <c r="L13" s="178" t="s">
        <v>33</v>
      </c>
      <c r="M13" s="769">
        <v>2011366</v>
      </c>
      <c r="N13" s="182" t="s">
        <v>3390</v>
      </c>
    </row>
    <row r="14" spans="2:14" ht="27.75" customHeight="1">
      <c r="B14" s="179" t="s">
        <v>155</v>
      </c>
      <c r="C14" s="179">
        <v>45501</v>
      </c>
      <c r="D14" s="764" t="s">
        <v>3429</v>
      </c>
      <c r="E14" s="765" t="s">
        <v>3393</v>
      </c>
      <c r="F14" s="764">
        <v>1143404334</v>
      </c>
      <c r="G14" s="177" t="s">
        <v>3394</v>
      </c>
      <c r="H14" s="766" t="s">
        <v>3430</v>
      </c>
      <c r="I14" s="766" t="s">
        <v>3420</v>
      </c>
      <c r="J14" s="767" t="s">
        <v>3421</v>
      </c>
      <c r="K14" s="768" t="s">
        <v>15</v>
      </c>
      <c r="L14" s="178" t="s">
        <v>33</v>
      </c>
      <c r="M14" s="769">
        <v>2011366</v>
      </c>
      <c r="N14" s="182" t="s">
        <v>3390</v>
      </c>
    </row>
    <row r="15" spans="2:14" ht="27.75" customHeight="1">
      <c r="B15" s="179" t="s">
        <v>155</v>
      </c>
      <c r="C15" s="179">
        <v>45501</v>
      </c>
      <c r="D15" s="764" t="s">
        <v>3431</v>
      </c>
      <c r="E15" s="765" t="s">
        <v>3393</v>
      </c>
      <c r="F15" s="764">
        <v>1059911311</v>
      </c>
      <c r="G15" s="177" t="s">
        <v>3394</v>
      </c>
      <c r="H15" s="766" t="s">
        <v>3432</v>
      </c>
      <c r="I15" s="766" t="s">
        <v>3420</v>
      </c>
      <c r="J15" s="767" t="s">
        <v>3421</v>
      </c>
      <c r="K15" s="768" t="s">
        <v>15</v>
      </c>
      <c r="L15" s="178" t="s">
        <v>25</v>
      </c>
      <c r="M15" s="769">
        <v>2163000</v>
      </c>
      <c r="N15" s="182" t="s">
        <v>3390</v>
      </c>
    </row>
    <row r="16" spans="2:14" ht="27.75" customHeight="1">
      <c r="B16" s="179" t="s">
        <v>155</v>
      </c>
      <c r="C16" s="179">
        <v>45501</v>
      </c>
      <c r="D16" s="764" t="s">
        <v>3433</v>
      </c>
      <c r="E16" s="765" t="s">
        <v>3393</v>
      </c>
      <c r="F16" s="764">
        <v>48607013</v>
      </c>
      <c r="G16" s="177" t="s">
        <v>3394</v>
      </c>
      <c r="H16" s="766" t="s">
        <v>3434</v>
      </c>
      <c r="I16" s="766" t="s">
        <v>3420</v>
      </c>
      <c r="J16" s="767" t="s">
        <v>3421</v>
      </c>
      <c r="K16" s="768" t="s">
        <v>15</v>
      </c>
      <c r="L16" s="178" t="s">
        <v>25</v>
      </c>
      <c r="M16" s="769">
        <v>2163000</v>
      </c>
      <c r="N16" s="182" t="s">
        <v>3390</v>
      </c>
    </row>
    <row r="17" spans="2:14" ht="27.75" customHeight="1">
      <c r="B17" s="179" t="s">
        <v>155</v>
      </c>
      <c r="C17" s="179">
        <v>45501</v>
      </c>
      <c r="D17" s="764" t="s">
        <v>3435</v>
      </c>
      <c r="E17" s="765" t="s">
        <v>3393</v>
      </c>
      <c r="F17" s="764">
        <v>45509952</v>
      </c>
      <c r="G17" s="177" t="s">
        <v>3394</v>
      </c>
      <c r="H17" s="766" t="s">
        <v>3436</v>
      </c>
      <c r="I17" s="766" t="s">
        <v>3420</v>
      </c>
      <c r="J17" s="767" t="s">
        <v>3421</v>
      </c>
      <c r="K17" s="768" t="s">
        <v>15</v>
      </c>
      <c r="L17" s="178" t="s">
        <v>25</v>
      </c>
      <c r="M17" s="769">
        <v>2163000</v>
      </c>
      <c r="N17" s="182" t="s">
        <v>3390</v>
      </c>
    </row>
    <row r="18" spans="2:14" ht="27.75" customHeight="1">
      <c r="B18" s="179" t="s">
        <v>155</v>
      </c>
      <c r="C18" s="179">
        <v>45501</v>
      </c>
      <c r="D18" s="764" t="s">
        <v>3437</v>
      </c>
      <c r="E18" s="765" t="s">
        <v>3393</v>
      </c>
      <c r="F18" s="764">
        <v>1058672776</v>
      </c>
      <c r="G18" s="177" t="s">
        <v>3394</v>
      </c>
      <c r="H18" s="766" t="s">
        <v>3438</v>
      </c>
      <c r="I18" s="766" t="s">
        <v>3420</v>
      </c>
      <c r="J18" s="767" t="s">
        <v>3421</v>
      </c>
      <c r="K18" s="768" t="s">
        <v>15</v>
      </c>
      <c r="L18" s="178" t="s">
        <v>25</v>
      </c>
      <c r="M18" s="769">
        <v>2163000</v>
      </c>
      <c r="N18" s="182" t="s">
        <v>3390</v>
      </c>
    </row>
    <row r="19" spans="2:14" ht="27.75" customHeight="1">
      <c r="B19" s="179" t="s">
        <v>155</v>
      </c>
      <c r="C19" s="179">
        <v>45501</v>
      </c>
      <c r="D19" s="764" t="s">
        <v>3439</v>
      </c>
      <c r="E19" s="765" t="s">
        <v>3393</v>
      </c>
      <c r="F19" s="764">
        <v>1061760758</v>
      </c>
      <c r="G19" s="177" t="s">
        <v>3394</v>
      </c>
      <c r="H19" s="766" t="s">
        <v>3440</v>
      </c>
      <c r="I19" s="766" t="s">
        <v>3420</v>
      </c>
      <c r="J19" s="767" t="s">
        <v>3421</v>
      </c>
      <c r="K19" s="768" t="s">
        <v>15</v>
      </c>
      <c r="L19" s="178" t="s">
        <v>25</v>
      </c>
      <c r="M19" s="769">
        <v>2163000</v>
      </c>
      <c r="N19" s="182" t="s">
        <v>3390</v>
      </c>
    </row>
    <row r="20" spans="2:14" ht="27.75" customHeight="1">
      <c r="B20" s="179" t="s">
        <v>155</v>
      </c>
      <c r="C20" s="179">
        <v>45501</v>
      </c>
      <c r="D20" s="764" t="s">
        <v>3441</v>
      </c>
      <c r="E20" s="765" t="s">
        <v>3393</v>
      </c>
      <c r="F20" s="764">
        <v>1058670284</v>
      </c>
      <c r="G20" s="177" t="s">
        <v>3394</v>
      </c>
      <c r="H20" s="766" t="s">
        <v>3442</v>
      </c>
      <c r="I20" s="766" t="s">
        <v>3420</v>
      </c>
      <c r="J20" s="767" t="s">
        <v>3421</v>
      </c>
      <c r="K20" s="768" t="s">
        <v>15</v>
      </c>
      <c r="L20" s="178" t="s">
        <v>25</v>
      </c>
      <c r="M20" s="769">
        <v>2163000</v>
      </c>
      <c r="N20" s="182" t="s">
        <v>3390</v>
      </c>
    </row>
    <row r="21" spans="2:14" ht="27.75" customHeight="1">
      <c r="B21" s="179" t="s">
        <v>155</v>
      </c>
      <c r="C21" s="179">
        <v>45501</v>
      </c>
      <c r="D21" s="764" t="s">
        <v>3443</v>
      </c>
      <c r="E21" s="765" t="s">
        <v>3393</v>
      </c>
      <c r="F21" s="764">
        <v>1061783592</v>
      </c>
      <c r="G21" s="177" t="s">
        <v>3394</v>
      </c>
      <c r="H21" s="766" t="s">
        <v>3444</v>
      </c>
      <c r="I21" s="766" t="s">
        <v>3420</v>
      </c>
      <c r="J21" s="767" t="s">
        <v>3421</v>
      </c>
      <c r="K21" s="768" t="s">
        <v>15</v>
      </c>
      <c r="L21" s="178" t="s">
        <v>25</v>
      </c>
      <c r="M21" s="769">
        <v>2163000</v>
      </c>
      <c r="N21" s="182" t="s">
        <v>3390</v>
      </c>
    </row>
    <row r="22" spans="2:14" ht="27.75" customHeight="1">
      <c r="B22" s="179" t="s">
        <v>155</v>
      </c>
      <c r="C22" s="179">
        <v>45501</v>
      </c>
      <c r="D22" s="764" t="s">
        <v>3445</v>
      </c>
      <c r="E22" s="765" t="s">
        <v>3393</v>
      </c>
      <c r="F22" s="764">
        <v>1033730834</v>
      </c>
      <c r="G22" s="177" t="s">
        <v>3394</v>
      </c>
      <c r="H22" s="766" t="s">
        <v>3446</v>
      </c>
      <c r="I22" s="766" t="s">
        <v>3420</v>
      </c>
      <c r="J22" s="767" t="s">
        <v>3421</v>
      </c>
      <c r="K22" s="768" t="s">
        <v>15</v>
      </c>
      <c r="L22" s="178" t="s">
        <v>25</v>
      </c>
      <c r="M22" s="769">
        <v>2163000</v>
      </c>
      <c r="N22" s="182" t="s">
        <v>3390</v>
      </c>
    </row>
    <row r="23" spans="2:14" ht="27.75" customHeight="1">
      <c r="B23" s="179" t="s">
        <v>155</v>
      </c>
      <c r="C23" s="179">
        <v>45501</v>
      </c>
      <c r="D23" s="764" t="s">
        <v>3447</v>
      </c>
      <c r="E23" s="765" t="s">
        <v>3393</v>
      </c>
      <c r="F23" s="764">
        <v>1061716701</v>
      </c>
      <c r="G23" s="177" t="s">
        <v>3394</v>
      </c>
      <c r="H23" s="766" t="s">
        <v>3448</v>
      </c>
      <c r="I23" s="766" t="s">
        <v>3420</v>
      </c>
      <c r="J23" s="767" t="s">
        <v>3421</v>
      </c>
      <c r="K23" s="768" t="s">
        <v>15</v>
      </c>
      <c r="L23" s="178" t="s">
        <v>25</v>
      </c>
      <c r="M23" s="769">
        <v>2163000</v>
      </c>
      <c r="N23" s="182" t="s">
        <v>3390</v>
      </c>
    </row>
    <row r="24" spans="2:14" ht="27.75" customHeight="1">
      <c r="B24" s="179" t="s">
        <v>155</v>
      </c>
      <c r="C24" s="179">
        <v>45501</v>
      </c>
      <c r="D24" s="764" t="s">
        <v>3449</v>
      </c>
      <c r="E24" s="765" t="s">
        <v>3393</v>
      </c>
      <c r="F24" s="764">
        <v>76326612</v>
      </c>
      <c r="G24" s="177" t="s">
        <v>3394</v>
      </c>
      <c r="H24" s="766" t="s">
        <v>3450</v>
      </c>
      <c r="I24" s="766" t="s">
        <v>3420</v>
      </c>
      <c r="J24" s="767" t="s">
        <v>3421</v>
      </c>
      <c r="K24" s="768" t="s">
        <v>15</v>
      </c>
      <c r="L24" s="178" t="s">
        <v>25</v>
      </c>
      <c r="M24" s="769">
        <v>2163000</v>
      </c>
      <c r="N24" s="182" t="s">
        <v>3390</v>
      </c>
    </row>
    <row r="25" spans="2:14" ht="27.75" customHeight="1">
      <c r="B25" s="179" t="s">
        <v>155</v>
      </c>
      <c r="C25" s="179">
        <v>45501</v>
      </c>
      <c r="D25" s="764" t="s">
        <v>3451</v>
      </c>
      <c r="E25" s="765" t="s">
        <v>3393</v>
      </c>
      <c r="F25" s="764">
        <v>25276952</v>
      </c>
      <c r="G25" s="177" t="s">
        <v>3394</v>
      </c>
      <c r="H25" s="766" t="s">
        <v>3452</v>
      </c>
      <c r="I25" s="766" t="s">
        <v>3420</v>
      </c>
      <c r="J25" s="767" t="s">
        <v>3421</v>
      </c>
      <c r="K25" s="768" t="s">
        <v>15</v>
      </c>
      <c r="L25" s="178" t="s">
        <v>25</v>
      </c>
      <c r="M25" s="769">
        <v>2163000</v>
      </c>
      <c r="N25" s="182" t="s">
        <v>3390</v>
      </c>
    </row>
    <row r="26" spans="2:14" ht="27.75" customHeight="1">
      <c r="B26" s="179" t="s">
        <v>155</v>
      </c>
      <c r="C26" s="179">
        <v>45501</v>
      </c>
      <c r="D26" s="764" t="s">
        <v>3453</v>
      </c>
      <c r="E26" s="765" t="s">
        <v>3393</v>
      </c>
      <c r="F26" s="764">
        <v>52999456</v>
      </c>
      <c r="G26" s="177" t="s">
        <v>3394</v>
      </c>
      <c r="H26" s="766" t="s">
        <v>3454</v>
      </c>
      <c r="I26" s="766" t="s">
        <v>3420</v>
      </c>
      <c r="J26" s="767" t="s">
        <v>3421</v>
      </c>
      <c r="K26" s="768" t="s">
        <v>15</v>
      </c>
      <c r="L26" s="178" t="s">
        <v>25</v>
      </c>
      <c r="M26" s="769">
        <v>2163000</v>
      </c>
      <c r="N26" s="182" t="s">
        <v>3390</v>
      </c>
    </row>
    <row r="27" spans="2:14" ht="27.75" customHeight="1">
      <c r="B27" s="179" t="s">
        <v>155</v>
      </c>
      <c r="C27" s="179">
        <v>45501</v>
      </c>
      <c r="D27" s="764" t="s">
        <v>3455</v>
      </c>
      <c r="E27" s="765" t="s">
        <v>3393</v>
      </c>
      <c r="F27" s="764">
        <v>1061808219</v>
      </c>
      <c r="G27" s="177" t="s">
        <v>3394</v>
      </c>
      <c r="H27" s="766" t="s">
        <v>3456</v>
      </c>
      <c r="I27" s="766" t="s">
        <v>3420</v>
      </c>
      <c r="J27" s="767" t="s">
        <v>3421</v>
      </c>
      <c r="K27" s="768" t="s">
        <v>15</v>
      </c>
      <c r="L27" s="178" t="s">
        <v>25</v>
      </c>
      <c r="M27" s="769">
        <v>2163000</v>
      </c>
      <c r="N27" s="182" t="s">
        <v>3390</v>
      </c>
    </row>
    <row r="28" spans="2:14" ht="27.75" customHeight="1">
      <c r="B28" s="179" t="s">
        <v>155</v>
      </c>
      <c r="C28" s="179">
        <v>45501</v>
      </c>
      <c r="D28" s="764" t="s">
        <v>3457</v>
      </c>
      <c r="E28" s="765" t="s">
        <v>3393</v>
      </c>
      <c r="F28" s="764">
        <v>1061775664</v>
      </c>
      <c r="G28" s="177" t="s">
        <v>3394</v>
      </c>
      <c r="H28" s="766" t="s">
        <v>3458</v>
      </c>
      <c r="I28" s="766" t="s">
        <v>3420</v>
      </c>
      <c r="J28" s="767" t="s">
        <v>3421</v>
      </c>
      <c r="K28" s="768" t="s">
        <v>15</v>
      </c>
      <c r="L28" s="178" t="s">
        <v>25</v>
      </c>
      <c r="M28" s="769">
        <v>2163000</v>
      </c>
      <c r="N28" s="182" t="s">
        <v>3390</v>
      </c>
    </row>
    <row r="29" spans="2:14" ht="27.75" customHeight="1">
      <c r="B29" s="179" t="s">
        <v>155</v>
      </c>
      <c r="C29" s="179">
        <v>45501</v>
      </c>
      <c r="D29" s="764" t="s">
        <v>3459</v>
      </c>
      <c r="E29" s="765" t="s">
        <v>3393</v>
      </c>
      <c r="F29" s="764">
        <v>34317116</v>
      </c>
      <c r="G29" s="177" t="s">
        <v>3394</v>
      </c>
      <c r="H29" s="766" t="s">
        <v>3460</v>
      </c>
      <c r="I29" s="766" t="s">
        <v>3420</v>
      </c>
      <c r="J29" s="767" t="s">
        <v>3421</v>
      </c>
      <c r="K29" s="768" t="s">
        <v>15</v>
      </c>
      <c r="L29" s="178" t="s">
        <v>25</v>
      </c>
      <c r="M29" s="769">
        <v>2163000</v>
      </c>
      <c r="N29" s="182" t="s">
        <v>3390</v>
      </c>
    </row>
    <row r="30" spans="2:14" ht="27.75" customHeight="1">
      <c r="B30" s="179" t="s">
        <v>155</v>
      </c>
      <c r="C30" s="179">
        <v>45501</v>
      </c>
      <c r="D30" s="764" t="s">
        <v>3461</v>
      </c>
      <c r="E30" s="765" t="s">
        <v>3393</v>
      </c>
      <c r="F30" s="764">
        <v>1058976144</v>
      </c>
      <c r="G30" s="177" t="s">
        <v>3394</v>
      </c>
      <c r="H30" s="766" t="s">
        <v>3462</v>
      </c>
      <c r="I30" s="766" t="s">
        <v>3420</v>
      </c>
      <c r="J30" s="767" t="s">
        <v>3421</v>
      </c>
      <c r="K30" s="768" t="s">
        <v>15</v>
      </c>
      <c r="L30" s="178" t="s">
        <v>31</v>
      </c>
      <c r="M30" s="769">
        <v>2163000</v>
      </c>
      <c r="N30" s="182" t="s">
        <v>3390</v>
      </c>
    </row>
    <row r="31" spans="2:14" ht="27.75" customHeight="1">
      <c r="B31" s="179" t="s">
        <v>155</v>
      </c>
      <c r="C31" s="179">
        <v>45501</v>
      </c>
      <c r="D31" s="764" t="s">
        <v>3463</v>
      </c>
      <c r="E31" s="765" t="s">
        <v>3393</v>
      </c>
      <c r="F31" s="764">
        <v>1059362572</v>
      </c>
      <c r="G31" s="177" t="s">
        <v>3394</v>
      </c>
      <c r="H31" s="766" t="s">
        <v>3464</v>
      </c>
      <c r="I31" s="766" t="s">
        <v>3420</v>
      </c>
      <c r="J31" s="767" t="s">
        <v>3421</v>
      </c>
      <c r="K31" s="768" t="s">
        <v>15</v>
      </c>
      <c r="L31" s="178" t="s">
        <v>31</v>
      </c>
      <c r="M31" s="769">
        <v>2163000</v>
      </c>
      <c r="N31" s="182" t="s">
        <v>3390</v>
      </c>
    </row>
    <row r="32" spans="2:14" ht="27.75" customHeight="1">
      <c r="B32" s="179" t="s">
        <v>155</v>
      </c>
      <c r="C32" s="179">
        <v>45501</v>
      </c>
      <c r="D32" s="764" t="s">
        <v>3465</v>
      </c>
      <c r="E32" s="765" t="s">
        <v>3393</v>
      </c>
      <c r="F32" s="764">
        <v>1061601638</v>
      </c>
      <c r="G32" s="177" t="s">
        <v>3394</v>
      </c>
      <c r="H32" s="766" t="s">
        <v>3466</v>
      </c>
      <c r="I32" s="766" t="s">
        <v>3420</v>
      </c>
      <c r="J32" s="767" t="s">
        <v>3421</v>
      </c>
      <c r="K32" s="768" t="s">
        <v>15</v>
      </c>
      <c r="L32" s="178" t="s">
        <v>31</v>
      </c>
      <c r="M32" s="769">
        <v>2163000</v>
      </c>
      <c r="N32" s="182" t="s">
        <v>3390</v>
      </c>
    </row>
    <row r="33" spans="2:14" ht="27.75" customHeight="1">
      <c r="B33" s="179" t="s">
        <v>155</v>
      </c>
      <c r="C33" s="179">
        <v>45501</v>
      </c>
      <c r="D33" s="764" t="s">
        <v>3467</v>
      </c>
      <c r="E33" s="765" t="s">
        <v>3393</v>
      </c>
      <c r="F33" s="764">
        <v>1058676626</v>
      </c>
      <c r="G33" s="177" t="s">
        <v>3394</v>
      </c>
      <c r="H33" s="766" t="s">
        <v>3468</v>
      </c>
      <c r="I33" s="766" t="s">
        <v>3420</v>
      </c>
      <c r="J33" s="767" t="s">
        <v>3421</v>
      </c>
      <c r="K33" s="768" t="s">
        <v>15</v>
      </c>
      <c r="L33" s="178" t="s">
        <v>31</v>
      </c>
      <c r="M33" s="769">
        <v>2163000</v>
      </c>
      <c r="N33" s="182" t="s">
        <v>3390</v>
      </c>
    </row>
    <row r="34" spans="2:14" ht="27.75" customHeight="1">
      <c r="B34" s="179" t="s">
        <v>155</v>
      </c>
      <c r="C34" s="179">
        <v>45501</v>
      </c>
      <c r="D34" s="764" t="s">
        <v>3469</v>
      </c>
      <c r="E34" s="765" t="s">
        <v>3393</v>
      </c>
      <c r="F34" s="764">
        <v>76335748</v>
      </c>
      <c r="G34" s="177" t="s">
        <v>3394</v>
      </c>
      <c r="H34" s="766" t="s">
        <v>3470</v>
      </c>
      <c r="I34" s="766" t="s">
        <v>3420</v>
      </c>
      <c r="J34" s="767" t="s">
        <v>3421</v>
      </c>
      <c r="K34" s="768" t="s">
        <v>15</v>
      </c>
      <c r="L34" s="178" t="s">
        <v>31</v>
      </c>
      <c r="M34" s="769">
        <v>2163000</v>
      </c>
      <c r="N34" s="182" t="s">
        <v>3390</v>
      </c>
    </row>
    <row r="35" spans="2:14" ht="27.75" customHeight="1">
      <c r="B35" s="179" t="s">
        <v>155</v>
      </c>
      <c r="C35" s="179">
        <v>45501</v>
      </c>
      <c r="D35" s="764" t="s">
        <v>3471</v>
      </c>
      <c r="E35" s="765" t="s">
        <v>3393</v>
      </c>
      <c r="F35" s="764">
        <v>1059912800</v>
      </c>
      <c r="G35" s="177" t="s">
        <v>3394</v>
      </c>
      <c r="H35" s="766" t="s">
        <v>3472</v>
      </c>
      <c r="I35" s="766" t="s">
        <v>3420</v>
      </c>
      <c r="J35" s="767" t="s">
        <v>3421</v>
      </c>
      <c r="K35" s="768" t="s">
        <v>15</v>
      </c>
      <c r="L35" s="178" t="s">
        <v>31</v>
      </c>
      <c r="M35" s="769">
        <v>2163000</v>
      </c>
      <c r="N35" s="182" t="s">
        <v>3390</v>
      </c>
    </row>
    <row r="36" spans="2:14" ht="27.75" customHeight="1">
      <c r="B36" s="179" t="s">
        <v>155</v>
      </c>
      <c r="C36" s="179">
        <v>45501</v>
      </c>
      <c r="D36" s="764" t="s">
        <v>3473</v>
      </c>
      <c r="E36" s="765" t="s">
        <v>3393</v>
      </c>
      <c r="F36" s="764">
        <v>1061723418</v>
      </c>
      <c r="G36" s="177" t="s">
        <v>3394</v>
      </c>
      <c r="H36" s="766" t="s">
        <v>3474</v>
      </c>
      <c r="I36" s="766" t="s">
        <v>3420</v>
      </c>
      <c r="J36" s="767" t="s">
        <v>3421</v>
      </c>
      <c r="K36" s="768" t="s">
        <v>15</v>
      </c>
      <c r="L36" s="178" t="s">
        <v>31</v>
      </c>
      <c r="M36" s="769">
        <v>2163000</v>
      </c>
      <c r="N36" s="182" t="s">
        <v>3390</v>
      </c>
    </row>
    <row r="37" spans="2:14" ht="27.75" customHeight="1">
      <c r="B37" s="179" t="s">
        <v>155</v>
      </c>
      <c r="C37" s="179">
        <v>45501</v>
      </c>
      <c r="D37" s="764" t="s">
        <v>3475</v>
      </c>
      <c r="E37" s="765" t="s">
        <v>3393</v>
      </c>
      <c r="F37" s="764">
        <v>10293972</v>
      </c>
      <c r="G37" s="177" t="s">
        <v>3394</v>
      </c>
      <c r="H37" s="766" t="s">
        <v>3476</v>
      </c>
      <c r="I37" s="766" t="s">
        <v>3420</v>
      </c>
      <c r="J37" s="767" t="s">
        <v>3421</v>
      </c>
      <c r="K37" s="768" t="s">
        <v>15</v>
      </c>
      <c r="L37" s="178" t="s">
        <v>31</v>
      </c>
      <c r="M37" s="769">
        <v>2163000</v>
      </c>
      <c r="N37" s="182" t="s">
        <v>3390</v>
      </c>
    </row>
    <row r="38" spans="2:14" ht="27.75" customHeight="1">
      <c r="B38" s="179" t="s">
        <v>155</v>
      </c>
      <c r="C38" s="179">
        <v>45501</v>
      </c>
      <c r="D38" s="764" t="s">
        <v>3477</v>
      </c>
      <c r="E38" s="765" t="s">
        <v>3393</v>
      </c>
      <c r="F38" s="764">
        <v>1061786824</v>
      </c>
      <c r="G38" s="177" t="s">
        <v>3394</v>
      </c>
      <c r="H38" s="766" t="s">
        <v>3478</v>
      </c>
      <c r="I38" s="766" t="s">
        <v>3420</v>
      </c>
      <c r="J38" s="767" t="s">
        <v>3421</v>
      </c>
      <c r="K38" s="768" t="s">
        <v>15</v>
      </c>
      <c r="L38" s="178" t="s">
        <v>31</v>
      </c>
      <c r="M38" s="769">
        <v>2163000</v>
      </c>
      <c r="N38" s="182" t="s">
        <v>3390</v>
      </c>
    </row>
    <row r="39" spans="2:14" ht="27.75" customHeight="1">
      <c r="B39" s="179" t="s">
        <v>155</v>
      </c>
      <c r="C39" s="179">
        <v>45501</v>
      </c>
      <c r="D39" s="764" t="s">
        <v>3479</v>
      </c>
      <c r="E39" s="765" t="s">
        <v>3393</v>
      </c>
      <c r="F39" s="764">
        <v>1059915770</v>
      </c>
      <c r="G39" s="177" t="s">
        <v>3394</v>
      </c>
      <c r="H39" s="766" t="s">
        <v>3480</v>
      </c>
      <c r="I39" s="766" t="s">
        <v>3420</v>
      </c>
      <c r="J39" s="767" t="s">
        <v>3421</v>
      </c>
      <c r="K39" s="768" t="s">
        <v>15</v>
      </c>
      <c r="L39" s="178" t="s">
        <v>31</v>
      </c>
      <c r="M39" s="769">
        <v>2163000</v>
      </c>
      <c r="N39" s="182" t="s">
        <v>3390</v>
      </c>
    </row>
    <row r="40" spans="2:14" ht="27.75" customHeight="1">
      <c r="B40" s="179" t="s">
        <v>155</v>
      </c>
      <c r="C40" s="179">
        <v>45501</v>
      </c>
      <c r="D40" s="764" t="s">
        <v>3481</v>
      </c>
      <c r="E40" s="765" t="s">
        <v>3393</v>
      </c>
      <c r="F40" s="764">
        <v>1058976178</v>
      </c>
      <c r="G40" s="177" t="s">
        <v>3394</v>
      </c>
      <c r="H40" s="766" t="s">
        <v>3482</v>
      </c>
      <c r="I40" s="766" t="s">
        <v>3420</v>
      </c>
      <c r="J40" s="767" t="s">
        <v>3421</v>
      </c>
      <c r="K40" s="768" t="s">
        <v>15</v>
      </c>
      <c r="L40" s="178" t="s">
        <v>31</v>
      </c>
      <c r="M40" s="769">
        <v>2163000</v>
      </c>
      <c r="N40" s="182" t="s">
        <v>3390</v>
      </c>
    </row>
    <row r="41" spans="2:14" ht="27.75" customHeight="1">
      <c r="B41" s="179" t="s">
        <v>155</v>
      </c>
      <c r="C41" s="179">
        <v>45501</v>
      </c>
      <c r="D41" s="764" t="s">
        <v>3483</v>
      </c>
      <c r="E41" s="765" t="s">
        <v>3393</v>
      </c>
      <c r="F41" s="764">
        <v>34639210</v>
      </c>
      <c r="G41" s="177" t="s">
        <v>3394</v>
      </c>
      <c r="H41" s="766" t="s">
        <v>3484</v>
      </c>
      <c r="I41" s="766" t="s">
        <v>3420</v>
      </c>
      <c r="J41" s="767" t="s">
        <v>3421</v>
      </c>
      <c r="K41" s="768" t="s">
        <v>15</v>
      </c>
      <c r="L41" s="178" t="s">
        <v>31</v>
      </c>
      <c r="M41" s="769">
        <v>2163000</v>
      </c>
      <c r="N41" s="182" t="s">
        <v>3390</v>
      </c>
    </row>
    <row r="42" spans="2:14" ht="27.75" customHeight="1">
      <c r="B42" s="179" t="s">
        <v>155</v>
      </c>
      <c r="C42" s="179">
        <v>45501</v>
      </c>
      <c r="D42" s="764" t="s">
        <v>3485</v>
      </c>
      <c r="E42" s="765" t="s">
        <v>3393</v>
      </c>
      <c r="F42" s="764">
        <v>1059360257</v>
      </c>
      <c r="G42" s="177" t="s">
        <v>3394</v>
      </c>
      <c r="H42" s="766" t="s">
        <v>3486</v>
      </c>
      <c r="I42" s="766" t="s">
        <v>3420</v>
      </c>
      <c r="J42" s="767" t="s">
        <v>3421</v>
      </c>
      <c r="K42" s="768" t="s">
        <v>15</v>
      </c>
      <c r="L42" s="178" t="s">
        <v>31</v>
      </c>
      <c r="M42" s="769">
        <v>2163000</v>
      </c>
      <c r="N42" s="182" t="s">
        <v>3390</v>
      </c>
    </row>
    <row r="43" spans="2:14" ht="27.75" customHeight="1">
      <c r="B43" s="179" t="s">
        <v>155</v>
      </c>
      <c r="C43" s="179">
        <v>45501</v>
      </c>
      <c r="D43" s="764" t="s">
        <v>3487</v>
      </c>
      <c r="E43" s="765" t="s">
        <v>3393</v>
      </c>
      <c r="F43" s="764">
        <v>1058672925</v>
      </c>
      <c r="G43" s="177" t="s">
        <v>3394</v>
      </c>
      <c r="H43" s="766" t="s">
        <v>3488</v>
      </c>
      <c r="I43" s="766" t="s">
        <v>3420</v>
      </c>
      <c r="J43" s="767" t="s">
        <v>3421</v>
      </c>
      <c r="K43" s="768" t="s">
        <v>15</v>
      </c>
      <c r="L43" s="178" t="s">
        <v>31</v>
      </c>
      <c r="M43" s="769">
        <v>2163000</v>
      </c>
      <c r="N43" s="182" t="s">
        <v>3390</v>
      </c>
    </row>
    <row r="44" spans="2:14" ht="27.75" customHeight="1">
      <c r="B44" s="179" t="s">
        <v>155</v>
      </c>
      <c r="C44" s="179">
        <v>45501</v>
      </c>
      <c r="D44" s="764" t="s">
        <v>3489</v>
      </c>
      <c r="E44" s="765" t="s">
        <v>3393</v>
      </c>
      <c r="F44" s="764">
        <v>1061087676</v>
      </c>
      <c r="G44" s="177" t="s">
        <v>3394</v>
      </c>
      <c r="H44" s="766" t="s">
        <v>3490</v>
      </c>
      <c r="I44" s="766" t="s">
        <v>3420</v>
      </c>
      <c r="J44" s="767" t="s">
        <v>3421</v>
      </c>
      <c r="K44" s="768" t="s">
        <v>15</v>
      </c>
      <c r="L44" s="178" t="s">
        <v>31</v>
      </c>
      <c r="M44" s="769">
        <v>2163000</v>
      </c>
      <c r="N44" s="182" t="s">
        <v>3390</v>
      </c>
    </row>
    <row r="45" spans="2:14" ht="27.75" customHeight="1">
      <c r="B45" s="179" t="s">
        <v>155</v>
      </c>
      <c r="C45" s="179">
        <v>45501</v>
      </c>
      <c r="D45" s="764" t="s">
        <v>3491</v>
      </c>
      <c r="E45" s="765" t="s">
        <v>3393</v>
      </c>
      <c r="F45" s="764">
        <v>1050944164</v>
      </c>
      <c r="G45" s="177" t="s">
        <v>3394</v>
      </c>
      <c r="H45" s="766" t="s">
        <v>3492</v>
      </c>
      <c r="I45" s="766" t="s">
        <v>3420</v>
      </c>
      <c r="J45" s="767" t="s">
        <v>3421</v>
      </c>
      <c r="K45" s="768" t="s">
        <v>15</v>
      </c>
      <c r="L45" s="178" t="s">
        <v>19</v>
      </c>
      <c r="M45" s="769">
        <v>2426966</v>
      </c>
      <c r="N45" s="182" t="s">
        <v>3390</v>
      </c>
    </row>
    <row r="46" spans="2:14" ht="27.75" customHeight="1">
      <c r="B46" s="179" t="s">
        <v>155</v>
      </c>
      <c r="C46" s="179">
        <v>45501</v>
      </c>
      <c r="D46" s="764" t="s">
        <v>3493</v>
      </c>
      <c r="E46" s="765" t="s">
        <v>3393</v>
      </c>
      <c r="F46" s="764">
        <v>34561105</v>
      </c>
      <c r="G46" s="177" t="s">
        <v>3394</v>
      </c>
      <c r="H46" s="766" t="s">
        <v>3494</v>
      </c>
      <c r="I46" s="766" t="s">
        <v>3420</v>
      </c>
      <c r="J46" s="767" t="s">
        <v>3421</v>
      </c>
      <c r="K46" s="768" t="s">
        <v>15</v>
      </c>
      <c r="L46" s="178" t="s">
        <v>19</v>
      </c>
      <c r="M46" s="769">
        <v>2426967</v>
      </c>
      <c r="N46" s="182" t="s">
        <v>3390</v>
      </c>
    </row>
    <row r="47" spans="2:14" ht="27.75" customHeight="1">
      <c r="B47" s="179" t="s">
        <v>155</v>
      </c>
      <c r="C47" s="179">
        <v>45501</v>
      </c>
      <c r="D47" s="764" t="s">
        <v>3495</v>
      </c>
      <c r="E47" s="765" t="s">
        <v>3393</v>
      </c>
      <c r="F47" s="764">
        <v>25635032</v>
      </c>
      <c r="G47" s="177" t="s">
        <v>3394</v>
      </c>
      <c r="H47" s="766" t="s">
        <v>3496</v>
      </c>
      <c r="I47" s="766" t="s">
        <v>3420</v>
      </c>
      <c r="J47" s="767" t="s">
        <v>3421</v>
      </c>
      <c r="K47" s="768" t="s">
        <v>15</v>
      </c>
      <c r="L47" s="178" t="s">
        <v>19</v>
      </c>
      <c r="M47" s="769">
        <v>2426966</v>
      </c>
      <c r="N47" s="182" t="s">
        <v>3390</v>
      </c>
    </row>
    <row r="48" spans="2:14" ht="27.75" customHeight="1">
      <c r="B48" s="179" t="s">
        <v>155</v>
      </c>
      <c r="C48" s="179">
        <v>45501</v>
      </c>
      <c r="D48" s="764" t="s">
        <v>3497</v>
      </c>
      <c r="E48" s="765" t="s">
        <v>3393</v>
      </c>
      <c r="F48" s="764">
        <v>1059356237</v>
      </c>
      <c r="G48" s="177" t="s">
        <v>3394</v>
      </c>
      <c r="H48" s="766" t="s">
        <v>3498</v>
      </c>
      <c r="I48" s="766" t="s">
        <v>3420</v>
      </c>
      <c r="J48" s="767" t="s">
        <v>3421</v>
      </c>
      <c r="K48" s="768" t="s">
        <v>15</v>
      </c>
      <c r="L48" s="178" t="s">
        <v>37</v>
      </c>
      <c r="M48" s="769">
        <v>797505</v>
      </c>
      <c r="N48" s="182" t="s">
        <v>3390</v>
      </c>
    </row>
    <row r="49" spans="2:14" ht="27.75" customHeight="1">
      <c r="B49" s="179" t="s">
        <v>155</v>
      </c>
      <c r="C49" s="179">
        <v>45501</v>
      </c>
      <c r="D49" s="764" t="s">
        <v>3499</v>
      </c>
      <c r="E49" s="765" t="s">
        <v>3393</v>
      </c>
      <c r="F49" s="764">
        <v>76028758</v>
      </c>
      <c r="G49" s="177" t="s">
        <v>3394</v>
      </c>
      <c r="H49" s="766" t="s">
        <v>3500</v>
      </c>
      <c r="I49" s="766" t="s">
        <v>3420</v>
      </c>
      <c r="J49" s="767" t="s">
        <v>3421</v>
      </c>
      <c r="K49" s="768" t="s">
        <v>15</v>
      </c>
      <c r="L49" s="178" t="s">
        <v>37</v>
      </c>
      <c r="M49" s="769">
        <v>797506</v>
      </c>
      <c r="N49" s="182" t="s">
        <v>3390</v>
      </c>
    </row>
    <row r="50" spans="2:14" ht="27.75" customHeight="1">
      <c r="B50" s="179" t="s">
        <v>155</v>
      </c>
      <c r="C50" s="179">
        <v>45502</v>
      </c>
      <c r="D50" s="764" t="s">
        <v>3418</v>
      </c>
      <c r="E50" s="765" t="s">
        <v>3393</v>
      </c>
      <c r="F50" s="764">
        <v>10295898</v>
      </c>
      <c r="G50" s="177" t="s">
        <v>3394</v>
      </c>
      <c r="H50" s="766" t="s">
        <v>3501</v>
      </c>
      <c r="I50" s="766" t="s">
        <v>3502</v>
      </c>
      <c r="J50" s="767" t="s">
        <v>3503</v>
      </c>
      <c r="K50" s="768" t="s">
        <v>76</v>
      </c>
      <c r="L50" s="178" t="s">
        <v>288</v>
      </c>
      <c r="M50" s="180">
        <v>19676</v>
      </c>
      <c r="N50" s="182" t="s">
        <v>3390</v>
      </c>
    </row>
    <row r="51" spans="2:14" ht="27.75" customHeight="1">
      <c r="B51" s="179" t="s">
        <v>155</v>
      </c>
      <c r="C51" s="179">
        <v>45502</v>
      </c>
      <c r="D51" s="764" t="s">
        <v>3422</v>
      </c>
      <c r="E51" s="765" t="s">
        <v>3393</v>
      </c>
      <c r="F51" s="764">
        <v>1085294552</v>
      </c>
      <c r="G51" s="177" t="s">
        <v>3394</v>
      </c>
      <c r="H51" s="766" t="s">
        <v>3504</v>
      </c>
      <c r="I51" s="766" t="s">
        <v>3502</v>
      </c>
      <c r="J51" s="767" t="s">
        <v>3503</v>
      </c>
      <c r="K51" s="768" t="s">
        <v>76</v>
      </c>
      <c r="L51" s="178" t="s">
        <v>288</v>
      </c>
      <c r="M51" s="180">
        <v>19676</v>
      </c>
      <c r="N51" s="182" t="s">
        <v>3390</v>
      </c>
    </row>
    <row r="52" spans="2:14" ht="27.75" customHeight="1">
      <c r="B52" s="179" t="s">
        <v>155</v>
      </c>
      <c r="C52" s="179">
        <v>45502</v>
      </c>
      <c r="D52" s="764" t="s">
        <v>3425</v>
      </c>
      <c r="E52" s="765" t="s">
        <v>3393</v>
      </c>
      <c r="F52" s="764">
        <v>1047365644</v>
      </c>
      <c r="G52" s="177" t="s">
        <v>3394</v>
      </c>
      <c r="H52" s="766" t="s">
        <v>3505</v>
      </c>
      <c r="I52" s="766" t="s">
        <v>3502</v>
      </c>
      <c r="J52" s="767" t="s">
        <v>3503</v>
      </c>
      <c r="K52" s="768" t="s">
        <v>76</v>
      </c>
      <c r="L52" s="178" t="s">
        <v>288</v>
      </c>
      <c r="M52" s="180">
        <v>19376</v>
      </c>
      <c r="N52" s="182" t="s">
        <v>3390</v>
      </c>
    </row>
    <row r="53" spans="2:14" ht="27.75" customHeight="1">
      <c r="B53" s="179" t="s">
        <v>155</v>
      </c>
      <c r="C53" s="179">
        <v>45502</v>
      </c>
      <c r="D53" s="764" t="s">
        <v>3427</v>
      </c>
      <c r="E53" s="765" t="s">
        <v>3393</v>
      </c>
      <c r="F53" s="764">
        <v>45467436</v>
      </c>
      <c r="G53" s="177" t="s">
        <v>3394</v>
      </c>
      <c r="H53" s="766" t="s">
        <v>3506</v>
      </c>
      <c r="I53" s="766" t="s">
        <v>3502</v>
      </c>
      <c r="J53" s="767" t="s">
        <v>3503</v>
      </c>
      <c r="K53" s="768" t="s">
        <v>76</v>
      </c>
      <c r="L53" s="178" t="s">
        <v>288</v>
      </c>
      <c r="M53" s="180">
        <v>19676</v>
      </c>
      <c r="N53" s="182" t="s">
        <v>3390</v>
      </c>
    </row>
    <row r="54" spans="2:14" ht="27.75" customHeight="1">
      <c r="B54" s="179" t="s">
        <v>155</v>
      </c>
      <c r="C54" s="179">
        <v>45502</v>
      </c>
      <c r="D54" s="764" t="s">
        <v>3429</v>
      </c>
      <c r="E54" s="765" t="s">
        <v>3393</v>
      </c>
      <c r="F54" s="764">
        <v>1143404334</v>
      </c>
      <c r="G54" s="177" t="s">
        <v>3394</v>
      </c>
      <c r="H54" s="766" t="s">
        <v>3507</v>
      </c>
      <c r="I54" s="766" t="s">
        <v>3502</v>
      </c>
      <c r="J54" s="767" t="s">
        <v>3503</v>
      </c>
      <c r="K54" s="768" t="s">
        <v>76</v>
      </c>
      <c r="L54" s="178" t="s">
        <v>288</v>
      </c>
      <c r="M54" s="180">
        <v>19676</v>
      </c>
      <c r="N54" s="182" t="s">
        <v>3390</v>
      </c>
    </row>
    <row r="55" spans="2:14" ht="27.75" customHeight="1">
      <c r="B55" s="179" t="s">
        <v>155</v>
      </c>
      <c r="C55" s="179">
        <v>45502</v>
      </c>
      <c r="D55" s="764" t="s">
        <v>3431</v>
      </c>
      <c r="E55" s="765" t="s">
        <v>3393</v>
      </c>
      <c r="F55" s="764">
        <v>1059911311</v>
      </c>
      <c r="G55" s="177" t="s">
        <v>3394</v>
      </c>
      <c r="H55" s="766" t="s">
        <v>3508</v>
      </c>
      <c r="I55" s="766" t="s">
        <v>3502</v>
      </c>
      <c r="J55" s="767" t="s">
        <v>3503</v>
      </c>
      <c r="K55" s="768" t="s">
        <v>76</v>
      </c>
      <c r="L55" s="178" t="s">
        <v>288</v>
      </c>
      <c r="M55" s="180">
        <v>19676</v>
      </c>
      <c r="N55" s="182" t="s">
        <v>3390</v>
      </c>
    </row>
    <row r="56" spans="2:14" ht="27.75" customHeight="1">
      <c r="B56" s="179" t="s">
        <v>155</v>
      </c>
      <c r="C56" s="179">
        <v>45502</v>
      </c>
      <c r="D56" s="764" t="s">
        <v>3433</v>
      </c>
      <c r="E56" s="765" t="s">
        <v>3393</v>
      </c>
      <c r="F56" s="764">
        <v>48607013</v>
      </c>
      <c r="G56" s="177" t="s">
        <v>3394</v>
      </c>
      <c r="H56" s="766" t="s">
        <v>3509</v>
      </c>
      <c r="I56" s="766" t="s">
        <v>3502</v>
      </c>
      <c r="J56" s="767" t="s">
        <v>3503</v>
      </c>
      <c r="K56" s="768" t="s">
        <v>76</v>
      </c>
      <c r="L56" s="178" t="s">
        <v>288</v>
      </c>
      <c r="M56" s="180">
        <v>19676</v>
      </c>
      <c r="N56" s="182" t="s">
        <v>3390</v>
      </c>
    </row>
    <row r="57" spans="2:14" ht="27.75" customHeight="1">
      <c r="B57" s="179" t="s">
        <v>155</v>
      </c>
      <c r="C57" s="179">
        <v>45502</v>
      </c>
      <c r="D57" s="764" t="s">
        <v>3435</v>
      </c>
      <c r="E57" s="765" t="s">
        <v>3393</v>
      </c>
      <c r="F57" s="764">
        <v>45509952</v>
      </c>
      <c r="G57" s="177" t="s">
        <v>3394</v>
      </c>
      <c r="H57" s="766" t="s">
        <v>3510</v>
      </c>
      <c r="I57" s="766" t="s">
        <v>3502</v>
      </c>
      <c r="J57" s="767" t="s">
        <v>3503</v>
      </c>
      <c r="K57" s="768" t="s">
        <v>76</v>
      </c>
      <c r="L57" s="178" t="s">
        <v>288</v>
      </c>
      <c r="M57" s="180">
        <v>19676</v>
      </c>
      <c r="N57" s="182" t="s">
        <v>3390</v>
      </c>
    </row>
    <row r="58" spans="2:14" ht="27.75" customHeight="1">
      <c r="B58" s="179" t="s">
        <v>155</v>
      </c>
      <c r="C58" s="179">
        <v>45502</v>
      </c>
      <c r="D58" s="764" t="s">
        <v>3437</v>
      </c>
      <c r="E58" s="765" t="s">
        <v>3393</v>
      </c>
      <c r="F58" s="764">
        <v>1058672776</v>
      </c>
      <c r="G58" s="177" t="s">
        <v>3394</v>
      </c>
      <c r="H58" s="766" t="s">
        <v>3511</v>
      </c>
      <c r="I58" s="766" t="s">
        <v>3502</v>
      </c>
      <c r="J58" s="767" t="s">
        <v>3503</v>
      </c>
      <c r="K58" s="768" t="s">
        <v>76</v>
      </c>
      <c r="L58" s="178" t="s">
        <v>288</v>
      </c>
      <c r="M58" s="180">
        <v>19676</v>
      </c>
      <c r="N58" s="182" t="s">
        <v>3390</v>
      </c>
    </row>
    <row r="59" spans="2:14" ht="27.75" customHeight="1">
      <c r="B59" s="179" t="s">
        <v>155</v>
      </c>
      <c r="C59" s="179">
        <v>45502</v>
      </c>
      <c r="D59" s="764" t="s">
        <v>3439</v>
      </c>
      <c r="E59" s="765" t="s">
        <v>3393</v>
      </c>
      <c r="F59" s="764">
        <v>1061760758</v>
      </c>
      <c r="G59" s="177" t="s">
        <v>3394</v>
      </c>
      <c r="H59" s="766" t="s">
        <v>3512</v>
      </c>
      <c r="I59" s="766" t="s">
        <v>3502</v>
      </c>
      <c r="J59" s="767" t="s">
        <v>3503</v>
      </c>
      <c r="K59" s="768" t="s">
        <v>76</v>
      </c>
      <c r="L59" s="178" t="s">
        <v>288</v>
      </c>
      <c r="M59" s="180">
        <v>19676</v>
      </c>
      <c r="N59" s="182" t="s">
        <v>3390</v>
      </c>
    </row>
    <row r="60" spans="2:14" ht="27.75" customHeight="1">
      <c r="B60" s="179" t="s">
        <v>155</v>
      </c>
      <c r="C60" s="179">
        <v>45502</v>
      </c>
      <c r="D60" s="764" t="s">
        <v>3441</v>
      </c>
      <c r="E60" s="765" t="s">
        <v>3393</v>
      </c>
      <c r="F60" s="764">
        <v>1058670284</v>
      </c>
      <c r="G60" s="177" t="s">
        <v>3394</v>
      </c>
      <c r="H60" s="766" t="s">
        <v>3513</v>
      </c>
      <c r="I60" s="766" t="s">
        <v>3502</v>
      </c>
      <c r="J60" s="767" t="s">
        <v>3503</v>
      </c>
      <c r="K60" s="768" t="s">
        <v>76</v>
      </c>
      <c r="L60" s="178" t="s">
        <v>288</v>
      </c>
      <c r="M60" s="180">
        <v>19676</v>
      </c>
      <c r="N60" s="182" t="s">
        <v>3390</v>
      </c>
    </row>
    <row r="61" spans="2:14" ht="27.75" customHeight="1">
      <c r="B61" s="179" t="s">
        <v>155</v>
      </c>
      <c r="C61" s="179">
        <v>45502</v>
      </c>
      <c r="D61" s="764" t="s">
        <v>3443</v>
      </c>
      <c r="E61" s="765" t="s">
        <v>3393</v>
      </c>
      <c r="F61" s="764">
        <v>1061783592</v>
      </c>
      <c r="G61" s="177" t="s">
        <v>3394</v>
      </c>
      <c r="H61" s="766" t="s">
        <v>3514</v>
      </c>
      <c r="I61" s="766" t="s">
        <v>3502</v>
      </c>
      <c r="J61" s="767" t="s">
        <v>3503</v>
      </c>
      <c r="K61" s="768" t="s">
        <v>76</v>
      </c>
      <c r="L61" s="178" t="s">
        <v>288</v>
      </c>
      <c r="M61" s="180">
        <v>19676</v>
      </c>
      <c r="N61" s="182" t="s">
        <v>3390</v>
      </c>
    </row>
    <row r="62" spans="2:14" ht="27.75" customHeight="1">
      <c r="B62" s="179" t="s">
        <v>155</v>
      </c>
      <c r="C62" s="179">
        <v>45502</v>
      </c>
      <c r="D62" s="764" t="s">
        <v>3445</v>
      </c>
      <c r="E62" s="765" t="s">
        <v>3393</v>
      </c>
      <c r="F62" s="764">
        <v>1033730834</v>
      </c>
      <c r="G62" s="177" t="s">
        <v>3394</v>
      </c>
      <c r="H62" s="766" t="s">
        <v>3515</v>
      </c>
      <c r="I62" s="766" t="s">
        <v>3502</v>
      </c>
      <c r="J62" s="767" t="s">
        <v>3503</v>
      </c>
      <c r="K62" s="768" t="s">
        <v>76</v>
      </c>
      <c r="L62" s="178" t="s">
        <v>288</v>
      </c>
      <c r="M62" s="180">
        <v>19676</v>
      </c>
      <c r="N62" s="182" t="s">
        <v>3390</v>
      </c>
    </row>
    <row r="63" spans="2:14" ht="27.75" customHeight="1">
      <c r="B63" s="179" t="s">
        <v>155</v>
      </c>
      <c r="C63" s="179">
        <v>45502</v>
      </c>
      <c r="D63" s="764" t="s">
        <v>3447</v>
      </c>
      <c r="E63" s="765" t="s">
        <v>3393</v>
      </c>
      <c r="F63" s="764">
        <v>1061716701</v>
      </c>
      <c r="G63" s="177" t="s">
        <v>3394</v>
      </c>
      <c r="H63" s="766" t="s">
        <v>3516</v>
      </c>
      <c r="I63" s="766" t="s">
        <v>3502</v>
      </c>
      <c r="J63" s="767" t="s">
        <v>3503</v>
      </c>
      <c r="K63" s="768" t="s">
        <v>76</v>
      </c>
      <c r="L63" s="178" t="s">
        <v>288</v>
      </c>
      <c r="M63" s="180">
        <v>19676</v>
      </c>
      <c r="N63" s="182" t="s">
        <v>3390</v>
      </c>
    </row>
    <row r="64" spans="2:14" ht="27.75" customHeight="1">
      <c r="B64" s="179" t="s">
        <v>155</v>
      </c>
      <c r="C64" s="179">
        <v>45502</v>
      </c>
      <c r="D64" s="764" t="s">
        <v>3449</v>
      </c>
      <c r="E64" s="765" t="s">
        <v>3393</v>
      </c>
      <c r="F64" s="764">
        <v>76326612</v>
      </c>
      <c r="G64" s="177" t="s">
        <v>3394</v>
      </c>
      <c r="H64" s="766" t="s">
        <v>3517</v>
      </c>
      <c r="I64" s="766" t="s">
        <v>3502</v>
      </c>
      <c r="J64" s="767" t="s">
        <v>3503</v>
      </c>
      <c r="K64" s="768" t="s">
        <v>76</v>
      </c>
      <c r="L64" s="178" t="s">
        <v>288</v>
      </c>
      <c r="M64" s="180">
        <v>19676</v>
      </c>
      <c r="N64" s="182" t="s">
        <v>3390</v>
      </c>
    </row>
    <row r="65" spans="2:14" ht="27.75" customHeight="1">
      <c r="B65" s="179" t="s">
        <v>155</v>
      </c>
      <c r="C65" s="179">
        <v>45502</v>
      </c>
      <c r="D65" s="764" t="s">
        <v>3451</v>
      </c>
      <c r="E65" s="765" t="s">
        <v>3393</v>
      </c>
      <c r="F65" s="764">
        <v>25276952</v>
      </c>
      <c r="G65" s="177" t="s">
        <v>3394</v>
      </c>
      <c r="H65" s="766" t="s">
        <v>3518</v>
      </c>
      <c r="I65" s="766" t="s">
        <v>3502</v>
      </c>
      <c r="J65" s="767" t="s">
        <v>3503</v>
      </c>
      <c r="K65" s="768" t="s">
        <v>76</v>
      </c>
      <c r="L65" s="178" t="s">
        <v>288</v>
      </c>
      <c r="M65" s="180">
        <v>19676</v>
      </c>
      <c r="N65" s="182" t="s">
        <v>3390</v>
      </c>
    </row>
    <row r="66" spans="2:14" ht="27.75" customHeight="1">
      <c r="B66" s="179" t="s">
        <v>155</v>
      </c>
      <c r="C66" s="179">
        <v>45502</v>
      </c>
      <c r="D66" s="764" t="s">
        <v>3453</v>
      </c>
      <c r="E66" s="765" t="s">
        <v>3393</v>
      </c>
      <c r="F66" s="764">
        <v>52999456</v>
      </c>
      <c r="G66" s="177" t="s">
        <v>3394</v>
      </c>
      <c r="H66" s="766" t="s">
        <v>3519</v>
      </c>
      <c r="I66" s="766" t="s">
        <v>3502</v>
      </c>
      <c r="J66" s="767" t="s">
        <v>3503</v>
      </c>
      <c r="K66" s="768" t="s">
        <v>76</v>
      </c>
      <c r="L66" s="178" t="s">
        <v>288</v>
      </c>
      <c r="M66" s="180">
        <v>19676</v>
      </c>
      <c r="N66" s="182" t="s">
        <v>3390</v>
      </c>
    </row>
    <row r="67" spans="2:14" ht="27.75" customHeight="1">
      <c r="B67" s="179" t="s">
        <v>155</v>
      </c>
      <c r="C67" s="179">
        <v>45502</v>
      </c>
      <c r="D67" s="764" t="s">
        <v>3455</v>
      </c>
      <c r="E67" s="765" t="s">
        <v>3393</v>
      </c>
      <c r="F67" s="764">
        <v>1061808219</v>
      </c>
      <c r="G67" s="177" t="s">
        <v>3394</v>
      </c>
      <c r="H67" s="766" t="s">
        <v>3520</v>
      </c>
      <c r="I67" s="766" t="s">
        <v>3502</v>
      </c>
      <c r="J67" s="767" t="s">
        <v>3503</v>
      </c>
      <c r="K67" s="768" t="s">
        <v>76</v>
      </c>
      <c r="L67" s="178" t="s">
        <v>288</v>
      </c>
      <c r="M67" s="180">
        <v>19676</v>
      </c>
      <c r="N67" s="182" t="s">
        <v>3390</v>
      </c>
    </row>
    <row r="68" spans="2:14" ht="27.75" customHeight="1">
      <c r="B68" s="179" t="s">
        <v>155</v>
      </c>
      <c r="C68" s="179">
        <v>45502</v>
      </c>
      <c r="D68" s="764" t="s">
        <v>3457</v>
      </c>
      <c r="E68" s="765" t="s">
        <v>3393</v>
      </c>
      <c r="F68" s="764">
        <v>1061775664</v>
      </c>
      <c r="G68" s="177" t="s">
        <v>3394</v>
      </c>
      <c r="H68" s="766" t="s">
        <v>3521</v>
      </c>
      <c r="I68" s="766" t="s">
        <v>3502</v>
      </c>
      <c r="J68" s="767" t="s">
        <v>3503</v>
      </c>
      <c r="K68" s="768" t="s">
        <v>76</v>
      </c>
      <c r="L68" s="178" t="s">
        <v>288</v>
      </c>
      <c r="M68" s="180">
        <v>19676</v>
      </c>
      <c r="N68" s="182" t="s">
        <v>3390</v>
      </c>
    </row>
    <row r="69" spans="2:14" ht="27.75" customHeight="1">
      <c r="B69" s="179" t="s">
        <v>155</v>
      </c>
      <c r="C69" s="179">
        <v>45502</v>
      </c>
      <c r="D69" s="764" t="s">
        <v>3459</v>
      </c>
      <c r="E69" s="765" t="s">
        <v>3393</v>
      </c>
      <c r="F69" s="764">
        <v>34317116</v>
      </c>
      <c r="G69" s="177" t="s">
        <v>3394</v>
      </c>
      <c r="H69" s="766" t="s">
        <v>3522</v>
      </c>
      <c r="I69" s="766" t="s">
        <v>3502</v>
      </c>
      <c r="J69" s="767" t="s">
        <v>3503</v>
      </c>
      <c r="K69" s="768" t="s">
        <v>76</v>
      </c>
      <c r="L69" s="178" t="s">
        <v>288</v>
      </c>
      <c r="M69" s="180">
        <v>19676</v>
      </c>
      <c r="N69" s="182" t="s">
        <v>3390</v>
      </c>
    </row>
    <row r="70" spans="2:14" ht="27.75" customHeight="1">
      <c r="B70" s="179" t="s">
        <v>155</v>
      </c>
      <c r="C70" s="179">
        <v>45502</v>
      </c>
      <c r="D70" s="764" t="s">
        <v>3461</v>
      </c>
      <c r="E70" s="765" t="s">
        <v>3393</v>
      </c>
      <c r="F70" s="764">
        <v>1058976144</v>
      </c>
      <c r="G70" s="177" t="s">
        <v>3394</v>
      </c>
      <c r="H70" s="766" t="s">
        <v>3523</v>
      </c>
      <c r="I70" s="766" t="s">
        <v>3502</v>
      </c>
      <c r="J70" s="767" t="s">
        <v>3503</v>
      </c>
      <c r="K70" s="768" t="s">
        <v>76</v>
      </c>
      <c r="L70" s="178" t="s">
        <v>288</v>
      </c>
      <c r="M70" s="180">
        <v>19676</v>
      </c>
      <c r="N70" s="182" t="s">
        <v>3390</v>
      </c>
    </row>
    <row r="71" spans="2:14" ht="27.75" customHeight="1">
      <c r="B71" s="179" t="s">
        <v>155</v>
      </c>
      <c r="C71" s="179">
        <v>45502</v>
      </c>
      <c r="D71" s="764" t="s">
        <v>3463</v>
      </c>
      <c r="E71" s="765" t="s">
        <v>3393</v>
      </c>
      <c r="F71" s="764">
        <v>1059362572</v>
      </c>
      <c r="G71" s="177" t="s">
        <v>3394</v>
      </c>
      <c r="H71" s="766" t="s">
        <v>3524</v>
      </c>
      <c r="I71" s="766" t="s">
        <v>3502</v>
      </c>
      <c r="J71" s="767" t="s">
        <v>3503</v>
      </c>
      <c r="K71" s="768" t="s">
        <v>76</v>
      </c>
      <c r="L71" s="178" t="s">
        <v>288</v>
      </c>
      <c r="M71" s="180">
        <v>19676</v>
      </c>
      <c r="N71" s="182" t="s">
        <v>3390</v>
      </c>
    </row>
    <row r="72" spans="2:14" ht="27.75" customHeight="1">
      <c r="B72" s="179" t="s">
        <v>155</v>
      </c>
      <c r="C72" s="179">
        <v>45502</v>
      </c>
      <c r="D72" s="764" t="s">
        <v>3465</v>
      </c>
      <c r="E72" s="765" t="s">
        <v>3393</v>
      </c>
      <c r="F72" s="764">
        <v>1061601638</v>
      </c>
      <c r="G72" s="177" t="s">
        <v>3394</v>
      </c>
      <c r="H72" s="766" t="s">
        <v>3525</v>
      </c>
      <c r="I72" s="766" t="s">
        <v>3502</v>
      </c>
      <c r="J72" s="767" t="s">
        <v>3503</v>
      </c>
      <c r="K72" s="768" t="s">
        <v>76</v>
      </c>
      <c r="L72" s="178" t="s">
        <v>288</v>
      </c>
      <c r="M72" s="180">
        <v>19676</v>
      </c>
      <c r="N72" s="182" t="s">
        <v>3390</v>
      </c>
    </row>
    <row r="73" spans="2:14" ht="27.75" customHeight="1">
      <c r="B73" s="179" t="s">
        <v>155</v>
      </c>
      <c r="C73" s="179">
        <v>45502</v>
      </c>
      <c r="D73" s="764" t="s">
        <v>3467</v>
      </c>
      <c r="E73" s="765" t="s">
        <v>3393</v>
      </c>
      <c r="F73" s="764">
        <v>1058676626</v>
      </c>
      <c r="G73" s="177" t="s">
        <v>3394</v>
      </c>
      <c r="H73" s="766" t="s">
        <v>3526</v>
      </c>
      <c r="I73" s="766" t="s">
        <v>3502</v>
      </c>
      <c r="J73" s="767" t="s">
        <v>3503</v>
      </c>
      <c r="K73" s="768" t="s">
        <v>76</v>
      </c>
      <c r="L73" s="178" t="s">
        <v>288</v>
      </c>
      <c r="M73" s="180">
        <v>19676</v>
      </c>
      <c r="N73" s="182" t="s">
        <v>3390</v>
      </c>
    </row>
    <row r="74" spans="2:14" ht="27.75" customHeight="1">
      <c r="B74" s="179" t="s">
        <v>155</v>
      </c>
      <c r="C74" s="179">
        <v>45502</v>
      </c>
      <c r="D74" s="764" t="s">
        <v>3469</v>
      </c>
      <c r="E74" s="765" t="s">
        <v>3393</v>
      </c>
      <c r="F74" s="764">
        <v>76335748</v>
      </c>
      <c r="G74" s="177" t="s">
        <v>3394</v>
      </c>
      <c r="H74" s="766" t="s">
        <v>3527</v>
      </c>
      <c r="I74" s="766" t="s">
        <v>3502</v>
      </c>
      <c r="J74" s="767" t="s">
        <v>3503</v>
      </c>
      <c r="K74" s="768" t="s">
        <v>76</v>
      </c>
      <c r="L74" s="178" t="s">
        <v>288</v>
      </c>
      <c r="M74" s="180">
        <v>19676</v>
      </c>
      <c r="N74" s="182" t="s">
        <v>3390</v>
      </c>
    </row>
    <row r="75" spans="2:14" ht="27.75" customHeight="1">
      <c r="B75" s="179" t="s">
        <v>155</v>
      </c>
      <c r="C75" s="179">
        <v>45502</v>
      </c>
      <c r="D75" s="764" t="s">
        <v>3471</v>
      </c>
      <c r="E75" s="765" t="s">
        <v>3393</v>
      </c>
      <c r="F75" s="764">
        <v>1059912800</v>
      </c>
      <c r="G75" s="177" t="s">
        <v>3394</v>
      </c>
      <c r="H75" s="766" t="s">
        <v>3528</v>
      </c>
      <c r="I75" s="766" t="s">
        <v>3502</v>
      </c>
      <c r="J75" s="767" t="s">
        <v>3503</v>
      </c>
      <c r="K75" s="768" t="s">
        <v>76</v>
      </c>
      <c r="L75" s="178" t="s">
        <v>288</v>
      </c>
      <c r="M75" s="180">
        <v>19676</v>
      </c>
      <c r="N75" s="182" t="s">
        <v>3390</v>
      </c>
    </row>
    <row r="76" spans="2:14" ht="27.75" customHeight="1">
      <c r="B76" s="179" t="s">
        <v>155</v>
      </c>
      <c r="C76" s="179">
        <v>45502</v>
      </c>
      <c r="D76" s="764" t="s">
        <v>3473</v>
      </c>
      <c r="E76" s="765" t="s">
        <v>3393</v>
      </c>
      <c r="F76" s="764">
        <v>1061723418</v>
      </c>
      <c r="G76" s="177" t="s">
        <v>3394</v>
      </c>
      <c r="H76" s="766" t="s">
        <v>3529</v>
      </c>
      <c r="I76" s="766" t="s">
        <v>3502</v>
      </c>
      <c r="J76" s="767" t="s">
        <v>3503</v>
      </c>
      <c r="K76" s="768" t="s">
        <v>76</v>
      </c>
      <c r="L76" s="178" t="s">
        <v>288</v>
      </c>
      <c r="M76" s="180">
        <v>19676</v>
      </c>
      <c r="N76" s="182" t="s">
        <v>3390</v>
      </c>
    </row>
    <row r="77" spans="2:14" ht="27.75" customHeight="1">
      <c r="B77" s="179" t="s">
        <v>155</v>
      </c>
      <c r="C77" s="179">
        <v>45502</v>
      </c>
      <c r="D77" s="764" t="s">
        <v>3475</v>
      </c>
      <c r="E77" s="765" t="s">
        <v>3393</v>
      </c>
      <c r="F77" s="764">
        <v>10293972</v>
      </c>
      <c r="G77" s="177" t="s">
        <v>3394</v>
      </c>
      <c r="H77" s="766" t="s">
        <v>3530</v>
      </c>
      <c r="I77" s="766" t="s">
        <v>3502</v>
      </c>
      <c r="J77" s="767" t="s">
        <v>3503</v>
      </c>
      <c r="K77" s="768" t="s">
        <v>76</v>
      </c>
      <c r="L77" s="178" t="s">
        <v>288</v>
      </c>
      <c r="M77" s="180">
        <v>19676</v>
      </c>
      <c r="N77" s="182" t="s">
        <v>3390</v>
      </c>
    </row>
    <row r="78" spans="2:14" ht="27.75" customHeight="1">
      <c r="B78" s="179" t="s">
        <v>155</v>
      </c>
      <c r="C78" s="179">
        <v>45502</v>
      </c>
      <c r="D78" s="764" t="s">
        <v>3477</v>
      </c>
      <c r="E78" s="765" t="s">
        <v>3393</v>
      </c>
      <c r="F78" s="764">
        <v>1061786824</v>
      </c>
      <c r="G78" s="177" t="s">
        <v>3394</v>
      </c>
      <c r="H78" s="766" t="s">
        <v>3531</v>
      </c>
      <c r="I78" s="766" t="s">
        <v>3502</v>
      </c>
      <c r="J78" s="767" t="s">
        <v>3503</v>
      </c>
      <c r="K78" s="768" t="s">
        <v>76</v>
      </c>
      <c r="L78" s="178" t="s">
        <v>288</v>
      </c>
      <c r="M78" s="180">
        <v>19676</v>
      </c>
      <c r="N78" s="182" t="s">
        <v>3390</v>
      </c>
    </row>
    <row r="79" spans="2:14" ht="27.75" customHeight="1">
      <c r="B79" s="179" t="s">
        <v>155</v>
      </c>
      <c r="C79" s="179">
        <v>45502</v>
      </c>
      <c r="D79" s="764" t="s">
        <v>3479</v>
      </c>
      <c r="E79" s="765" t="s">
        <v>3393</v>
      </c>
      <c r="F79" s="764">
        <v>1059915770</v>
      </c>
      <c r="G79" s="177" t="s">
        <v>3394</v>
      </c>
      <c r="H79" s="766" t="s">
        <v>3532</v>
      </c>
      <c r="I79" s="766" t="s">
        <v>3502</v>
      </c>
      <c r="J79" s="767" t="s">
        <v>3503</v>
      </c>
      <c r="K79" s="768" t="s">
        <v>76</v>
      </c>
      <c r="L79" s="178" t="s">
        <v>288</v>
      </c>
      <c r="M79" s="180">
        <v>19676</v>
      </c>
      <c r="N79" s="182" t="s">
        <v>3390</v>
      </c>
    </row>
    <row r="80" spans="2:14" ht="27.75" customHeight="1">
      <c r="B80" s="179" t="s">
        <v>155</v>
      </c>
      <c r="C80" s="179">
        <v>45502</v>
      </c>
      <c r="D80" s="764" t="s">
        <v>3481</v>
      </c>
      <c r="E80" s="765" t="s">
        <v>3393</v>
      </c>
      <c r="F80" s="764">
        <v>1058976178</v>
      </c>
      <c r="G80" s="177" t="s">
        <v>3394</v>
      </c>
      <c r="H80" s="766" t="s">
        <v>3533</v>
      </c>
      <c r="I80" s="766" t="s">
        <v>3502</v>
      </c>
      <c r="J80" s="767" t="s">
        <v>3503</v>
      </c>
      <c r="K80" s="768" t="s">
        <v>76</v>
      </c>
      <c r="L80" s="178" t="s">
        <v>288</v>
      </c>
      <c r="M80" s="180">
        <v>19676</v>
      </c>
      <c r="N80" s="182" t="s">
        <v>3390</v>
      </c>
    </row>
    <row r="81" spans="2:14" ht="27.75" customHeight="1">
      <c r="B81" s="179" t="s">
        <v>155</v>
      </c>
      <c r="C81" s="179">
        <v>45502</v>
      </c>
      <c r="D81" s="764" t="s">
        <v>3483</v>
      </c>
      <c r="E81" s="765" t="s">
        <v>3393</v>
      </c>
      <c r="F81" s="764">
        <v>34639210</v>
      </c>
      <c r="G81" s="177" t="s">
        <v>3394</v>
      </c>
      <c r="H81" s="766" t="s">
        <v>3534</v>
      </c>
      <c r="I81" s="766" t="s">
        <v>3502</v>
      </c>
      <c r="J81" s="767" t="s">
        <v>3503</v>
      </c>
      <c r="K81" s="768" t="s">
        <v>76</v>
      </c>
      <c r="L81" s="178" t="s">
        <v>288</v>
      </c>
      <c r="M81" s="180">
        <v>19676</v>
      </c>
      <c r="N81" s="182" t="s">
        <v>3390</v>
      </c>
    </row>
    <row r="82" spans="2:14" ht="27.75" customHeight="1">
      <c r="B82" s="179" t="s">
        <v>155</v>
      </c>
      <c r="C82" s="179">
        <v>45502</v>
      </c>
      <c r="D82" s="764" t="s">
        <v>3485</v>
      </c>
      <c r="E82" s="765" t="s">
        <v>3393</v>
      </c>
      <c r="F82" s="764">
        <v>1059360257</v>
      </c>
      <c r="G82" s="177" t="s">
        <v>3394</v>
      </c>
      <c r="H82" s="766" t="s">
        <v>3535</v>
      </c>
      <c r="I82" s="766" t="s">
        <v>3502</v>
      </c>
      <c r="J82" s="767" t="s">
        <v>3503</v>
      </c>
      <c r="K82" s="768" t="s">
        <v>76</v>
      </c>
      <c r="L82" s="178" t="s">
        <v>288</v>
      </c>
      <c r="M82" s="180">
        <v>19676</v>
      </c>
      <c r="N82" s="182" t="s">
        <v>3390</v>
      </c>
    </row>
    <row r="83" spans="2:14" ht="27.75" customHeight="1">
      <c r="B83" s="179" t="s">
        <v>155</v>
      </c>
      <c r="C83" s="179">
        <v>45502</v>
      </c>
      <c r="D83" s="764" t="s">
        <v>3487</v>
      </c>
      <c r="E83" s="765" t="s">
        <v>3393</v>
      </c>
      <c r="F83" s="764">
        <v>1058672925</v>
      </c>
      <c r="G83" s="177" t="s">
        <v>3394</v>
      </c>
      <c r="H83" s="766" t="s">
        <v>3536</v>
      </c>
      <c r="I83" s="766" t="s">
        <v>3502</v>
      </c>
      <c r="J83" s="767" t="s">
        <v>3503</v>
      </c>
      <c r="K83" s="768" t="s">
        <v>76</v>
      </c>
      <c r="L83" s="178" t="s">
        <v>288</v>
      </c>
      <c r="M83" s="180">
        <v>19676</v>
      </c>
      <c r="N83" s="182" t="s">
        <v>3390</v>
      </c>
    </row>
    <row r="84" spans="2:14" ht="27.75" customHeight="1">
      <c r="B84" s="179" t="s">
        <v>155</v>
      </c>
      <c r="C84" s="179">
        <v>45502</v>
      </c>
      <c r="D84" s="764" t="s">
        <v>3489</v>
      </c>
      <c r="E84" s="765" t="s">
        <v>3393</v>
      </c>
      <c r="F84" s="764">
        <v>1061087676</v>
      </c>
      <c r="G84" s="177" t="s">
        <v>3394</v>
      </c>
      <c r="H84" s="766" t="s">
        <v>3537</v>
      </c>
      <c r="I84" s="766" t="s">
        <v>3502</v>
      </c>
      <c r="J84" s="767" t="s">
        <v>3503</v>
      </c>
      <c r="K84" s="768" t="s">
        <v>76</v>
      </c>
      <c r="L84" s="178" t="s">
        <v>288</v>
      </c>
      <c r="M84" s="180">
        <v>19676</v>
      </c>
      <c r="N84" s="182" t="s">
        <v>3390</v>
      </c>
    </row>
    <row r="85" spans="2:14" ht="27.75" customHeight="1">
      <c r="B85" s="179" t="s">
        <v>155</v>
      </c>
      <c r="C85" s="179">
        <v>45502</v>
      </c>
      <c r="D85" s="764" t="s">
        <v>3491</v>
      </c>
      <c r="E85" s="765" t="s">
        <v>3393</v>
      </c>
      <c r="F85" s="764">
        <v>1050944164</v>
      </c>
      <c r="G85" s="177" t="s">
        <v>3394</v>
      </c>
      <c r="H85" s="766" t="s">
        <v>3538</v>
      </c>
      <c r="I85" s="766" t="s">
        <v>3502</v>
      </c>
      <c r="J85" s="767" t="s">
        <v>3503</v>
      </c>
      <c r="K85" s="768" t="s">
        <v>76</v>
      </c>
      <c r="L85" s="178" t="s">
        <v>288</v>
      </c>
      <c r="M85" s="180">
        <v>19676</v>
      </c>
      <c r="N85" s="182" t="s">
        <v>3390</v>
      </c>
    </row>
    <row r="86" spans="2:14" ht="27.75" customHeight="1">
      <c r="B86" s="179" t="s">
        <v>155</v>
      </c>
      <c r="C86" s="179">
        <v>45502</v>
      </c>
      <c r="D86" s="764" t="s">
        <v>3493</v>
      </c>
      <c r="E86" s="765" t="s">
        <v>3393</v>
      </c>
      <c r="F86" s="764">
        <v>34561105</v>
      </c>
      <c r="G86" s="177" t="s">
        <v>3394</v>
      </c>
      <c r="H86" s="766" t="s">
        <v>3539</v>
      </c>
      <c r="I86" s="766" t="s">
        <v>3502</v>
      </c>
      <c r="J86" s="767" t="s">
        <v>3503</v>
      </c>
      <c r="K86" s="768" t="s">
        <v>76</v>
      </c>
      <c r="L86" s="178" t="s">
        <v>288</v>
      </c>
      <c r="M86" s="180">
        <v>19676</v>
      </c>
      <c r="N86" s="182" t="s">
        <v>3390</v>
      </c>
    </row>
    <row r="87" spans="2:14" ht="27.75" customHeight="1">
      <c r="B87" s="179" t="s">
        <v>155</v>
      </c>
      <c r="C87" s="179">
        <v>45502</v>
      </c>
      <c r="D87" s="764" t="s">
        <v>3495</v>
      </c>
      <c r="E87" s="765" t="s">
        <v>3393</v>
      </c>
      <c r="F87" s="764">
        <v>25635032</v>
      </c>
      <c r="G87" s="177" t="s">
        <v>3394</v>
      </c>
      <c r="H87" s="766" t="s">
        <v>3540</v>
      </c>
      <c r="I87" s="766" t="s">
        <v>3502</v>
      </c>
      <c r="J87" s="767" t="s">
        <v>3503</v>
      </c>
      <c r="K87" s="768" t="s">
        <v>76</v>
      </c>
      <c r="L87" s="178" t="s">
        <v>288</v>
      </c>
      <c r="M87" s="180">
        <v>19676</v>
      </c>
      <c r="N87" s="182" t="s">
        <v>3390</v>
      </c>
    </row>
    <row r="88" spans="2:14" ht="27.75" customHeight="1">
      <c r="B88" s="179" t="s">
        <v>155</v>
      </c>
      <c r="C88" s="179">
        <v>45502</v>
      </c>
      <c r="D88" s="764" t="s">
        <v>3497</v>
      </c>
      <c r="E88" s="765" t="s">
        <v>3393</v>
      </c>
      <c r="F88" s="764">
        <v>1059356237</v>
      </c>
      <c r="G88" s="177" t="s">
        <v>3394</v>
      </c>
      <c r="H88" s="766" t="s">
        <v>3541</v>
      </c>
      <c r="I88" s="766" t="s">
        <v>3502</v>
      </c>
      <c r="J88" s="767" t="s">
        <v>3503</v>
      </c>
      <c r="K88" s="768" t="s">
        <v>76</v>
      </c>
      <c r="L88" s="178" t="s">
        <v>288</v>
      </c>
      <c r="M88" s="180">
        <v>19676</v>
      </c>
      <c r="N88" s="182" t="s">
        <v>3390</v>
      </c>
    </row>
    <row r="89" spans="2:14" ht="27.75" customHeight="1">
      <c r="B89" s="179" t="s">
        <v>155</v>
      </c>
      <c r="C89" s="179">
        <v>45502</v>
      </c>
      <c r="D89" s="764" t="s">
        <v>3499</v>
      </c>
      <c r="E89" s="765" t="s">
        <v>3393</v>
      </c>
      <c r="F89" s="764">
        <v>76028758</v>
      </c>
      <c r="G89" s="177" t="s">
        <v>3394</v>
      </c>
      <c r="H89" s="766" t="s">
        <v>3542</v>
      </c>
      <c r="I89" s="766" t="s">
        <v>3502</v>
      </c>
      <c r="J89" s="767" t="s">
        <v>3503</v>
      </c>
      <c r="K89" s="768" t="s">
        <v>76</v>
      </c>
      <c r="L89" s="178" t="s">
        <v>288</v>
      </c>
      <c r="M89" s="180">
        <v>19676</v>
      </c>
      <c r="N89" s="182" t="s">
        <v>3390</v>
      </c>
    </row>
    <row r="90" spans="2:14" ht="27.75" customHeight="1">
      <c r="B90" s="179" t="s">
        <v>155</v>
      </c>
      <c r="C90" s="179">
        <v>45534</v>
      </c>
      <c r="D90" s="770" t="s">
        <v>3418</v>
      </c>
      <c r="E90" s="765" t="s">
        <v>3393</v>
      </c>
      <c r="F90" s="764">
        <v>10295898</v>
      </c>
      <c r="G90" s="177" t="s">
        <v>3394</v>
      </c>
      <c r="H90" s="766" t="s">
        <v>3543</v>
      </c>
      <c r="I90" s="766" t="s">
        <v>3544</v>
      </c>
      <c r="J90" s="767" t="s">
        <v>3545</v>
      </c>
      <c r="K90" s="768" t="s">
        <v>40</v>
      </c>
      <c r="L90" s="178" t="s">
        <v>42</v>
      </c>
      <c r="M90" s="769">
        <v>120000</v>
      </c>
      <c r="N90" s="182" t="s">
        <v>3390</v>
      </c>
    </row>
    <row r="91" spans="2:14" ht="27.75" customHeight="1">
      <c r="B91" s="179" t="s">
        <v>155</v>
      </c>
      <c r="C91" s="179">
        <v>45534</v>
      </c>
      <c r="D91" s="770" t="s">
        <v>3422</v>
      </c>
      <c r="E91" s="765" t="s">
        <v>3393</v>
      </c>
      <c r="F91" s="764">
        <v>1085294552</v>
      </c>
      <c r="G91" s="177" t="s">
        <v>3394</v>
      </c>
      <c r="H91" s="766" t="s">
        <v>3546</v>
      </c>
      <c r="I91" s="766" t="s">
        <v>3544</v>
      </c>
      <c r="J91" s="767" t="s">
        <v>3545</v>
      </c>
      <c r="K91" s="768" t="s">
        <v>40</v>
      </c>
      <c r="L91" s="178" t="s">
        <v>46</v>
      </c>
      <c r="M91" s="769">
        <v>103177</v>
      </c>
      <c r="N91" s="182" t="s">
        <v>3390</v>
      </c>
    </row>
    <row r="92" spans="2:14" ht="27.75" customHeight="1">
      <c r="B92" s="179" t="s">
        <v>155</v>
      </c>
      <c r="C92" s="179">
        <v>45534</v>
      </c>
      <c r="D92" s="770" t="s">
        <v>3431</v>
      </c>
      <c r="E92" s="765" t="s">
        <v>3393</v>
      </c>
      <c r="F92" s="764">
        <v>1059911311</v>
      </c>
      <c r="G92" s="177" t="s">
        <v>3394</v>
      </c>
      <c r="H92" s="766" t="s">
        <v>3547</v>
      </c>
      <c r="I92" s="766" t="s">
        <v>3544</v>
      </c>
      <c r="J92" s="767" t="s">
        <v>3545</v>
      </c>
      <c r="K92" s="768" t="s">
        <v>40</v>
      </c>
      <c r="L92" s="178" t="s">
        <v>44</v>
      </c>
      <c r="M92" s="769">
        <v>200000</v>
      </c>
      <c r="N92" s="182" t="s">
        <v>3390</v>
      </c>
    </row>
    <row r="93" spans="2:14" ht="27.75" customHeight="1">
      <c r="B93" s="179" t="s">
        <v>155</v>
      </c>
      <c r="C93" s="179">
        <v>45534</v>
      </c>
      <c r="D93" s="770" t="s">
        <v>3433</v>
      </c>
      <c r="E93" s="765" t="s">
        <v>3393</v>
      </c>
      <c r="F93" s="764">
        <v>48607013</v>
      </c>
      <c r="G93" s="177" t="s">
        <v>3394</v>
      </c>
      <c r="H93" s="766" t="s">
        <v>3548</v>
      </c>
      <c r="I93" s="766" t="s">
        <v>3544</v>
      </c>
      <c r="J93" s="767" t="s">
        <v>3545</v>
      </c>
      <c r="K93" s="768" t="s">
        <v>40</v>
      </c>
      <c r="L93" s="178" t="s">
        <v>44</v>
      </c>
      <c r="M93" s="769">
        <v>200000</v>
      </c>
      <c r="N93" s="182" t="s">
        <v>3390</v>
      </c>
    </row>
    <row r="94" spans="2:14" ht="27.75" customHeight="1">
      <c r="B94" s="179" t="s">
        <v>155</v>
      </c>
      <c r="C94" s="179">
        <v>45534</v>
      </c>
      <c r="D94" s="770" t="s">
        <v>3435</v>
      </c>
      <c r="E94" s="765" t="s">
        <v>3393</v>
      </c>
      <c r="F94" s="764">
        <v>45509952</v>
      </c>
      <c r="G94" s="177" t="s">
        <v>3394</v>
      </c>
      <c r="H94" s="766" t="s">
        <v>3549</v>
      </c>
      <c r="I94" s="766" t="s">
        <v>3544</v>
      </c>
      <c r="J94" s="767" t="s">
        <v>3545</v>
      </c>
      <c r="K94" s="768" t="s">
        <v>40</v>
      </c>
      <c r="L94" s="178" t="s">
        <v>44</v>
      </c>
      <c r="M94" s="769">
        <v>200000</v>
      </c>
      <c r="N94" s="182" t="s">
        <v>3390</v>
      </c>
    </row>
    <row r="95" spans="2:14" ht="27.75" customHeight="1">
      <c r="B95" s="179" t="s">
        <v>155</v>
      </c>
      <c r="C95" s="179">
        <v>45534</v>
      </c>
      <c r="D95" s="770" t="s">
        <v>3437</v>
      </c>
      <c r="E95" s="765" t="s">
        <v>3393</v>
      </c>
      <c r="F95" s="764">
        <v>1058672776</v>
      </c>
      <c r="G95" s="177" t="s">
        <v>3394</v>
      </c>
      <c r="H95" s="766" t="s">
        <v>3550</v>
      </c>
      <c r="I95" s="766" t="s">
        <v>3544</v>
      </c>
      <c r="J95" s="767" t="s">
        <v>3545</v>
      </c>
      <c r="K95" s="768" t="s">
        <v>40</v>
      </c>
      <c r="L95" s="178" t="s">
        <v>44</v>
      </c>
      <c r="M95" s="769">
        <v>200000</v>
      </c>
      <c r="N95" s="182" t="s">
        <v>3390</v>
      </c>
    </row>
    <row r="96" spans="2:14" ht="27.75" customHeight="1">
      <c r="B96" s="179" t="s">
        <v>155</v>
      </c>
      <c r="C96" s="179">
        <v>45534</v>
      </c>
      <c r="D96" s="770" t="s">
        <v>3439</v>
      </c>
      <c r="E96" s="765" t="s">
        <v>3393</v>
      </c>
      <c r="F96" s="764">
        <v>1061760758</v>
      </c>
      <c r="G96" s="177" t="s">
        <v>3394</v>
      </c>
      <c r="H96" s="766" t="s">
        <v>3551</v>
      </c>
      <c r="I96" s="766" t="s">
        <v>3544</v>
      </c>
      <c r="J96" s="767" t="s">
        <v>3545</v>
      </c>
      <c r="K96" s="768" t="s">
        <v>40</v>
      </c>
      <c r="L96" s="178" t="s">
        <v>44</v>
      </c>
      <c r="M96" s="769">
        <v>200000</v>
      </c>
      <c r="N96" s="182" t="s">
        <v>3390</v>
      </c>
    </row>
    <row r="97" spans="2:14" ht="27.75" customHeight="1">
      <c r="B97" s="179" t="s">
        <v>155</v>
      </c>
      <c r="C97" s="179">
        <v>45534</v>
      </c>
      <c r="D97" s="770" t="s">
        <v>3441</v>
      </c>
      <c r="E97" s="765" t="s">
        <v>3393</v>
      </c>
      <c r="F97" s="764">
        <v>1058670284</v>
      </c>
      <c r="G97" s="177" t="s">
        <v>3394</v>
      </c>
      <c r="H97" s="766" t="s">
        <v>3552</v>
      </c>
      <c r="I97" s="766" t="s">
        <v>3544</v>
      </c>
      <c r="J97" s="767" t="s">
        <v>3545</v>
      </c>
      <c r="K97" s="768" t="s">
        <v>40</v>
      </c>
      <c r="L97" s="178" t="s">
        <v>44</v>
      </c>
      <c r="M97" s="769">
        <v>200000</v>
      </c>
      <c r="N97" s="182" t="s">
        <v>3390</v>
      </c>
    </row>
    <row r="98" spans="2:14" ht="27.75" customHeight="1">
      <c r="B98" s="179" t="s">
        <v>155</v>
      </c>
      <c r="C98" s="179">
        <v>45534</v>
      </c>
      <c r="D98" s="770" t="s">
        <v>3443</v>
      </c>
      <c r="E98" s="765" t="s">
        <v>3393</v>
      </c>
      <c r="F98" s="764">
        <v>1061783592</v>
      </c>
      <c r="G98" s="177" t="s">
        <v>3394</v>
      </c>
      <c r="H98" s="766" t="s">
        <v>3553</v>
      </c>
      <c r="I98" s="766" t="s">
        <v>3544</v>
      </c>
      <c r="J98" s="767" t="s">
        <v>3545</v>
      </c>
      <c r="K98" s="768" t="s">
        <v>40</v>
      </c>
      <c r="L98" s="178" t="s">
        <v>44</v>
      </c>
      <c r="M98" s="769">
        <v>200000</v>
      </c>
      <c r="N98" s="182" t="s">
        <v>3390</v>
      </c>
    </row>
    <row r="99" spans="2:14" ht="27.75" customHeight="1">
      <c r="B99" s="179" t="s">
        <v>155</v>
      </c>
      <c r="C99" s="179">
        <v>45534</v>
      </c>
      <c r="D99" s="770" t="s">
        <v>3445</v>
      </c>
      <c r="E99" s="765" t="s">
        <v>3393</v>
      </c>
      <c r="F99" s="764">
        <v>1033730834</v>
      </c>
      <c r="G99" s="177" t="s">
        <v>3394</v>
      </c>
      <c r="H99" s="766" t="s">
        <v>3554</v>
      </c>
      <c r="I99" s="766" t="s">
        <v>3544</v>
      </c>
      <c r="J99" s="767" t="s">
        <v>3545</v>
      </c>
      <c r="K99" s="768" t="s">
        <v>40</v>
      </c>
      <c r="L99" s="178" t="s">
        <v>44</v>
      </c>
      <c r="M99" s="769">
        <v>200000</v>
      </c>
      <c r="N99" s="182" t="s">
        <v>3390</v>
      </c>
    </row>
    <row r="100" spans="2:14" ht="27.75" customHeight="1">
      <c r="B100" s="179" t="s">
        <v>155</v>
      </c>
      <c r="C100" s="179">
        <v>45534</v>
      </c>
      <c r="D100" s="770" t="s">
        <v>3447</v>
      </c>
      <c r="E100" s="765" t="s">
        <v>3393</v>
      </c>
      <c r="F100" s="764">
        <v>1061716701</v>
      </c>
      <c r="G100" s="177" t="s">
        <v>3394</v>
      </c>
      <c r="H100" s="766" t="s">
        <v>3555</v>
      </c>
      <c r="I100" s="766" t="s">
        <v>3544</v>
      </c>
      <c r="J100" s="767" t="s">
        <v>3545</v>
      </c>
      <c r="K100" s="768" t="s">
        <v>40</v>
      </c>
      <c r="L100" s="178" t="s">
        <v>44</v>
      </c>
      <c r="M100" s="769">
        <v>200000</v>
      </c>
      <c r="N100" s="182" t="s">
        <v>3390</v>
      </c>
    </row>
    <row r="101" spans="2:14" ht="27.75" customHeight="1">
      <c r="B101" s="179" t="s">
        <v>155</v>
      </c>
      <c r="C101" s="179">
        <v>45534</v>
      </c>
      <c r="D101" s="770" t="s">
        <v>3449</v>
      </c>
      <c r="E101" s="765" t="s">
        <v>3393</v>
      </c>
      <c r="F101" s="764">
        <v>76326612</v>
      </c>
      <c r="G101" s="177" t="s">
        <v>3394</v>
      </c>
      <c r="H101" s="766" t="s">
        <v>3556</v>
      </c>
      <c r="I101" s="766" t="s">
        <v>3544</v>
      </c>
      <c r="J101" s="767" t="s">
        <v>3545</v>
      </c>
      <c r="K101" s="768" t="s">
        <v>40</v>
      </c>
      <c r="L101" s="178" t="s">
        <v>44</v>
      </c>
      <c r="M101" s="769">
        <v>200000</v>
      </c>
      <c r="N101" s="182" t="s">
        <v>3390</v>
      </c>
    </row>
    <row r="102" spans="2:14" ht="27.75" customHeight="1">
      <c r="B102" s="179" t="s">
        <v>155</v>
      </c>
      <c r="C102" s="179">
        <v>45534</v>
      </c>
      <c r="D102" s="770" t="s">
        <v>3451</v>
      </c>
      <c r="E102" s="765" t="s">
        <v>3393</v>
      </c>
      <c r="F102" s="764">
        <v>25276952</v>
      </c>
      <c r="G102" s="177" t="s">
        <v>3394</v>
      </c>
      <c r="H102" s="766" t="s">
        <v>3557</v>
      </c>
      <c r="I102" s="766" t="s">
        <v>3544</v>
      </c>
      <c r="J102" s="767" t="s">
        <v>3545</v>
      </c>
      <c r="K102" s="768" t="s">
        <v>40</v>
      </c>
      <c r="L102" s="178" t="s">
        <v>44</v>
      </c>
      <c r="M102" s="769">
        <v>200000</v>
      </c>
      <c r="N102" s="182" t="s">
        <v>3390</v>
      </c>
    </row>
    <row r="103" spans="2:14" ht="27.75" customHeight="1">
      <c r="B103" s="179" t="s">
        <v>155</v>
      </c>
      <c r="C103" s="179">
        <v>45534</v>
      </c>
      <c r="D103" s="770" t="s">
        <v>3453</v>
      </c>
      <c r="E103" s="765" t="s">
        <v>3393</v>
      </c>
      <c r="F103" s="764">
        <v>52999456</v>
      </c>
      <c r="G103" s="177" t="s">
        <v>3394</v>
      </c>
      <c r="H103" s="766" t="s">
        <v>3558</v>
      </c>
      <c r="I103" s="766" t="s">
        <v>3544</v>
      </c>
      <c r="J103" s="767" t="s">
        <v>3545</v>
      </c>
      <c r="K103" s="768" t="s">
        <v>40</v>
      </c>
      <c r="L103" s="178" t="s">
        <v>44</v>
      </c>
      <c r="M103" s="769">
        <v>200000</v>
      </c>
      <c r="N103" s="182" t="s">
        <v>3390</v>
      </c>
    </row>
    <row r="104" spans="2:14" ht="27.75" customHeight="1">
      <c r="B104" s="179" t="s">
        <v>155</v>
      </c>
      <c r="C104" s="179">
        <v>45534</v>
      </c>
      <c r="D104" s="770" t="s">
        <v>3455</v>
      </c>
      <c r="E104" s="765" t="s">
        <v>3393</v>
      </c>
      <c r="F104" s="764">
        <v>1061808219</v>
      </c>
      <c r="G104" s="177" t="s">
        <v>3394</v>
      </c>
      <c r="H104" s="766" t="s">
        <v>3559</v>
      </c>
      <c r="I104" s="766" t="s">
        <v>3544</v>
      </c>
      <c r="J104" s="767" t="s">
        <v>3545</v>
      </c>
      <c r="K104" s="768" t="s">
        <v>40</v>
      </c>
      <c r="L104" s="178" t="s">
        <v>44</v>
      </c>
      <c r="M104" s="769">
        <v>200000</v>
      </c>
      <c r="N104" s="182" t="s">
        <v>3390</v>
      </c>
    </row>
    <row r="105" spans="2:14" ht="27.75" customHeight="1">
      <c r="B105" s="179" t="s">
        <v>155</v>
      </c>
      <c r="C105" s="179">
        <v>45534</v>
      </c>
      <c r="D105" s="770" t="s">
        <v>3457</v>
      </c>
      <c r="E105" s="765" t="s">
        <v>3393</v>
      </c>
      <c r="F105" s="764">
        <v>1061775664</v>
      </c>
      <c r="G105" s="177" t="s">
        <v>3394</v>
      </c>
      <c r="H105" s="766" t="s">
        <v>3560</v>
      </c>
      <c r="I105" s="766" t="s">
        <v>3544</v>
      </c>
      <c r="J105" s="767" t="s">
        <v>3545</v>
      </c>
      <c r="K105" s="768" t="s">
        <v>40</v>
      </c>
      <c r="L105" s="178" t="s">
        <v>44</v>
      </c>
      <c r="M105" s="769">
        <v>200000</v>
      </c>
      <c r="N105" s="182" t="s">
        <v>3390</v>
      </c>
    </row>
    <row r="106" spans="2:14" ht="27.75" customHeight="1">
      <c r="B106" s="179" t="s">
        <v>155</v>
      </c>
      <c r="C106" s="179">
        <v>45534</v>
      </c>
      <c r="D106" s="770" t="s">
        <v>3459</v>
      </c>
      <c r="E106" s="765" t="s">
        <v>3393</v>
      </c>
      <c r="F106" s="764">
        <v>34317116</v>
      </c>
      <c r="G106" s="177" t="s">
        <v>3394</v>
      </c>
      <c r="H106" s="766" t="s">
        <v>3561</v>
      </c>
      <c r="I106" s="766" t="s">
        <v>3544</v>
      </c>
      <c r="J106" s="767" t="s">
        <v>3545</v>
      </c>
      <c r="K106" s="768" t="s">
        <v>40</v>
      </c>
      <c r="L106" s="178" t="s">
        <v>44</v>
      </c>
      <c r="M106" s="769">
        <v>200000</v>
      </c>
      <c r="N106" s="182" t="s">
        <v>3390</v>
      </c>
    </row>
    <row r="107" spans="2:14" ht="27.75" customHeight="1">
      <c r="B107" s="179" t="s">
        <v>155</v>
      </c>
      <c r="C107" s="179">
        <v>45534</v>
      </c>
      <c r="D107" s="770" t="s">
        <v>3461</v>
      </c>
      <c r="E107" s="765" t="s">
        <v>3393</v>
      </c>
      <c r="F107" s="764">
        <v>1058976144</v>
      </c>
      <c r="G107" s="177" t="s">
        <v>3394</v>
      </c>
      <c r="H107" s="766" t="s">
        <v>3562</v>
      </c>
      <c r="I107" s="766" t="s">
        <v>3544</v>
      </c>
      <c r="J107" s="767" t="s">
        <v>3545</v>
      </c>
      <c r="K107" s="768" t="s">
        <v>40</v>
      </c>
      <c r="L107" s="178" t="s">
        <v>44</v>
      </c>
      <c r="M107" s="769">
        <v>240000</v>
      </c>
      <c r="N107" s="182" t="s">
        <v>3390</v>
      </c>
    </row>
    <row r="108" spans="2:14" ht="27.75" customHeight="1">
      <c r="B108" s="179" t="s">
        <v>155</v>
      </c>
      <c r="C108" s="179">
        <v>45534</v>
      </c>
      <c r="D108" s="770" t="s">
        <v>3463</v>
      </c>
      <c r="E108" s="765" t="s">
        <v>3393</v>
      </c>
      <c r="F108" s="764">
        <v>1059362572</v>
      </c>
      <c r="G108" s="177" t="s">
        <v>3394</v>
      </c>
      <c r="H108" s="766" t="s">
        <v>3563</v>
      </c>
      <c r="I108" s="766" t="s">
        <v>3544</v>
      </c>
      <c r="J108" s="767" t="s">
        <v>3545</v>
      </c>
      <c r="K108" s="768" t="s">
        <v>40</v>
      </c>
      <c r="L108" s="178" t="s">
        <v>44</v>
      </c>
      <c r="M108" s="769">
        <v>240000</v>
      </c>
      <c r="N108" s="182" t="s">
        <v>3390</v>
      </c>
    </row>
    <row r="109" spans="2:14" ht="27.75" customHeight="1">
      <c r="B109" s="179" t="s">
        <v>155</v>
      </c>
      <c r="C109" s="179">
        <v>45534</v>
      </c>
      <c r="D109" s="770" t="s">
        <v>3465</v>
      </c>
      <c r="E109" s="765" t="s">
        <v>3393</v>
      </c>
      <c r="F109" s="764">
        <v>1061601638</v>
      </c>
      <c r="G109" s="177" t="s">
        <v>3394</v>
      </c>
      <c r="H109" s="766" t="s">
        <v>3564</v>
      </c>
      <c r="I109" s="766" t="s">
        <v>3544</v>
      </c>
      <c r="J109" s="767" t="s">
        <v>3545</v>
      </c>
      <c r="K109" s="768" t="s">
        <v>40</v>
      </c>
      <c r="L109" s="178" t="s">
        <v>44</v>
      </c>
      <c r="M109" s="769">
        <v>240000</v>
      </c>
      <c r="N109" s="182" t="s">
        <v>3390</v>
      </c>
    </row>
    <row r="110" spans="2:14" ht="27.75" customHeight="1">
      <c r="B110" s="179" t="s">
        <v>155</v>
      </c>
      <c r="C110" s="179">
        <v>45534</v>
      </c>
      <c r="D110" s="770" t="s">
        <v>3467</v>
      </c>
      <c r="E110" s="765" t="s">
        <v>3393</v>
      </c>
      <c r="F110" s="764">
        <v>1058676626</v>
      </c>
      <c r="G110" s="177" t="s">
        <v>3394</v>
      </c>
      <c r="H110" s="766" t="s">
        <v>3565</v>
      </c>
      <c r="I110" s="766" t="s">
        <v>3544</v>
      </c>
      <c r="J110" s="767" t="s">
        <v>3545</v>
      </c>
      <c r="K110" s="768" t="s">
        <v>40</v>
      </c>
      <c r="L110" s="178" t="s">
        <v>44</v>
      </c>
      <c r="M110" s="769">
        <v>240000</v>
      </c>
      <c r="N110" s="182" t="s">
        <v>3390</v>
      </c>
    </row>
    <row r="111" spans="2:14" ht="27.75" customHeight="1">
      <c r="B111" s="179" t="s">
        <v>155</v>
      </c>
      <c r="C111" s="179">
        <v>45534</v>
      </c>
      <c r="D111" s="770" t="s">
        <v>3469</v>
      </c>
      <c r="E111" s="765" t="s">
        <v>3393</v>
      </c>
      <c r="F111" s="764">
        <v>76335748</v>
      </c>
      <c r="G111" s="177" t="s">
        <v>3394</v>
      </c>
      <c r="H111" s="766" t="s">
        <v>3566</v>
      </c>
      <c r="I111" s="766" t="s">
        <v>3544</v>
      </c>
      <c r="J111" s="767" t="s">
        <v>3545</v>
      </c>
      <c r="K111" s="768" t="s">
        <v>40</v>
      </c>
      <c r="L111" s="178" t="s">
        <v>44</v>
      </c>
      <c r="M111" s="769">
        <v>240000</v>
      </c>
      <c r="N111" s="182" t="s">
        <v>3390</v>
      </c>
    </row>
    <row r="112" spans="2:14" ht="27.75" customHeight="1">
      <c r="B112" s="179" t="s">
        <v>155</v>
      </c>
      <c r="C112" s="179">
        <v>45534</v>
      </c>
      <c r="D112" s="770" t="s">
        <v>3471</v>
      </c>
      <c r="E112" s="765" t="s">
        <v>3393</v>
      </c>
      <c r="F112" s="764">
        <v>1059912800</v>
      </c>
      <c r="G112" s="177" t="s">
        <v>3394</v>
      </c>
      <c r="H112" s="766" t="s">
        <v>3567</v>
      </c>
      <c r="I112" s="766" t="s">
        <v>3544</v>
      </c>
      <c r="J112" s="767" t="s">
        <v>3545</v>
      </c>
      <c r="K112" s="768" t="s">
        <v>40</v>
      </c>
      <c r="L112" s="178" t="s">
        <v>44</v>
      </c>
      <c r="M112" s="769">
        <v>240000</v>
      </c>
      <c r="N112" s="182" t="s">
        <v>3390</v>
      </c>
    </row>
    <row r="113" spans="2:14" ht="27.75" customHeight="1">
      <c r="B113" s="179" t="s">
        <v>155</v>
      </c>
      <c r="C113" s="179">
        <v>45534</v>
      </c>
      <c r="D113" s="770" t="s">
        <v>3473</v>
      </c>
      <c r="E113" s="765" t="s">
        <v>3393</v>
      </c>
      <c r="F113" s="764">
        <v>1061723418</v>
      </c>
      <c r="G113" s="177" t="s">
        <v>3394</v>
      </c>
      <c r="H113" s="766" t="s">
        <v>3568</v>
      </c>
      <c r="I113" s="766" t="s">
        <v>3544</v>
      </c>
      <c r="J113" s="767" t="s">
        <v>3545</v>
      </c>
      <c r="K113" s="768" t="s">
        <v>40</v>
      </c>
      <c r="L113" s="178" t="s">
        <v>44</v>
      </c>
      <c r="M113" s="769">
        <v>240000</v>
      </c>
      <c r="N113" s="182" t="s">
        <v>3390</v>
      </c>
    </row>
    <row r="114" spans="2:14" ht="27.75" customHeight="1">
      <c r="B114" s="179" t="s">
        <v>155</v>
      </c>
      <c r="C114" s="179">
        <v>45534</v>
      </c>
      <c r="D114" s="770" t="s">
        <v>3475</v>
      </c>
      <c r="E114" s="765" t="s">
        <v>3393</v>
      </c>
      <c r="F114" s="764">
        <v>10293972</v>
      </c>
      <c r="G114" s="177" t="s">
        <v>3394</v>
      </c>
      <c r="H114" s="766" t="s">
        <v>3569</v>
      </c>
      <c r="I114" s="766" t="s">
        <v>3544</v>
      </c>
      <c r="J114" s="767" t="s">
        <v>3545</v>
      </c>
      <c r="K114" s="768" t="s">
        <v>40</v>
      </c>
      <c r="L114" s="178" t="s">
        <v>44</v>
      </c>
      <c r="M114" s="769">
        <v>240000</v>
      </c>
      <c r="N114" s="182" t="s">
        <v>3390</v>
      </c>
    </row>
    <row r="115" spans="2:14" ht="27.75" customHeight="1">
      <c r="B115" s="179" t="s">
        <v>155</v>
      </c>
      <c r="C115" s="179">
        <v>45534</v>
      </c>
      <c r="D115" s="770" t="s">
        <v>3477</v>
      </c>
      <c r="E115" s="765" t="s">
        <v>3393</v>
      </c>
      <c r="F115" s="764">
        <v>1061786824</v>
      </c>
      <c r="G115" s="177" t="s">
        <v>3394</v>
      </c>
      <c r="H115" s="766" t="s">
        <v>3570</v>
      </c>
      <c r="I115" s="766" t="s">
        <v>3544</v>
      </c>
      <c r="J115" s="767" t="s">
        <v>3545</v>
      </c>
      <c r="K115" s="768" t="s">
        <v>40</v>
      </c>
      <c r="L115" s="178" t="s">
        <v>44</v>
      </c>
      <c r="M115" s="769">
        <v>240000</v>
      </c>
      <c r="N115" s="182" t="s">
        <v>3390</v>
      </c>
    </row>
    <row r="116" spans="2:14" ht="27.75" customHeight="1">
      <c r="B116" s="179" t="s">
        <v>155</v>
      </c>
      <c r="C116" s="179">
        <v>45534</v>
      </c>
      <c r="D116" s="770" t="s">
        <v>3479</v>
      </c>
      <c r="E116" s="765" t="s">
        <v>3393</v>
      </c>
      <c r="F116" s="764">
        <v>1059915770</v>
      </c>
      <c r="G116" s="177" t="s">
        <v>3394</v>
      </c>
      <c r="H116" s="766" t="s">
        <v>3571</v>
      </c>
      <c r="I116" s="766" t="s">
        <v>3544</v>
      </c>
      <c r="J116" s="767" t="s">
        <v>3545</v>
      </c>
      <c r="K116" s="768" t="s">
        <v>40</v>
      </c>
      <c r="L116" s="178" t="s">
        <v>44</v>
      </c>
      <c r="M116" s="769">
        <v>240000</v>
      </c>
      <c r="N116" s="182" t="s">
        <v>3390</v>
      </c>
    </row>
    <row r="117" spans="2:14" ht="27.75" customHeight="1">
      <c r="B117" s="179" t="s">
        <v>155</v>
      </c>
      <c r="C117" s="179">
        <v>45534</v>
      </c>
      <c r="D117" s="770" t="s">
        <v>3481</v>
      </c>
      <c r="E117" s="765" t="s">
        <v>3393</v>
      </c>
      <c r="F117" s="764">
        <v>1058976178</v>
      </c>
      <c r="G117" s="177" t="s">
        <v>3394</v>
      </c>
      <c r="H117" s="766" t="s">
        <v>3572</v>
      </c>
      <c r="I117" s="766" t="s">
        <v>3544</v>
      </c>
      <c r="J117" s="767" t="s">
        <v>3545</v>
      </c>
      <c r="K117" s="768" t="s">
        <v>40</v>
      </c>
      <c r="L117" s="178" t="s">
        <v>44</v>
      </c>
      <c r="M117" s="769">
        <v>240000</v>
      </c>
      <c r="N117" s="182" t="s">
        <v>3390</v>
      </c>
    </row>
    <row r="118" spans="2:14" ht="27.75" customHeight="1">
      <c r="B118" s="179" t="s">
        <v>155</v>
      </c>
      <c r="C118" s="179">
        <v>45534</v>
      </c>
      <c r="D118" s="770" t="s">
        <v>3483</v>
      </c>
      <c r="E118" s="765" t="s">
        <v>3393</v>
      </c>
      <c r="F118" s="764">
        <v>34639210</v>
      </c>
      <c r="G118" s="177" t="s">
        <v>3394</v>
      </c>
      <c r="H118" s="766" t="s">
        <v>3573</v>
      </c>
      <c r="I118" s="766" t="s">
        <v>3544</v>
      </c>
      <c r="J118" s="767" t="s">
        <v>3545</v>
      </c>
      <c r="K118" s="768" t="s">
        <v>40</v>
      </c>
      <c r="L118" s="178" t="s">
        <v>44</v>
      </c>
      <c r="M118" s="769">
        <v>240000</v>
      </c>
      <c r="N118" s="182" t="s">
        <v>3390</v>
      </c>
    </row>
    <row r="119" spans="2:14" ht="27.75" customHeight="1">
      <c r="B119" s="179" t="s">
        <v>155</v>
      </c>
      <c r="C119" s="179">
        <v>45534</v>
      </c>
      <c r="D119" s="770" t="s">
        <v>3485</v>
      </c>
      <c r="E119" s="765" t="s">
        <v>3393</v>
      </c>
      <c r="F119" s="764">
        <v>1059360257</v>
      </c>
      <c r="G119" s="177" t="s">
        <v>3394</v>
      </c>
      <c r="H119" s="766" t="s">
        <v>3574</v>
      </c>
      <c r="I119" s="766" t="s">
        <v>3544</v>
      </c>
      <c r="J119" s="767" t="s">
        <v>3545</v>
      </c>
      <c r="K119" s="768" t="s">
        <v>40</v>
      </c>
      <c r="L119" s="178" t="s">
        <v>44</v>
      </c>
      <c r="M119" s="769">
        <v>240000</v>
      </c>
      <c r="N119" s="182" t="s">
        <v>3390</v>
      </c>
    </row>
    <row r="120" spans="2:14" ht="27.75" customHeight="1">
      <c r="B120" s="179" t="s">
        <v>155</v>
      </c>
      <c r="C120" s="179">
        <v>45534</v>
      </c>
      <c r="D120" s="770" t="s">
        <v>3487</v>
      </c>
      <c r="E120" s="765" t="s">
        <v>3393</v>
      </c>
      <c r="F120" s="764">
        <v>1058672925</v>
      </c>
      <c r="G120" s="177" t="s">
        <v>3394</v>
      </c>
      <c r="H120" s="766" t="s">
        <v>3575</v>
      </c>
      <c r="I120" s="766" t="s">
        <v>3544</v>
      </c>
      <c r="J120" s="767" t="s">
        <v>3545</v>
      </c>
      <c r="K120" s="768" t="s">
        <v>40</v>
      </c>
      <c r="L120" s="178" t="s">
        <v>44</v>
      </c>
      <c r="M120" s="769">
        <v>240000</v>
      </c>
      <c r="N120" s="182" t="s">
        <v>3390</v>
      </c>
    </row>
    <row r="121" spans="2:14" ht="27.75" customHeight="1">
      <c r="B121" s="179" t="s">
        <v>155</v>
      </c>
      <c r="C121" s="179">
        <v>45534</v>
      </c>
      <c r="D121" s="770" t="s">
        <v>3576</v>
      </c>
      <c r="E121" s="765" t="s">
        <v>3393</v>
      </c>
      <c r="F121" s="764">
        <v>1061087676</v>
      </c>
      <c r="G121" s="177" t="s">
        <v>3394</v>
      </c>
      <c r="H121" s="766" t="s">
        <v>3577</v>
      </c>
      <c r="I121" s="766" t="s">
        <v>3544</v>
      </c>
      <c r="J121" s="767" t="s">
        <v>3545</v>
      </c>
      <c r="K121" s="768" t="s">
        <v>40</v>
      </c>
      <c r="L121" s="178" t="s">
        <v>44</v>
      </c>
      <c r="M121" s="769">
        <v>240000</v>
      </c>
      <c r="N121" s="182" t="s">
        <v>3390</v>
      </c>
    </row>
    <row r="122" spans="2:14" ht="27.75" customHeight="1">
      <c r="B122" s="179" t="s">
        <v>155</v>
      </c>
      <c r="C122" s="179">
        <v>45534</v>
      </c>
      <c r="D122" s="770" t="s">
        <v>3491</v>
      </c>
      <c r="E122" s="765" t="s">
        <v>3393</v>
      </c>
      <c r="F122" s="764">
        <v>1050944164</v>
      </c>
      <c r="G122" s="177" t="s">
        <v>3394</v>
      </c>
      <c r="H122" s="766" t="s">
        <v>3578</v>
      </c>
      <c r="I122" s="766" t="s">
        <v>3544</v>
      </c>
      <c r="J122" s="767" t="s">
        <v>3545</v>
      </c>
      <c r="K122" s="768" t="s">
        <v>40</v>
      </c>
      <c r="L122" s="178" t="s">
        <v>44</v>
      </c>
      <c r="M122" s="769">
        <v>240000</v>
      </c>
      <c r="N122" s="182" t="s">
        <v>3390</v>
      </c>
    </row>
    <row r="123" spans="2:14" ht="27.75" customHeight="1">
      <c r="B123" s="179" t="s">
        <v>155</v>
      </c>
      <c r="C123" s="179">
        <v>45534</v>
      </c>
      <c r="D123" s="770" t="s">
        <v>3493</v>
      </c>
      <c r="E123" s="765" t="s">
        <v>3393</v>
      </c>
      <c r="F123" s="764">
        <v>34561105</v>
      </c>
      <c r="G123" s="177" t="s">
        <v>3394</v>
      </c>
      <c r="H123" s="766" t="s">
        <v>3579</v>
      </c>
      <c r="I123" s="766" t="s">
        <v>3544</v>
      </c>
      <c r="J123" s="767" t="s">
        <v>3545</v>
      </c>
      <c r="K123" s="768" t="s">
        <v>40</v>
      </c>
      <c r="L123" s="178" t="s">
        <v>44</v>
      </c>
      <c r="M123" s="769">
        <v>240000</v>
      </c>
      <c r="N123" s="182" t="s">
        <v>3390</v>
      </c>
    </row>
    <row r="124" spans="2:14" ht="27.75" customHeight="1">
      <c r="B124" s="179" t="s">
        <v>155</v>
      </c>
      <c r="C124" s="179">
        <v>45534</v>
      </c>
      <c r="D124" s="770" t="s">
        <v>3495</v>
      </c>
      <c r="E124" s="765" t="s">
        <v>3393</v>
      </c>
      <c r="F124" s="764">
        <v>25635032</v>
      </c>
      <c r="G124" s="177" t="s">
        <v>3394</v>
      </c>
      <c r="H124" s="766" t="s">
        <v>3580</v>
      </c>
      <c r="I124" s="766" t="s">
        <v>3544</v>
      </c>
      <c r="J124" s="767" t="s">
        <v>3545</v>
      </c>
      <c r="K124" s="768" t="s">
        <v>40</v>
      </c>
      <c r="L124" s="178" t="s">
        <v>44</v>
      </c>
      <c r="M124" s="769">
        <v>240000</v>
      </c>
      <c r="N124" s="182" t="s">
        <v>3390</v>
      </c>
    </row>
    <row r="125" spans="2:14" ht="27.75" customHeight="1">
      <c r="B125" s="179" t="s">
        <v>155</v>
      </c>
      <c r="C125" s="179">
        <v>45534</v>
      </c>
      <c r="D125" s="770" t="s">
        <v>3497</v>
      </c>
      <c r="E125" s="765" t="s">
        <v>3393</v>
      </c>
      <c r="F125" s="764">
        <v>1059356237</v>
      </c>
      <c r="G125" s="177" t="s">
        <v>3394</v>
      </c>
      <c r="H125" s="766" t="s">
        <v>3581</v>
      </c>
      <c r="I125" s="766" t="s">
        <v>3544</v>
      </c>
      <c r="J125" s="767" t="s">
        <v>3545</v>
      </c>
      <c r="K125" s="768" t="s">
        <v>40</v>
      </c>
      <c r="L125" s="178" t="s">
        <v>47</v>
      </c>
      <c r="M125" s="180">
        <v>240000</v>
      </c>
      <c r="N125" s="182" t="s">
        <v>3390</v>
      </c>
    </row>
    <row r="126" spans="2:14" ht="27.75" customHeight="1">
      <c r="B126" s="179" t="s">
        <v>155</v>
      </c>
      <c r="C126" s="179">
        <v>45534</v>
      </c>
      <c r="D126" s="770" t="s">
        <v>3499</v>
      </c>
      <c r="E126" s="765" t="s">
        <v>3393</v>
      </c>
      <c r="F126" s="764">
        <v>76028758</v>
      </c>
      <c r="G126" s="177" t="s">
        <v>3394</v>
      </c>
      <c r="H126" s="766" t="s">
        <v>3582</v>
      </c>
      <c r="I126" s="766" t="s">
        <v>3544</v>
      </c>
      <c r="J126" s="767" t="s">
        <v>3545</v>
      </c>
      <c r="K126" s="768" t="s">
        <v>40</v>
      </c>
      <c r="L126" s="178" t="s">
        <v>47</v>
      </c>
      <c r="M126" s="180">
        <v>240000</v>
      </c>
      <c r="N126" s="182" t="s">
        <v>3390</v>
      </c>
    </row>
    <row r="127" spans="2:14" ht="27.75" customHeight="1">
      <c r="B127" s="179" t="s">
        <v>155</v>
      </c>
      <c r="C127" s="179">
        <v>45504</v>
      </c>
      <c r="D127" s="746" t="s">
        <v>3583</v>
      </c>
      <c r="E127" s="765" t="s">
        <v>3396</v>
      </c>
      <c r="F127" s="765" t="s">
        <v>3584</v>
      </c>
      <c r="G127" s="177" t="s">
        <v>3387</v>
      </c>
      <c r="H127" s="766" t="s">
        <v>3585</v>
      </c>
      <c r="I127" s="766" t="s">
        <v>3586</v>
      </c>
      <c r="J127" s="767" t="s">
        <v>3587</v>
      </c>
      <c r="K127" s="768" t="s">
        <v>64</v>
      </c>
      <c r="L127" s="178" t="s">
        <v>66</v>
      </c>
      <c r="M127" s="180">
        <v>2485275</v>
      </c>
      <c r="N127" s="182" t="s">
        <v>3390</v>
      </c>
    </row>
    <row r="128" spans="2:14" ht="27.75" customHeight="1">
      <c r="B128" s="179" t="s">
        <v>155</v>
      </c>
      <c r="C128" s="179">
        <v>45504</v>
      </c>
      <c r="D128" s="746" t="s">
        <v>3583</v>
      </c>
      <c r="E128" s="765" t="s">
        <v>3396</v>
      </c>
      <c r="F128" s="765" t="s">
        <v>3584</v>
      </c>
      <c r="G128" s="177" t="s">
        <v>3387</v>
      </c>
      <c r="H128" s="766" t="s">
        <v>3588</v>
      </c>
      <c r="I128" s="766" t="s">
        <v>3589</v>
      </c>
      <c r="J128" s="767" t="s">
        <v>3590</v>
      </c>
      <c r="K128" s="768" t="s">
        <v>78</v>
      </c>
      <c r="L128" s="178" t="s">
        <v>79</v>
      </c>
      <c r="M128" s="771">
        <v>5842652</v>
      </c>
      <c r="N128" s="182" t="s">
        <v>3390</v>
      </c>
    </row>
    <row r="129" spans="2:14" ht="27.75" customHeight="1">
      <c r="B129" s="179" t="s">
        <v>155</v>
      </c>
      <c r="C129" s="179">
        <v>45504</v>
      </c>
      <c r="D129" s="746" t="s">
        <v>3583</v>
      </c>
      <c r="E129" s="765" t="s">
        <v>3396</v>
      </c>
      <c r="F129" s="765" t="s">
        <v>3584</v>
      </c>
      <c r="G129" s="177" t="s">
        <v>3387</v>
      </c>
      <c r="H129" s="766" t="s">
        <v>3588</v>
      </c>
      <c r="I129" s="766" t="s">
        <v>3589</v>
      </c>
      <c r="J129" s="767" t="s">
        <v>3590</v>
      </c>
      <c r="K129" s="768" t="s">
        <v>78</v>
      </c>
      <c r="L129" s="178" t="s">
        <v>82</v>
      </c>
      <c r="M129" s="771">
        <v>1562858</v>
      </c>
      <c r="N129" s="182" t="s">
        <v>3390</v>
      </c>
    </row>
    <row r="130" spans="2:14" ht="27.75" customHeight="1">
      <c r="B130" s="179" t="s">
        <v>155</v>
      </c>
      <c r="C130" s="179">
        <v>45504</v>
      </c>
      <c r="D130" s="746" t="s">
        <v>3583</v>
      </c>
      <c r="E130" s="765" t="s">
        <v>3396</v>
      </c>
      <c r="F130" s="765" t="s">
        <v>3584</v>
      </c>
      <c r="G130" s="177" t="s">
        <v>3387</v>
      </c>
      <c r="H130" s="766" t="s">
        <v>3588</v>
      </c>
      <c r="I130" s="766" t="s">
        <v>3589</v>
      </c>
      <c r="J130" s="767" t="s">
        <v>3590</v>
      </c>
      <c r="K130" s="768" t="s">
        <v>78</v>
      </c>
      <c r="L130" s="178" t="s">
        <v>85</v>
      </c>
      <c r="M130" s="771">
        <v>4718266</v>
      </c>
      <c r="N130" s="182" t="s">
        <v>3390</v>
      </c>
    </row>
    <row r="131" spans="2:14" ht="27.75" customHeight="1">
      <c r="B131" s="179" t="s">
        <v>155</v>
      </c>
      <c r="C131" s="179">
        <v>45504</v>
      </c>
      <c r="D131" s="746" t="s">
        <v>3583</v>
      </c>
      <c r="E131" s="765" t="s">
        <v>3396</v>
      </c>
      <c r="F131" s="765" t="s">
        <v>3584</v>
      </c>
      <c r="G131" s="177" t="s">
        <v>3387</v>
      </c>
      <c r="H131" s="766" t="s">
        <v>3588</v>
      </c>
      <c r="I131" s="766" t="s">
        <v>3589</v>
      </c>
      <c r="J131" s="767" t="s">
        <v>3590</v>
      </c>
      <c r="K131" s="768" t="s">
        <v>78</v>
      </c>
      <c r="L131" s="178" t="s">
        <v>87</v>
      </c>
      <c r="M131" s="771">
        <v>716948</v>
      </c>
      <c r="N131" s="182" t="s">
        <v>3390</v>
      </c>
    </row>
    <row r="132" spans="2:14" ht="27.75" customHeight="1">
      <c r="B132" s="179" t="s">
        <v>155</v>
      </c>
      <c r="C132" s="179">
        <v>45504</v>
      </c>
      <c r="D132" s="746" t="s">
        <v>3583</v>
      </c>
      <c r="E132" s="765" t="s">
        <v>3396</v>
      </c>
      <c r="F132" s="765" t="s">
        <v>3584</v>
      </c>
      <c r="G132" s="177" t="s">
        <v>3387</v>
      </c>
      <c r="H132" s="766" t="s">
        <v>3588</v>
      </c>
      <c r="I132" s="766" t="s">
        <v>3589</v>
      </c>
      <c r="J132" s="767" t="s">
        <v>3590</v>
      </c>
      <c r="K132" s="768" t="s">
        <v>78</v>
      </c>
      <c r="L132" s="178" t="s">
        <v>84</v>
      </c>
      <c r="M132" s="771">
        <v>793785</v>
      </c>
      <c r="N132" s="182" t="s">
        <v>3390</v>
      </c>
    </row>
    <row r="133" spans="2:14" ht="27.75" customHeight="1">
      <c r="B133" s="179" t="s">
        <v>155</v>
      </c>
      <c r="C133" s="179">
        <v>45504</v>
      </c>
      <c r="D133" s="746" t="s">
        <v>3583</v>
      </c>
      <c r="E133" s="765" t="s">
        <v>3396</v>
      </c>
      <c r="F133" s="765" t="s">
        <v>3584</v>
      </c>
      <c r="G133" s="177" t="s">
        <v>3387</v>
      </c>
      <c r="H133" s="766" t="s">
        <v>3591</v>
      </c>
      <c r="I133" s="766" t="s">
        <v>3592</v>
      </c>
      <c r="J133" s="767" t="s">
        <v>3593</v>
      </c>
      <c r="K133" s="768" t="s">
        <v>100</v>
      </c>
      <c r="L133" s="178" t="s">
        <v>105</v>
      </c>
      <c r="M133" s="180">
        <v>1186194</v>
      </c>
      <c r="N133" s="182" t="s">
        <v>3390</v>
      </c>
    </row>
    <row r="134" spans="2:14" ht="27.75" customHeight="1">
      <c r="B134" s="179" t="s">
        <v>196</v>
      </c>
      <c r="C134" s="179">
        <v>45503</v>
      </c>
      <c r="D134" s="764" t="s">
        <v>3418</v>
      </c>
      <c r="E134" s="764" t="s">
        <v>3393</v>
      </c>
      <c r="F134" s="764">
        <v>10295898</v>
      </c>
      <c r="G134" s="177" t="s">
        <v>3394</v>
      </c>
      <c r="H134" s="766" t="s">
        <v>3594</v>
      </c>
      <c r="I134" s="766" t="s">
        <v>3595</v>
      </c>
      <c r="J134" s="767" t="s">
        <v>3596</v>
      </c>
      <c r="K134" s="768" t="s">
        <v>15</v>
      </c>
      <c r="L134" s="178" t="s">
        <v>16</v>
      </c>
      <c r="M134" s="769">
        <v>1594213</v>
      </c>
      <c r="N134" s="182" t="s">
        <v>3390</v>
      </c>
    </row>
    <row r="135" spans="2:14" ht="27.75" customHeight="1">
      <c r="B135" s="179" t="s">
        <v>196</v>
      </c>
      <c r="C135" s="179">
        <v>45503</v>
      </c>
      <c r="D135" s="764" t="s">
        <v>3425</v>
      </c>
      <c r="E135" s="764" t="s">
        <v>3393</v>
      </c>
      <c r="F135" s="764">
        <v>1047365644</v>
      </c>
      <c r="G135" s="177" t="s">
        <v>3394</v>
      </c>
      <c r="H135" s="766" t="s">
        <v>3597</v>
      </c>
      <c r="I135" s="766" t="s">
        <v>3598</v>
      </c>
      <c r="J135" s="767" t="s">
        <v>3596</v>
      </c>
      <c r="K135" s="768" t="s">
        <v>15</v>
      </c>
      <c r="L135" s="178" t="s">
        <v>33</v>
      </c>
      <c r="M135" s="769">
        <v>804546</v>
      </c>
      <c r="N135" s="182" t="s">
        <v>3390</v>
      </c>
    </row>
    <row r="136" spans="2:14" ht="27.75" customHeight="1">
      <c r="B136" s="179" t="s">
        <v>196</v>
      </c>
      <c r="C136" s="179">
        <v>45503</v>
      </c>
      <c r="D136" s="764" t="s">
        <v>3427</v>
      </c>
      <c r="E136" s="764" t="s">
        <v>3393</v>
      </c>
      <c r="F136" s="764">
        <v>45467436</v>
      </c>
      <c r="G136" s="177" t="s">
        <v>3394</v>
      </c>
      <c r="H136" s="766" t="s">
        <v>3599</v>
      </c>
      <c r="I136" s="766" t="s">
        <v>3598</v>
      </c>
      <c r="J136" s="767" t="s">
        <v>3596</v>
      </c>
      <c r="K136" s="768" t="s">
        <v>15</v>
      </c>
      <c r="L136" s="178" t="s">
        <v>33</v>
      </c>
      <c r="M136" s="769">
        <v>804546</v>
      </c>
      <c r="N136" s="182" t="s">
        <v>3390</v>
      </c>
    </row>
    <row r="137" spans="2:14" ht="27.75" customHeight="1">
      <c r="B137" s="179" t="s">
        <v>196</v>
      </c>
      <c r="C137" s="179">
        <v>45503</v>
      </c>
      <c r="D137" s="764" t="s">
        <v>3429</v>
      </c>
      <c r="E137" s="764" t="s">
        <v>3393</v>
      </c>
      <c r="F137" s="764">
        <v>1143404334</v>
      </c>
      <c r="G137" s="177" t="s">
        <v>3394</v>
      </c>
      <c r="H137" s="766" t="s">
        <v>3600</v>
      </c>
      <c r="I137" s="766" t="s">
        <v>3598</v>
      </c>
      <c r="J137" s="767" t="s">
        <v>3596</v>
      </c>
      <c r="K137" s="768" t="s">
        <v>15</v>
      </c>
      <c r="L137" s="178" t="s">
        <v>33</v>
      </c>
      <c r="M137" s="769">
        <v>804546</v>
      </c>
      <c r="N137" s="182" t="s">
        <v>3390</v>
      </c>
    </row>
    <row r="138" spans="2:14" ht="27.75" customHeight="1">
      <c r="B138" s="179" t="s">
        <v>196</v>
      </c>
      <c r="C138" s="179">
        <v>45503</v>
      </c>
      <c r="D138" s="764" t="s">
        <v>3431</v>
      </c>
      <c r="E138" s="764" t="s">
        <v>3393</v>
      </c>
      <c r="F138" s="764">
        <v>1059911311</v>
      </c>
      <c r="G138" s="177" t="s">
        <v>3394</v>
      </c>
      <c r="H138" s="766" t="s">
        <v>3601</v>
      </c>
      <c r="I138" s="766" t="s">
        <v>3595</v>
      </c>
      <c r="J138" s="767" t="s">
        <v>3596</v>
      </c>
      <c r="K138" s="768" t="s">
        <v>15</v>
      </c>
      <c r="L138" s="178" t="s">
        <v>25</v>
      </c>
      <c r="M138" s="769">
        <v>865200</v>
      </c>
      <c r="N138" s="182" t="s">
        <v>3390</v>
      </c>
    </row>
    <row r="139" spans="2:14" ht="27.75" customHeight="1">
      <c r="B139" s="179" t="s">
        <v>196</v>
      </c>
      <c r="C139" s="179">
        <v>45503</v>
      </c>
      <c r="D139" s="764" t="s">
        <v>3433</v>
      </c>
      <c r="E139" s="764" t="s">
        <v>3393</v>
      </c>
      <c r="F139" s="764">
        <v>48607013</v>
      </c>
      <c r="G139" s="177" t="s">
        <v>3394</v>
      </c>
      <c r="H139" s="766" t="s">
        <v>3602</v>
      </c>
      <c r="I139" s="766" t="s">
        <v>3595</v>
      </c>
      <c r="J139" s="767" t="s">
        <v>3596</v>
      </c>
      <c r="K139" s="768" t="s">
        <v>15</v>
      </c>
      <c r="L139" s="178" t="s">
        <v>25</v>
      </c>
      <c r="M139" s="769">
        <v>865200</v>
      </c>
      <c r="N139" s="182" t="s">
        <v>3390</v>
      </c>
    </row>
    <row r="140" spans="2:14" ht="27.75" customHeight="1">
      <c r="B140" s="179" t="s">
        <v>196</v>
      </c>
      <c r="C140" s="179">
        <v>45503</v>
      </c>
      <c r="D140" s="764" t="s">
        <v>3435</v>
      </c>
      <c r="E140" s="764" t="s">
        <v>3393</v>
      </c>
      <c r="F140" s="764">
        <v>45509952</v>
      </c>
      <c r="G140" s="177" t="s">
        <v>3394</v>
      </c>
      <c r="H140" s="766" t="s">
        <v>3603</v>
      </c>
      <c r="I140" s="766" t="s">
        <v>3595</v>
      </c>
      <c r="J140" s="767" t="s">
        <v>3596</v>
      </c>
      <c r="K140" s="768" t="s">
        <v>15</v>
      </c>
      <c r="L140" s="178" t="s">
        <v>25</v>
      </c>
      <c r="M140" s="769">
        <v>865200</v>
      </c>
      <c r="N140" s="182" t="s">
        <v>3390</v>
      </c>
    </row>
    <row r="141" spans="2:14" ht="27.75" customHeight="1">
      <c r="B141" s="179" t="s">
        <v>196</v>
      </c>
      <c r="C141" s="179">
        <v>45503</v>
      </c>
      <c r="D141" s="764" t="s">
        <v>3437</v>
      </c>
      <c r="E141" s="764" t="s">
        <v>3393</v>
      </c>
      <c r="F141" s="764">
        <v>1058672776</v>
      </c>
      <c r="G141" s="177" t="s">
        <v>3394</v>
      </c>
      <c r="H141" s="766" t="s">
        <v>3604</v>
      </c>
      <c r="I141" s="766" t="s">
        <v>3595</v>
      </c>
      <c r="J141" s="767" t="s">
        <v>3596</v>
      </c>
      <c r="K141" s="768" t="s">
        <v>15</v>
      </c>
      <c r="L141" s="178" t="s">
        <v>25</v>
      </c>
      <c r="M141" s="769">
        <v>865200</v>
      </c>
      <c r="N141" s="182" t="s">
        <v>3390</v>
      </c>
    </row>
    <row r="142" spans="2:14" ht="27.75" customHeight="1">
      <c r="B142" s="179" t="s">
        <v>196</v>
      </c>
      <c r="C142" s="179">
        <v>45503</v>
      </c>
      <c r="D142" s="764" t="s">
        <v>3605</v>
      </c>
      <c r="E142" s="764" t="s">
        <v>3393</v>
      </c>
      <c r="F142" s="764">
        <v>1063808285</v>
      </c>
      <c r="G142" s="177" t="s">
        <v>3394</v>
      </c>
      <c r="H142" s="766" t="s">
        <v>3606</v>
      </c>
      <c r="I142" s="766" t="s">
        <v>3595</v>
      </c>
      <c r="J142" s="767" t="s">
        <v>3596</v>
      </c>
      <c r="K142" s="768" t="s">
        <v>15</v>
      </c>
      <c r="L142" s="178" t="s">
        <v>25</v>
      </c>
      <c r="M142" s="769">
        <v>865200</v>
      </c>
      <c r="N142" s="182" t="s">
        <v>3390</v>
      </c>
    </row>
    <row r="143" spans="2:14" ht="27.75" customHeight="1">
      <c r="B143" s="179" t="s">
        <v>196</v>
      </c>
      <c r="C143" s="179">
        <v>45503</v>
      </c>
      <c r="D143" s="764" t="s">
        <v>3441</v>
      </c>
      <c r="E143" s="764" t="s">
        <v>3393</v>
      </c>
      <c r="F143" s="764">
        <v>1058670284</v>
      </c>
      <c r="G143" s="177" t="s">
        <v>3394</v>
      </c>
      <c r="H143" s="766" t="s">
        <v>3607</v>
      </c>
      <c r="I143" s="766" t="s">
        <v>3595</v>
      </c>
      <c r="J143" s="767" t="s">
        <v>3596</v>
      </c>
      <c r="K143" s="768" t="s">
        <v>15</v>
      </c>
      <c r="L143" s="178" t="s">
        <v>25</v>
      </c>
      <c r="M143" s="769">
        <v>865200</v>
      </c>
      <c r="N143" s="182" t="s">
        <v>3390</v>
      </c>
    </row>
    <row r="144" spans="2:14" ht="27.75" customHeight="1">
      <c r="B144" s="179" t="s">
        <v>196</v>
      </c>
      <c r="C144" s="179">
        <v>45503</v>
      </c>
      <c r="D144" s="764" t="s">
        <v>3443</v>
      </c>
      <c r="E144" s="764" t="s">
        <v>3393</v>
      </c>
      <c r="F144" s="764">
        <v>1061783592</v>
      </c>
      <c r="G144" s="177" t="s">
        <v>3394</v>
      </c>
      <c r="H144" s="766" t="s">
        <v>3608</v>
      </c>
      <c r="I144" s="766" t="s">
        <v>3595</v>
      </c>
      <c r="J144" s="767" t="s">
        <v>3596</v>
      </c>
      <c r="K144" s="768" t="s">
        <v>15</v>
      </c>
      <c r="L144" s="178" t="s">
        <v>25</v>
      </c>
      <c r="M144" s="769">
        <v>865200</v>
      </c>
      <c r="N144" s="182" t="s">
        <v>3390</v>
      </c>
    </row>
    <row r="145" spans="2:14" ht="27.75" customHeight="1">
      <c r="B145" s="179" t="s">
        <v>196</v>
      </c>
      <c r="C145" s="179">
        <v>45503</v>
      </c>
      <c r="D145" s="764" t="s">
        <v>3445</v>
      </c>
      <c r="E145" s="764" t="s">
        <v>3393</v>
      </c>
      <c r="F145" s="764">
        <v>1033730834</v>
      </c>
      <c r="G145" s="177" t="s">
        <v>3394</v>
      </c>
      <c r="H145" s="766" t="s">
        <v>3609</v>
      </c>
      <c r="I145" s="766" t="s">
        <v>3595</v>
      </c>
      <c r="J145" s="767" t="s">
        <v>3596</v>
      </c>
      <c r="K145" s="768" t="s">
        <v>15</v>
      </c>
      <c r="L145" s="178" t="s">
        <v>25</v>
      </c>
      <c r="M145" s="769">
        <v>865200</v>
      </c>
      <c r="N145" s="182" t="s">
        <v>3390</v>
      </c>
    </row>
    <row r="146" spans="2:14" ht="27.75" customHeight="1">
      <c r="B146" s="179" t="s">
        <v>196</v>
      </c>
      <c r="C146" s="179">
        <v>45503</v>
      </c>
      <c r="D146" s="764" t="s">
        <v>3447</v>
      </c>
      <c r="E146" s="764" t="s">
        <v>3393</v>
      </c>
      <c r="F146" s="764">
        <v>1061716701</v>
      </c>
      <c r="G146" s="177" t="s">
        <v>3394</v>
      </c>
      <c r="H146" s="766" t="s">
        <v>3610</v>
      </c>
      <c r="I146" s="766" t="s">
        <v>3595</v>
      </c>
      <c r="J146" s="767" t="s">
        <v>3596</v>
      </c>
      <c r="K146" s="768" t="s">
        <v>15</v>
      </c>
      <c r="L146" s="178" t="s">
        <v>25</v>
      </c>
      <c r="M146" s="769">
        <v>865200</v>
      </c>
      <c r="N146" s="182" t="s">
        <v>3390</v>
      </c>
    </row>
    <row r="147" spans="2:14" ht="27.75" customHeight="1">
      <c r="B147" s="179" t="s">
        <v>196</v>
      </c>
      <c r="C147" s="179">
        <v>45503</v>
      </c>
      <c r="D147" s="764" t="s">
        <v>3449</v>
      </c>
      <c r="E147" s="764" t="s">
        <v>3393</v>
      </c>
      <c r="F147" s="764">
        <v>76326612</v>
      </c>
      <c r="G147" s="177" t="s">
        <v>3394</v>
      </c>
      <c r="H147" s="766" t="s">
        <v>3611</v>
      </c>
      <c r="I147" s="766" t="s">
        <v>3595</v>
      </c>
      <c r="J147" s="767" t="s">
        <v>3596</v>
      </c>
      <c r="K147" s="768" t="s">
        <v>15</v>
      </c>
      <c r="L147" s="178" t="s">
        <v>25</v>
      </c>
      <c r="M147" s="769">
        <v>865200</v>
      </c>
      <c r="N147" s="182" t="s">
        <v>3390</v>
      </c>
    </row>
    <row r="148" spans="2:14" ht="27.75" customHeight="1">
      <c r="B148" s="179" t="s">
        <v>196</v>
      </c>
      <c r="C148" s="179">
        <v>45503</v>
      </c>
      <c r="D148" s="764" t="s">
        <v>3451</v>
      </c>
      <c r="E148" s="764" t="s">
        <v>3393</v>
      </c>
      <c r="F148" s="764">
        <v>25276952</v>
      </c>
      <c r="G148" s="177" t="s">
        <v>3394</v>
      </c>
      <c r="H148" s="766" t="s">
        <v>3612</v>
      </c>
      <c r="I148" s="766" t="s">
        <v>3595</v>
      </c>
      <c r="J148" s="767" t="s">
        <v>3596</v>
      </c>
      <c r="K148" s="768" t="s">
        <v>15</v>
      </c>
      <c r="L148" s="178" t="s">
        <v>25</v>
      </c>
      <c r="M148" s="769">
        <v>865200</v>
      </c>
      <c r="N148" s="182" t="s">
        <v>3390</v>
      </c>
    </row>
    <row r="149" spans="2:14" ht="27.75" customHeight="1">
      <c r="B149" s="179" t="s">
        <v>196</v>
      </c>
      <c r="C149" s="179">
        <v>45503</v>
      </c>
      <c r="D149" s="764" t="s">
        <v>3453</v>
      </c>
      <c r="E149" s="764" t="s">
        <v>3393</v>
      </c>
      <c r="F149" s="764">
        <v>52999456</v>
      </c>
      <c r="G149" s="177" t="s">
        <v>3394</v>
      </c>
      <c r="H149" s="766" t="s">
        <v>3613</v>
      </c>
      <c r="I149" s="766" t="s">
        <v>3595</v>
      </c>
      <c r="J149" s="767" t="s">
        <v>3596</v>
      </c>
      <c r="K149" s="768" t="s">
        <v>15</v>
      </c>
      <c r="L149" s="178" t="s">
        <v>25</v>
      </c>
      <c r="M149" s="769">
        <v>865200</v>
      </c>
      <c r="N149" s="182" t="s">
        <v>3390</v>
      </c>
    </row>
    <row r="150" spans="2:14" ht="27.75" customHeight="1">
      <c r="B150" s="179" t="s">
        <v>196</v>
      </c>
      <c r="C150" s="179">
        <v>45503</v>
      </c>
      <c r="D150" s="764" t="s">
        <v>3455</v>
      </c>
      <c r="E150" s="764" t="s">
        <v>3393</v>
      </c>
      <c r="F150" s="764">
        <v>1061808219</v>
      </c>
      <c r="G150" s="177" t="s">
        <v>3394</v>
      </c>
      <c r="H150" s="766" t="s">
        <v>3614</v>
      </c>
      <c r="I150" s="766" t="s">
        <v>3595</v>
      </c>
      <c r="J150" s="767" t="s">
        <v>3596</v>
      </c>
      <c r="K150" s="768" t="s">
        <v>15</v>
      </c>
      <c r="L150" s="178" t="s">
        <v>25</v>
      </c>
      <c r="M150" s="769">
        <v>865200</v>
      </c>
      <c r="N150" s="182" t="s">
        <v>3390</v>
      </c>
    </row>
    <row r="151" spans="2:14" ht="27.75" customHeight="1">
      <c r="B151" s="179" t="s">
        <v>196</v>
      </c>
      <c r="C151" s="179">
        <v>45503</v>
      </c>
      <c r="D151" s="764" t="s">
        <v>3457</v>
      </c>
      <c r="E151" s="764" t="s">
        <v>3393</v>
      </c>
      <c r="F151" s="764">
        <v>1061775664</v>
      </c>
      <c r="G151" s="177" t="s">
        <v>3394</v>
      </c>
      <c r="H151" s="766" t="s">
        <v>3615</v>
      </c>
      <c r="I151" s="766" t="s">
        <v>3595</v>
      </c>
      <c r="J151" s="767" t="s">
        <v>3596</v>
      </c>
      <c r="K151" s="768" t="s">
        <v>15</v>
      </c>
      <c r="L151" s="178" t="s">
        <v>25</v>
      </c>
      <c r="M151" s="769">
        <v>865200</v>
      </c>
      <c r="N151" s="182" t="s">
        <v>3390</v>
      </c>
    </row>
    <row r="152" spans="2:14" ht="27.75" customHeight="1">
      <c r="B152" s="179" t="s">
        <v>196</v>
      </c>
      <c r="C152" s="179">
        <v>45503</v>
      </c>
      <c r="D152" s="764" t="s">
        <v>3459</v>
      </c>
      <c r="E152" s="764" t="s">
        <v>3393</v>
      </c>
      <c r="F152" s="764">
        <v>34317116</v>
      </c>
      <c r="G152" s="177" t="s">
        <v>3394</v>
      </c>
      <c r="H152" s="766" t="s">
        <v>3616</v>
      </c>
      <c r="I152" s="766" t="s">
        <v>3595</v>
      </c>
      <c r="J152" s="767" t="s">
        <v>3596</v>
      </c>
      <c r="K152" s="768" t="s">
        <v>15</v>
      </c>
      <c r="L152" s="178" t="s">
        <v>25</v>
      </c>
      <c r="M152" s="769">
        <v>865200</v>
      </c>
      <c r="N152" s="182" t="s">
        <v>3390</v>
      </c>
    </row>
    <row r="153" spans="2:14" ht="27.75" customHeight="1">
      <c r="B153" s="179" t="s">
        <v>196</v>
      </c>
      <c r="C153" s="179">
        <v>45503</v>
      </c>
      <c r="D153" s="764" t="s">
        <v>3461</v>
      </c>
      <c r="E153" s="764" t="s">
        <v>3393</v>
      </c>
      <c r="F153" s="764">
        <v>1058976144</v>
      </c>
      <c r="G153" s="177" t="s">
        <v>3394</v>
      </c>
      <c r="H153" s="766" t="s">
        <v>3617</v>
      </c>
      <c r="I153" s="766" t="s">
        <v>3595</v>
      </c>
      <c r="J153" s="767" t="s">
        <v>3596</v>
      </c>
      <c r="K153" s="768" t="s">
        <v>15</v>
      </c>
      <c r="L153" s="178" t="s">
        <v>31</v>
      </c>
      <c r="M153" s="769">
        <v>865200</v>
      </c>
      <c r="N153" s="182" t="s">
        <v>3390</v>
      </c>
    </row>
    <row r="154" spans="2:14" ht="27.75" customHeight="1">
      <c r="B154" s="179" t="s">
        <v>196</v>
      </c>
      <c r="C154" s="179">
        <v>45503</v>
      </c>
      <c r="D154" s="764" t="s">
        <v>3463</v>
      </c>
      <c r="E154" s="764" t="s">
        <v>3393</v>
      </c>
      <c r="F154" s="764">
        <v>1059362572</v>
      </c>
      <c r="G154" s="177" t="s">
        <v>3394</v>
      </c>
      <c r="H154" s="766" t="s">
        <v>3618</v>
      </c>
      <c r="I154" s="766" t="s">
        <v>3595</v>
      </c>
      <c r="J154" s="767" t="s">
        <v>3596</v>
      </c>
      <c r="K154" s="768" t="s">
        <v>15</v>
      </c>
      <c r="L154" s="178" t="s">
        <v>31</v>
      </c>
      <c r="M154" s="769">
        <v>865200</v>
      </c>
      <c r="N154" s="182" t="s">
        <v>3390</v>
      </c>
    </row>
    <row r="155" spans="2:14" ht="27.75" customHeight="1">
      <c r="B155" s="179" t="s">
        <v>196</v>
      </c>
      <c r="C155" s="179">
        <v>45503</v>
      </c>
      <c r="D155" s="764" t="s">
        <v>3465</v>
      </c>
      <c r="E155" s="764" t="s">
        <v>3393</v>
      </c>
      <c r="F155" s="764">
        <v>1061601638</v>
      </c>
      <c r="G155" s="177" t="s">
        <v>3394</v>
      </c>
      <c r="H155" s="766" t="s">
        <v>3619</v>
      </c>
      <c r="I155" s="766" t="s">
        <v>3595</v>
      </c>
      <c r="J155" s="767" t="s">
        <v>3596</v>
      </c>
      <c r="K155" s="768" t="s">
        <v>15</v>
      </c>
      <c r="L155" s="178" t="s">
        <v>31</v>
      </c>
      <c r="M155" s="769">
        <v>865200</v>
      </c>
      <c r="N155" s="182" t="s">
        <v>3390</v>
      </c>
    </row>
    <row r="156" spans="2:14" ht="27.75" customHeight="1">
      <c r="B156" s="179" t="s">
        <v>196</v>
      </c>
      <c r="C156" s="179">
        <v>45503</v>
      </c>
      <c r="D156" s="764" t="s">
        <v>3467</v>
      </c>
      <c r="E156" s="764" t="s">
        <v>3393</v>
      </c>
      <c r="F156" s="764">
        <v>1058676626</v>
      </c>
      <c r="G156" s="177" t="s">
        <v>3394</v>
      </c>
      <c r="H156" s="766" t="s">
        <v>3620</v>
      </c>
      <c r="I156" s="766" t="s">
        <v>3595</v>
      </c>
      <c r="J156" s="767" t="s">
        <v>3596</v>
      </c>
      <c r="K156" s="768" t="s">
        <v>15</v>
      </c>
      <c r="L156" s="178" t="s">
        <v>31</v>
      </c>
      <c r="M156" s="769">
        <v>865200</v>
      </c>
      <c r="N156" s="182" t="s">
        <v>3390</v>
      </c>
    </row>
    <row r="157" spans="2:14" ht="27.75" customHeight="1">
      <c r="B157" s="179" t="s">
        <v>196</v>
      </c>
      <c r="C157" s="179">
        <v>45503</v>
      </c>
      <c r="D157" s="764" t="s">
        <v>3469</v>
      </c>
      <c r="E157" s="764" t="s">
        <v>3393</v>
      </c>
      <c r="F157" s="764">
        <v>76335748</v>
      </c>
      <c r="G157" s="177" t="s">
        <v>3394</v>
      </c>
      <c r="H157" s="766" t="s">
        <v>3621</v>
      </c>
      <c r="I157" s="766" t="s">
        <v>3595</v>
      </c>
      <c r="J157" s="767" t="s">
        <v>3596</v>
      </c>
      <c r="K157" s="768" t="s">
        <v>15</v>
      </c>
      <c r="L157" s="178" t="s">
        <v>31</v>
      </c>
      <c r="M157" s="769">
        <v>865200</v>
      </c>
      <c r="N157" s="182" t="s">
        <v>3390</v>
      </c>
    </row>
    <row r="158" spans="2:14" ht="27.75" customHeight="1">
      <c r="B158" s="179" t="s">
        <v>196</v>
      </c>
      <c r="C158" s="179">
        <v>45503</v>
      </c>
      <c r="D158" s="764" t="s">
        <v>3471</v>
      </c>
      <c r="E158" s="764" t="s">
        <v>3393</v>
      </c>
      <c r="F158" s="764">
        <v>1059912800</v>
      </c>
      <c r="G158" s="177" t="s">
        <v>3394</v>
      </c>
      <c r="H158" s="766" t="s">
        <v>3622</v>
      </c>
      <c r="I158" s="766" t="s">
        <v>3595</v>
      </c>
      <c r="J158" s="767" t="s">
        <v>3596</v>
      </c>
      <c r="K158" s="768" t="s">
        <v>15</v>
      </c>
      <c r="L158" s="178" t="s">
        <v>31</v>
      </c>
      <c r="M158" s="769">
        <v>865200</v>
      </c>
      <c r="N158" s="182" t="s">
        <v>3390</v>
      </c>
    </row>
    <row r="159" spans="2:14" ht="27.75" customHeight="1">
      <c r="B159" s="179" t="s">
        <v>196</v>
      </c>
      <c r="C159" s="179">
        <v>45503</v>
      </c>
      <c r="D159" s="764" t="s">
        <v>3473</v>
      </c>
      <c r="E159" s="764" t="s">
        <v>3393</v>
      </c>
      <c r="F159" s="764">
        <v>1061723418</v>
      </c>
      <c r="G159" s="177" t="s">
        <v>3394</v>
      </c>
      <c r="H159" s="766" t="s">
        <v>3623</v>
      </c>
      <c r="I159" s="766" t="s">
        <v>3595</v>
      </c>
      <c r="J159" s="767" t="s">
        <v>3596</v>
      </c>
      <c r="K159" s="768" t="s">
        <v>15</v>
      </c>
      <c r="L159" s="178" t="s">
        <v>31</v>
      </c>
      <c r="M159" s="769">
        <v>865200</v>
      </c>
      <c r="N159" s="182" t="s">
        <v>3390</v>
      </c>
    </row>
    <row r="160" spans="2:14" ht="27.75" customHeight="1">
      <c r="B160" s="179" t="s">
        <v>196</v>
      </c>
      <c r="C160" s="179">
        <v>45503</v>
      </c>
      <c r="D160" s="764" t="s">
        <v>3624</v>
      </c>
      <c r="E160" s="764" t="s">
        <v>3393</v>
      </c>
      <c r="F160" s="764">
        <v>1061720638</v>
      </c>
      <c r="G160" s="177" t="s">
        <v>3394</v>
      </c>
      <c r="H160" s="766" t="s">
        <v>3625</v>
      </c>
      <c r="I160" s="766" t="s">
        <v>3595</v>
      </c>
      <c r="J160" s="767" t="s">
        <v>3596</v>
      </c>
      <c r="K160" s="768" t="s">
        <v>15</v>
      </c>
      <c r="L160" s="178" t="s">
        <v>31</v>
      </c>
      <c r="M160" s="769">
        <v>865200</v>
      </c>
      <c r="N160" s="182" t="s">
        <v>3390</v>
      </c>
    </row>
    <row r="161" spans="2:14" ht="27.75" customHeight="1">
      <c r="B161" s="179" t="s">
        <v>196</v>
      </c>
      <c r="C161" s="179">
        <v>45503</v>
      </c>
      <c r="D161" s="764" t="s">
        <v>3477</v>
      </c>
      <c r="E161" s="764" t="s">
        <v>3393</v>
      </c>
      <c r="F161" s="764">
        <v>1061786824</v>
      </c>
      <c r="G161" s="177" t="s">
        <v>3394</v>
      </c>
      <c r="H161" s="766" t="s">
        <v>3626</v>
      </c>
      <c r="I161" s="766" t="s">
        <v>3595</v>
      </c>
      <c r="J161" s="767" t="s">
        <v>3596</v>
      </c>
      <c r="K161" s="768" t="s">
        <v>15</v>
      </c>
      <c r="L161" s="178" t="s">
        <v>31</v>
      </c>
      <c r="M161" s="769">
        <v>865200</v>
      </c>
      <c r="N161" s="182" t="s">
        <v>3390</v>
      </c>
    </row>
    <row r="162" spans="2:14" ht="27.75" customHeight="1">
      <c r="B162" s="179" t="s">
        <v>196</v>
      </c>
      <c r="C162" s="179">
        <v>45503</v>
      </c>
      <c r="D162" s="764" t="s">
        <v>3479</v>
      </c>
      <c r="E162" s="764" t="s">
        <v>3393</v>
      </c>
      <c r="F162" s="764">
        <v>1059915770</v>
      </c>
      <c r="G162" s="177" t="s">
        <v>3394</v>
      </c>
      <c r="H162" s="766" t="s">
        <v>3627</v>
      </c>
      <c r="I162" s="766" t="s">
        <v>3595</v>
      </c>
      <c r="J162" s="767" t="s">
        <v>3596</v>
      </c>
      <c r="K162" s="768" t="s">
        <v>15</v>
      </c>
      <c r="L162" s="178" t="s">
        <v>31</v>
      </c>
      <c r="M162" s="769">
        <v>865200</v>
      </c>
      <c r="N162" s="182" t="s">
        <v>3390</v>
      </c>
    </row>
    <row r="163" spans="2:14" ht="27.75" customHeight="1">
      <c r="B163" s="179" t="s">
        <v>196</v>
      </c>
      <c r="C163" s="179">
        <v>45503</v>
      </c>
      <c r="D163" s="764" t="s">
        <v>3481</v>
      </c>
      <c r="E163" s="764" t="s">
        <v>3393</v>
      </c>
      <c r="F163" s="764">
        <v>1058976178</v>
      </c>
      <c r="G163" s="177" t="s">
        <v>3394</v>
      </c>
      <c r="H163" s="766" t="s">
        <v>3628</v>
      </c>
      <c r="I163" s="766" t="s">
        <v>3595</v>
      </c>
      <c r="J163" s="767" t="s">
        <v>3596</v>
      </c>
      <c r="K163" s="768" t="s">
        <v>15</v>
      </c>
      <c r="L163" s="178" t="s">
        <v>31</v>
      </c>
      <c r="M163" s="769">
        <v>865200</v>
      </c>
      <c r="N163" s="182" t="s">
        <v>3390</v>
      </c>
    </row>
    <row r="164" spans="2:14" ht="27.75" customHeight="1">
      <c r="B164" s="179" t="s">
        <v>196</v>
      </c>
      <c r="C164" s="179">
        <v>45503</v>
      </c>
      <c r="D164" s="764" t="s">
        <v>3483</v>
      </c>
      <c r="E164" s="764" t="s">
        <v>3393</v>
      </c>
      <c r="F164" s="764">
        <v>34639210</v>
      </c>
      <c r="G164" s="177" t="s">
        <v>3394</v>
      </c>
      <c r="H164" s="766" t="s">
        <v>3629</v>
      </c>
      <c r="I164" s="766" t="s">
        <v>3595</v>
      </c>
      <c r="J164" s="767" t="s">
        <v>3596</v>
      </c>
      <c r="K164" s="768" t="s">
        <v>15</v>
      </c>
      <c r="L164" s="178" t="s">
        <v>31</v>
      </c>
      <c r="M164" s="769">
        <v>865200</v>
      </c>
      <c r="N164" s="182" t="s">
        <v>3390</v>
      </c>
    </row>
    <row r="165" spans="2:14" ht="27.75" customHeight="1">
      <c r="B165" s="179" t="s">
        <v>196</v>
      </c>
      <c r="C165" s="179">
        <v>45503</v>
      </c>
      <c r="D165" s="764" t="s">
        <v>3485</v>
      </c>
      <c r="E165" s="764" t="s">
        <v>3393</v>
      </c>
      <c r="F165" s="764">
        <v>1059360257</v>
      </c>
      <c r="G165" s="177" t="s">
        <v>3394</v>
      </c>
      <c r="H165" s="766" t="s">
        <v>3630</v>
      </c>
      <c r="I165" s="766" t="s">
        <v>3595</v>
      </c>
      <c r="J165" s="767" t="s">
        <v>3596</v>
      </c>
      <c r="K165" s="768" t="s">
        <v>15</v>
      </c>
      <c r="L165" s="178" t="s">
        <v>31</v>
      </c>
      <c r="M165" s="769">
        <v>865200</v>
      </c>
      <c r="N165" s="182" t="s">
        <v>3390</v>
      </c>
    </row>
    <row r="166" spans="2:14" ht="27.75" customHeight="1">
      <c r="B166" s="179" t="s">
        <v>196</v>
      </c>
      <c r="C166" s="179">
        <v>45503</v>
      </c>
      <c r="D166" s="764" t="s">
        <v>3487</v>
      </c>
      <c r="E166" s="764" t="s">
        <v>3393</v>
      </c>
      <c r="F166" s="764">
        <v>1058672925</v>
      </c>
      <c r="G166" s="177" t="s">
        <v>3394</v>
      </c>
      <c r="H166" s="766" t="s">
        <v>3631</v>
      </c>
      <c r="I166" s="766" t="s">
        <v>3595</v>
      </c>
      <c r="J166" s="767" t="s">
        <v>3596</v>
      </c>
      <c r="K166" s="768" t="s">
        <v>15</v>
      </c>
      <c r="L166" s="178" t="s">
        <v>31</v>
      </c>
      <c r="M166" s="769">
        <v>865200</v>
      </c>
      <c r="N166" s="182" t="s">
        <v>3390</v>
      </c>
    </row>
    <row r="167" spans="2:14" ht="27.75" customHeight="1">
      <c r="B167" s="179" t="s">
        <v>196</v>
      </c>
      <c r="C167" s="179">
        <v>45503</v>
      </c>
      <c r="D167" s="764" t="s">
        <v>3489</v>
      </c>
      <c r="E167" s="764" t="s">
        <v>3393</v>
      </c>
      <c r="F167" s="764">
        <v>1061087676</v>
      </c>
      <c r="G167" s="177" t="s">
        <v>3394</v>
      </c>
      <c r="H167" s="766" t="s">
        <v>3632</v>
      </c>
      <c r="I167" s="766" t="s">
        <v>3595</v>
      </c>
      <c r="J167" s="767" t="s">
        <v>3596</v>
      </c>
      <c r="K167" s="768" t="s">
        <v>15</v>
      </c>
      <c r="L167" s="178" t="s">
        <v>31</v>
      </c>
      <c r="M167" s="769">
        <v>865200</v>
      </c>
      <c r="N167" s="182" t="s">
        <v>3390</v>
      </c>
    </row>
    <row r="168" spans="2:14" ht="27.75" customHeight="1">
      <c r="B168" s="179" t="s">
        <v>196</v>
      </c>
      <c r="C168" s="179">
        <v>45503</v>
      </c>
      <c r="D168" s="764" t="s">
        <v>3491</v>
      </c>
      <c r="E168" s="764" t="s">
        <v>3393</v>
      </c>
      <c r="F168" s="764">
        <v>1050944164</v>
      </c>
      <c r="G168" s="177" t="s">
        <v>3394</v>
      </c>
      <c r="H168" s="766" t="s">
        <v>3633</v>
      </c>
      <c r="I168" s="766" t="s">
        <v>3598</v>
      </c>
      <c r="J168" s="767" t="s">
        <v>3596</v>
      </c>
      <c r="K168" s="768" t="s">
        <v>15</v>
      </c>
      <c r="L168" s="178" t="s">
        <v>19</v>
      </c>
      <c r="M168" s="769">
        <v>970786</v>
      </c>
      <c r="N168" s="182" t="s">
        <v>3390</v>
      </c>
    </row>
    <row r="169" spans="2:14" ht="27.75" customHeight="1">
      <c r="B169" s="179" t="s">
        <v>196</v>
      </c>
      <c r="C169" s="179">
        <v>45503</v>
      </c>
      <c r="D169" s="764" t="s">
        <v>3493</v>
      </c>
      <c r="E169" s="764" t="s">
        <v>3393</v>
      </c>
      <c r="F169" s="764">
        <v>34561105</v>
      </c>
      <c r="G169" s="177" t="s">
        <v>3394</v>
      </c>
      <c r="H169" s="766" t="s">
        <v>3634</v>
      </c>
      <c r="I169" s="766" t="s">
        <v>3595</v>
      </c>
      <c r="J169" s="767" t="s">
        <v>3596</v>
      </c>
      <c r="K169" s="768" t="s">
        <v>15</v>
      </c>
      <c r="L169" s="178" t="s">
        <v>19</v>
      </c>
      <c r="M169" s="769">
        <v>970786</v>
      </c>
      <c r="N169" s="182" t="s">
        <v>3390</v>
      </c>
    </row>
    <row r="170" spans="2:14" ht="27.75" customHeight="1">
      <c r="B170" s="179" t="s">
        <v>196</v>
      </c>
      <c r="C170" s="179">
        <v>45503</v>
      </c>
      <c r="D170" s="764" t="s">
        <v>3495</v>
      </c>
      <c r="E170" s="764" t="s">
        <v>3393</v>
      </c>
      <c r="F170" s="764">
        <v>25635032</v>
      </c>
      <c r="G170" s="177" t="s">
        <v>3394</v>
      </c>
      <c r="H170" s="766" t="s">
        <v>3635</v>
      </c>
      <c r="I170" s="766" t="s">
        <v>3595</v>
      </c>
      <c r="J170" s="767" t="s">
        <v>3596</v>
      </c>
      <c r="K170" s="768" t="s">
        <v>15</v>
      </c>
      <c r="L170" s="178" t="s">
        <v>19</v>
      </c>
      <c r="M170" s="769">
        <v>970786</v>
      </c>
      <c r="N170" s="182" t="s">
        <v>3390</v>
      </c>
    </row>
    <row r="171" spans="2:14" ht="27.75" customHeight="1">
      <c r="B171" s="179" t="s">
        <v>196</v>
      </c>
      <c r="C171" s="179">
        <v>45503</v>
      </c>
      <c r="D171" s="764" t="s">
        <v>3497</v>
      </c>
      <c r="E171" s="764" t="s">
        <v>3393</v>
      </c>
      <c r="F171" s="764">
        <v>1059356237</v>
      </c>
      <c r="G171" s="177" t="s">
        <v>3394</v>
      </c>
      <c r="H171" s="766" t="s">
        <v>3636</v>
      </c>
      <c r="I171" s="766" t="s">
        <v>3595</v>
      </c>
      <c r="J171" s="767" t="s">
        <v>3596</v>
      </c>
      <c r="K171" s="768" t="s">
        <v>15</v>
      </c>
      <c r="L171" s="178" t="s">
        <v>37</v>
      </c>
      <c r="M171" s="769">
        <v>319002</v>
      </c>
      <c r="N171" s="182" t="s">
        <v>3390</v>
      </c>
    </row>
    <row r="172" spans="2:14" ht="27.75" customHeight="1">
      <c r="B172" s="179" t="s">
        <v>196</v>
      </c>
      <c r="C172" s="179">
        <v>45503</v>
      </c>
      <c r="D172" s="764" t="s">
        <v>3499</v>
      </c>
      <c r="E172" s="764" t="s">
        <v>3393</v>
      </c>
      <c r="F172" s="764">
        <v>76028758</v>
      </c>
      <c r="G172" s="177" t="s">
        <v>3394</v>
      </c>
      <c r="H172" s="766" t="s">
        <v>3637</v>
      </c>
      <c r="I172" s="766" t="s">
        <v>3595</v>
      </c>
      <c r="J172" s="767" t="s">
        <v>3596</v>
      </c>
      <c r="K172" s="768" t="s">
        <v>15</v>
      </c>
      <c r="L172" s="178" t="s">
        <v>37</v>
      </c>
      <c r="M172" s="769">
        <v>319002</v>
      </c>
      <c r="N172" s="182" t="s">
        <v>3390</v>
      </c>
    </row>
    <row r="173" spans="2:14" ht="27.75" customHeight="1">
      <c r="B173" s="179" t="s">
        <v>196</v>
      </c>
      <c r="C173" s="179">
        <v>45535</v>
      </c>
      <c r="D173" s="770" t="s">
        <v>3418</v>
      </c>
      <c r="E173" s="764" t="s">
        <v>3393</v>
      </c>
      <c r="F173" s="764">
        <v>10295898</v>
      </c>
      <c r="G173" s="177" t="s">
        <v>3394</v>
      </c>
      <c r="H173" s="766" t="s">
        <v>3638</v>
      </c>
      <c r="I173" s="766" t="s">
        <v>3639</v>
      </c>
      <c r="J173" s="767" t="s">
        <v>3640</v>
      </c>
      <c r="K173" s="768" t="s">
        <v>40</v>
      </c>
      <c r="L173" s="178" t="s">
        <v>42</v>
      </c>
      <c r="M173" s="769">
        <v>24000</v>
      </c>
      <c r="N173" s="182" t="s">
        <v>3390</v>
      </c>
    </row>
    <row r="174" spans="2:14" ht="27.75" customHeight="1">
      <c r="B174" s="179" t="s">
        <v>196</v>
      </c>
      <c r="C174" s="179">
        <v>45535</v>
      </c>
      <c r="D174" s="770" t="s">
        <v>3431</v>
      </c>
      <c r="E174" s="764" t="s">
        <v>3393</v>
      </c>
      <c r="F174" s="764">
        <v>1059911311</v>
      </c>
      <c r="G174" s="177" t="s">
        <v>3394</v>
      </c>
      <c r="H174" s="766" t="s">
        <v>3641</v>
      </c>
      <c r="I174" s="766" t="s">
        <v>3639</v>
      </c>
      <c r="J174" s="767" t="s">
        <v>3640</v>
      </c>
      <c r="K174" s="768" t="s">
        <v>40</v>
      </c>
      <c r="L174" s="178" t="s">
        <v>44</v>
      </c>
      <c r="M174" s="769">
        <v>60000</v>
      </c>
      <c r="N174" s="182" t="s">
        <v>3390</v>
      </c>
    </row>
    <row r="175" spans="2:14" ht="27.75" customHeight="1">
      <c r="B175" s="179" t="s">
        <v>196</v>
      </c>
      <c r="C175" s="179">
        <v>45535</v>
      </c>
      <c r="D175" s="770" t="s">
        <v>3433</v>
      </c>
      <c r="E175" s="764" t="s">
        <v>3393</v>
      </c>
      <c r="F175" s="764">
        <v>48607013</v>
      </c>
      <c r="G175" s="177" t="s">
        <v>3394</v>
      </c>
      <c r="H175" s="766" t="s">
        <v>3642</v>
      </c>
      <c r="I175" s="766" t="s">
        <v>3639</v>
      </c>
      <c r="J175" s="767" t="s">
        <v>3640</v>
      </c>
      <c r="K175" s="768" t="s">
        <v>40</v>
      </c>
      <c r="L175" s="178" t="s">
        <v>44</v>
      </c>
      <c r="M175" s="769">
        <v>60000</v>
      </c>
      <c r="N175" s="182" t="s">
        <v>3390</v>
      </c>
    </row>
    <row r="176" spans="2:14" ht="27.75" customHeight="1">
      <c r="B176" s="179" t="s">
        <v>196</v>
      </c>
      <c r="C176" s="179">
        <v>45535</v>
      </c>
      <c r="D176" s="770" t="s">
        <v>3435</v>
      </c>
      <c r="E176" s="764" t="s">
        <v>3393</v>
      </c>
      <c r="F176" s="764">
        <v>45509952</v>
      </c>
      <c r="G176" s="177" t="s">
        <v>3394</v>
      </c>
      <c r="H176" s="766" t="s">
        <v>3643</v>
      </c>
      <c r="I176" s="766" t="s">
        <v>3639</v>
      </c>
      <c r="J176" s="767" t="s">
        <v>3640</v>
      </c>
      <c r="K176" s="768" t="s">
        <v>40</v>
      </c>
      <c r="L176" s="178" t="s">
        <v>44</v>
      </c>
      <c r="M176" s="769">
        <v>60000</v>
      </c>
      <c r="N176" s="182" t="s">
        <v>3390</v>
      </c>
    </row>
    <row r="177" spans="2:14" ht="27.75" customHeight="1">
      <c r="B177" s="179" t="s">
        <v>196</v>
      </c>
      <c r="C177" s="179">
        <v>45535</v>
      </c>
      <c r="D177" s="770" t="s">
        <v>3437</v>
      </c>
      <c r="E177" s="764" t="s">
        <v>3393</v>
      </c>
      <c r="F177" s="764">
        <v>1058672776</v>
      </c>
      <c r="G177" s="177" t="s">
        <v>3394</v>
      </c>
      <c r="H177" s="766" t="s">
        <v>3644</v>
      </c>
      <c r="I177" s="766" t="s">
        <v>3639</v>
      </c>
      <c r="J177" s="767" t="s">
        <v>3640</v>
      </c>
      <c r="K177" s="768" t="s">
        <v>40</v>
      </c>
      <c r="L177" s="178" t="s">
        <v>44</v>
      </c>
      <c r="M177" s="769">
        <v>60000</v>
      </c>
      <c r="N177" s="182" t="s">
        <v>3390</v>
      </c>
    </row>
    <row r="178" spans="2:14" ht="27.75" customHeight="1">
      <c r="B178" s="179" t="s">
        <v>196</v>
      </c>
      <c r="C178" s="179">
        <v>45535</v>
      </c>
      <c r="D178" s="764" t="s">
        <v>3605</v>
      </c>
      <c r="E178" s="764" t="s">
        <v>3393</v>
      </c>
      <c r="F178" s="764">
        <v>1063808285</v>
      </c>
      <c r="G178" s="177" t="s">
        <v>3394</v>
      </c>
      <c r="H178" s="766" t="s">
        <v>3645</v>
      </c>
      <c r="I178" s="766" t="s">
        <v>3639</v>
      </c>
      <c r="J178" s="767" t="s">
        <v>3640</v>
      </c>
      <c r="K178" s="768" t="s">
        <v>40</v>
      </c>
      <c r="L178" s="178" t="s">
        <v>44</v>
      </c>
      <c r="M178" s="769">
        <v>60000</v>
      </c>
      <c r="N178" s="182" t="s">
        <v>3390</v>
      </c>
    </row>
    <row r="179" spans="2:14" ht="27.75" customHeight="1">
      <c r="B179" s="179" t="s">
        <v>196</v>
      </c>
      <c r="C179" s="179">
        <v>45535</v>
      </c>
      <c r="D179" s="770" t="s">
        <v>3441</v>
      </c>
      <c r="E179" s="764" t="s">
        <v>3393</v>
      </c>
      <c r="F179" s="764">
        <v>1058670284</v>
      </c>
      <c r="G179" s="177" t="s">
        <v>3394</v>
      </c>
      <c r="H179" s="766" t="s">
        <v>3646</v>
      </c>
      <c r="I179" s="766" t="s">
        <v>3639</v>
      </c>
      <c r="J179" s="767" t="s">
        <v>3640</v>
      </c>
      <c r="K179" s="768" t="s">
        <v>40</v>
      </c>
      <c r="L179" s="178" t="s">
        <v>44</v>
      </c>
      <c r="M179" s="769">
        <v>60000</v>
      </c>
      <c r="N179" s="182" t="s">
        <v>3390</v>
      </c>
    </row>
    <row r="180" spans="2:14" ht="27.75" customHeight="1">
      <c r="B180" s="179" t="s">
        <v>196</v>
      </c>
      <c r="C180" s="179">
        <v>45535</v>
      </c>
      <c r="D180" s="770" t="s">
        <v>3443</v>
      </c>
      <c r="E180" s="764" t="s">
        <v>3393</v>
      </c>
      <c r="F180" s="764">
        <v>1061783592</v>
      </c>
      <c r="G180" s="177" t="s">
        <v>3394</v>
      </c>
      <c r="H180" s="766" t="s">
        <v>3647</v>
      </c>
      <c r="I180" s="766" t="s">
        <v>3639</v>
      </c>
      <c r="J180" s="767" t="s">
        <v>3640</v>
      </c>
      <c r="K180" s="768" t="s">
        <v>40</v>
      </c>
      <c r="L180" s="178" t="s">
        <v>44</v>
      </c>
      <c r="M180" s="769">
        <v>60000</v>
      </c>
      <c r="N180" s="182" t="s">
        <v>3390</v>
      </c>
    </row>
    <row r="181" spans="2:14" ht="27.75" customHeight="1">
      <c r="B181" s="179" t="s">
        <v>196</v>
      </c>
      <c r="C181" s="179">
        <v>45535</v>
      </c>
      <c r="D181" s="770" t="s">
        <v>3445</v>
      </c>
      <c r="E181" s="764" t="s">
        <v>3393</v>
      </c>
      <c r="F181" s="764">
        <v>1033730834</v>
      </c>
      <c r="G181" s="177" t="s">
        <v>3394</v>
      </c>
      <c r="H181" s="766" t="s">
        <v>3648</v>
      </c>
      <c r="I181" s="766" t="s">
        <v>3639</v>
      </c>
      <c r="J181" s="767" t="s">
        <v>3640</v>
      </c>
      <c r="K181" s="768" t="s">
        <v>40</v>
      </c>
      <c r="L181" s="178" t="s">
        <v>44</v>
      </c>
      <c r="M181" s="769">
        <v>60000</v>
      </c>
      <c r="N181" s="182" t="s">
        <v>3390</v>
      </c>
    </row>
    <row r="182" spans="2:14" ht="27.75" customHeight="1">
      <c r="B182" s="179" t="s">
        <v>196</v>
      </c>
      <c r="C182" s="179">
        <v>45535</v>
      </c>
      <c r="D182" s="770" t="s">
        <v>3447</v>
      </c>
      <c r="E182" s="764" t="s">
        <v>3393</v>
      </c>
      <c r="F182" s="764">
        <v>1061716701</v>
      </c>
      <c r="G182" s="177" t="s">
        <v>3394</v>
      </c>
      <c r="H182" s="766" t="s">
        <v>3649</v>
      </c>
      <c r="I182" s="766" t="s">
        <v>3639</v>
      </c>
      <c r="J182" s="767" t="s">
        <v>3640</v>
      </c>
      <c r="K182" s="768" t="s">
        <v>40</v>
      </c>
      <c r="L182" s="178" t="s">
        <v>44</v>
      </c>
      <c r="M182" s="769">
        <v>60000</v>
      </c>
      <c r="N182" s="182" t="s">
        <v>3390</v>
      </c>
    </row>
    <row r="183" spans="2:14" ht="27.75" customHeight="1">
      <c r="B183" s="179" t="s">
        <v>196</v>
      </c>
      <c r="C183" s="179">
        <v>45535</v>
      </c>
      <c r="D183" s="770" t="s">
        <v>3449</v>
      </c>
      <c r="E183" s="764" t="s">
        <v>3393</v>
      </c>
      <c r="F183" s="764">
        <v>76326612</v>
      </c>
      <c r="G183" s="177" t="s">
        <v>3394</v>
      </c>
      <c r="H183" s="766" t="s">
        <v>3650</v>
      </c>
      <c r="I183" s="766" t="s">
        <v>3639</v>
      </c>
      <c r="J183" s="767" t="s">
        <v>3640</v>
      </c>
      <c r="K183" s="768" t="s">
        <v>40</v>
      </c>
      <c r="L183" s="178" t="s">
        <v>44</v>
      </c>
      <c r="M183" s="769">
        <v>60000</v>
      </c>
      <c r="N183" s="182" t="s">
        <v>3390</v>
      </c>
    </row>
    <row r="184" spans="2:14" ht="27.75" customHeight="1">
      <c r="B184" s="179" t="s">
        <v>196</v>
      </c>
      <c r="C184" s="179">
        <v>45535</v>
      </c>
      <c r="D184" s="770" t="s">
        <v>3451</v>
      </c>
      <c r="E184" s="764" t="s">
        <v>3393</v>
      </c>
      <c r="F184" s="764">
        <v>25276952</v>
      </c>
      <c r="G184" s="177" t="s">
        <v>3394</v>
      </c>
      <c r="H184" s="766" t="s">
        <v>3651</v>
      </c>
      <c r="I184" s="766" t="s">
        <v>3639</v>
      </c>
      <c r="J184" s="767" t="s">
        <v>3640</v>
      </c>
      <c r="K184" s="768" t="s">
        <v>40</v>
      </c>
      <c r="L184" s="178" t="s">
        <v>44</v>
      </c>
      <c r="M184" s="769">
        <v>60000</v>
      </c>
      <c r="N184" s="182" t="s">
        <v>3390</v>
      </c>
    </row>
    <row r="185" spans="2:14" ht="27.75" customHeight="1">
      <c r="B185" s="179" t="s">
        <v>196</v>
      </c>
      <c r="C185" s="179">
        <v>45535</v>
      </c>
      <c r="D185" s="770" t="s">
        <v>3453</v>
      </c>
      <c r="E185" s="764" t="s">
        <v>3393</v>
      </c>
      <c r="F185" s="764">
        <v>52999456</v>
      </c>
      <c r="G185" s="177" t="s">
        <v>3394</v>
      </c>
      <c r="H185" s="766" t="s">
        <v>3652</v>
      </c>
      <c r="I185" s="766" t="s">
        <v>3639</v>
      </c>
      <c r="J185" s="767" t="s">
        <v>3640</v>
      </c>
      <c r="K185" s="768" t="s">
        <v>40</v>
      </c>
      <c r="L185" s="178" t="s">
        <v>44</v>
      </c>
      <c r="M185" s="769">
        <v>60000</v>
      </c>
      <c r="N185" s="182" t="s">
        <v>3390</v>
      </c>
    </row>
    <row r="186" spans="2:14" ht="27.75" customHeight="1">
      <c r="B186" s="179" t="s">
        <v>196</v>
      </c>
      <c r="C186" s="179">
        <v>45535</v>
      </c>
      <c r="D186" s="770" t="s">
        <v>3455</v>
      </c>
      <c r="E186" s="764" t="s">
        <v>3393</v>
      </c>
      <c r="F186" s="764">
        <v>1061808219</v>
      </c>
      <c r="G186" s="177" t="s">
        <v>3394</v>
      </c>
      <c r="H186" s="766" t="s">
        <v>3653</v>
      </c>
      <c r="I186" s="766" t="s">
        <v>3639</v>
      </c>
      <c r="J186" s="767" t="s">
        <v>3640</v>
      </c>
      <c r="K186" s="768" t="s">
        <v>40</v>
      </c>
      <c r="L186" s="178" t="s">
        <v>44</v>
      </c>
      <c r="M186" s="769">
        <v>60000</v>
      </c>
      <c r="N186" s="182" t="s">
        <v>3390</v>
      </c>
    </row>
    <row r="187" spans="2:14" ht="27.75" customHeight="1">
      <c r="B187" s="179" t="s">
        <v>196</v>
      </c>
      <c r="C187" s="179">
        <v>45535</v>
      </c>
      <c r="D187" s="770" t="s">
        <v>3457</v>
      </c>
      <c r="E187" s="764" t="s">
        <v>3393</v>
      </c>
      <c r="F187" s="764">
        <v>1061775664</v>
      </c>
      <c r="G187" s="177" t="s">
        <v>3394</v>
      </c>
      <c r="H187" s="766" t="s">
        <v>3654</v>
      </c>
      <c r="I187" s="766" t="s">
        <v>3639</v>
      </c>
      <c r="J187" s="767" t="s">
        <v>3640</v>
      </c>
      <c r="K187" s="768" t="s">
        <v>40</v>
      </c>
      <c r="L187" s="178" t="s">
        <v>44</v>
      </c>
      <c r="M187" s="769">
        <v>60000</v>
      </c>
      <c r="N187" s="182" t="s">
        <v>3390</v>
      </c>
    </row>
    <row r="188" spans="2:14" ht="27.75" customHeight="1">
      <c r="B188" s="179" t="s">
        <v>196</v>
      </c>
      <c r="C188" s="179">
        <v>45535</v>
      </c>
      <c r="D188" s="770" t="s">
        <v>3459</v>
      </c>
      <c r="E188" s="764" t="s">
        <v>3393</v>
      </c>
      <c r="F188" s="764">
        <v>34317116</v>
      </c>
      <c r="G188" s="177" t="s">
        <v>3394</v>
      </c>
      <c r="H188" s="766" t="s">
        <v>3655</v>
      </c>
      <c r="I188" s="766" t="s">
        <v>3639</v>
      </c>
      <c r="J188" s="767" t="s">
        <v>3640</v>
      </c>
      <c r="K188" s="768" t="s">
        <v>40</v>
      </c>
      <c r="L188" s="178" t="s">
        <v>44</v>
      </c>
      <c r="M188" s="769">
        <v>60000</v>
      </c>
      <c r="N188" s="182" t="s">
        <v>3390</v>
      </c>
    </row>
    <row r="189" spans="2:14" ht="27.75" customHeight="1">
      <c r="B189" s="179" t="s">
        <v>196</v>
      </c>
      <c r="C189" s="179">
        <v>45535</v>
      </c>
      <c r="D189" s="770" t="s">
        <v>3461</v>
      </c>
      <c r="E189" s="764" t="s">
        <v>3393</v>
      </c>
      <c r="F189" s="764">
        <v>1058976144</v>
      </c>
      <c r="G189" s="177" t="s">
        <v>3394</v>
      </c>
      <c r="H189" s="766" t="s">
        <v>3656</v>
      </c>
      <c r="I189" s="766" t="s">
        <v>3639</v>
      </c>
      <c r="J189" s="767" t="s">
        <v>3640</v>
      </c>
      <c r="K189" s="768" t="s">
        <v>40</v>
      </c>
      <c r="L189" s="178" t="s">
        <v>44</v>
      </c>
      <c r="M189" s="769">
        <v>60000</v>
      </c>
      <c r="N189" s="182" t="s">
        <v>3390</v>
      </c>
    </row>
    <row r="190" spans="2:14" ht="27.75" customHeight="1">
      <c r="B190" s="179" t="s">
        <v>196</v>
      </c>
      <c r="C190" s="179">
        <v>45535</v>
      </c>
      <c r="D190" s="770" t="s">
        <v>3463</v>
      </c>
      <c r="E190" s="764" t="s">
        <v>3393</v>
      </c>
      <c r="F190" s="764">
        <v>1059362572</v>
      </c>
      <c r="G190" s="177" t="s">
        <v>3394</v>
      </c>
      <c r="H190" s="766" t="s">
        <v>3657</v>
      </c>
      <c r="I190" s="766" t="s">
        <v>3639</v>
      </c>
      <c r="J190" s="767" t="s">
        <v>3640</v>
      </c>
      <c r="K190" s="768" t="s">
        <v>40</v>
      </c>
      <c r="L190" s="178" t="s">
        <v>44</v>
      </c>
      <c r="M190" s="769">
        <v>60000</v>
      </c>
      <c r="N190" s="182" t="s">
        <v>3390</v>
      </c>
    </row>
    <row r="191" spans="2:14" ht="27.75" customHeight="1">
      <c r="B191" s="179" t="s">
        <v>196</v>
      </c>
      <c r="C191" s="179">
        <v>45535</v>
      </c>
      <c r="D191" s="770" t="s">
        <v>3465</v>
      </c>
      <c r="E191" s="764" t="s">
        <v>3393</v>
      </c>
      <c r="F191" s="764">
        <v>1061601638</v>
      </c>
      <c r="G191" s="177" t="s">
        <v>3394</v>
      </c>
      <c r="H191" s="766" t="s">
        <v>3658</v>
      </c>
      <c r="I191" s="766" t="s">
        <v>3639</v>
      </c>
      <c r="J191" s="767" t="s">
        <v>3640</v>
      </c>
      <c r="K191" s="768" t="s">
        <v>40</v>
      </c>
      <c r="L191" s="178" t="s">
        <v>44</v>
      </c>
      <c r="M191" s="769">
        <v>60000</v>
      </c>
      <c r="N191" s="182" t="s">
        <v>3390</v>
      </c>
    </row>
    <row r="192" spans="2:14" ht="27.75" customHeight="1">
      <c r="B192" s="179" t="s">
        <v>196</v>
      </c>
      <c r="C192" s="179">
        <v>45535</v>
      </c>
      <c r="D192" s="770" t="s">
        <v>3467</v>
      </c>
      <c r="E192" s="764" t="s">
        <v>3393</v>
      </c>
      <c r="F192" s="764">
        <v>1058676626</v>
      </c>
      <c r="G192" s="177" t="s">
        <v>3394</v>
      </c>
      <c r="H192" s="766" t="s">
        <v>3659</v>
      </c>
      <c r="I192" s="766" t="s">
        <v>3639</v>
      </c>
      <c r="J192" s="767" t="s">
        <v>3640</v>
      </c>
      <c r="K192" s="768" t="s">
        <v>40</v>
      </c>
      <c r="L192" s="178" t="s">
        <v>44</v>
      </c>
      <c r="M192" s="769">
        <v>60000</v>
      </c>
      <c r="N192" s="182" t="s">
        <v>3390</v>
      </c>
    </row>
    <row r="193" spans="2:14" ht="27.75" customHeight="1">
      <c r="B193" s="179" t="s">
        <v>196</v>
      </c>
      <c r="C193" s="179">
        <v>45535</v>
      </c>
      <c r="D193" s="770" t="s">
        <v>3469</v>
      </c>
      <c r="E193" s="764" t="s">
        <v>3393</v>
      </c>
      <c r="F193" s="764">
        <v>76335748</v>
      </c>
      <c r="G193" s="177" t="s">
        <v>3394</v>
      </c>
      <c r="H193" s="766" t="s">
        <v>3660</v>
      </c>
      <c r="I193" s="766" t="s">
        <v>3639</v>
      </c>
      <c r="J193" s="767" t="s">
        <v>3640</v>
      </c>
      <c r="K193" s="768" t="s">
        <v>40</v>
      </c>
      <c r="L193" s="178" t="s">
        <v>44</v>
      </c>
      <c r="M193" s="769">
        <v>60000</v>
      </c>
      <c r="N193" s="182" t="s">
        <v>3390</v>
      </c>
    </row>
    <row r="194" spans="2:14" ht="27.75" customHeight="1">
      <c r="B194" s="179" t="s">
        <v>196</v>
      </c>
      <c r="C194" s="179">
        <v>45535</v>
      </c>
      <c r="D194" s="770" t="s">
        <v>3471</v>
      </c>
      <c r="E194" s="764" t="s">
        <v>3393</v>
      </c>
      <c r="F194" s="764">
        <v>1059912800</v>
      </c>
      <c r="G194" s="177" t="s">
        <v>3394</v>
      </c>
      <c r="H194" s="766" t="s">
        <v>3661</v>
      </c>
      <c r="I194" s="766" t="s">
        <v>3639</v>
      </c>
      <c r="J194" s="767" t="s">
        <v>3640</v>
      </c>
      <c r="K194" s="768" t="s">
        <v>40</v>
      </c>
      <c r="L194" s="178" t="s">
        <v>44</v>
      </c>
      <c r="M194" s="769">
        <v>60000</v>
      </c>
      <c r="N194" s="182" t="s">
        <v>3390</v>
      </c>
    </row>
    <row r="195" spans="2:14" ht="27.75" customHeight="1">
      <c r="B195" s="179" t="s">
        <v>196</v>
      </c>
      <c r="C195" s="179">
        <v>45535</v>
      </c>
      <c r="D195" s="770" t="s">
        <v>3473</v>
      </c>
      <c r="E195" s="764" t="s">
        <v>3393</v>
      </c>
      <c r="F195" s="764">
        <v>1061723418</v>
      </c>
      <c r="G195" s="177" t="s">
        <v>3394</v>
      </c>
      <c r="H195" s="766" t="s">
        <v>3662</v>
      </c>
      <c r="I195" s="766" t="s">
        <v>3639</v>
      </c>
      <c r="J195" s="767" t="s">
        <v>3640</v>
      </c>
      <c r="K195" s="768" t="s">
        <v>40</v>
      </c>
      <c r="L195" s="178" t="s">
        <v>44</v>
      </c>
      <c r="M195" s="769">
        <v>60000</v>
      </c>
      <c r="N195" s="182" t="s">
        <v>3390</v>
      </c>
    </row>
    <row r="196" spans="2:14" ht="27.75" customHeight="1">
      <c r="B196" s="179" t="s">
        <v>196</v>
      </c>
      <c r="C196" s="179">
        <v>45535</v>
      </c>
      <c r="D196" s="764" t="s">
        <v>3624</v>
      </c>
      <c r="E196" s="764" t="s">
        <v>3393</v>
      </c>
      <c r="F196" s="764">
        <v>1061720638</v>
      </c>
      <c r="G196" s="177" t="s">
        <v>3394</v>
      </c>
      <c r="H196" s="766" t="s">
        <v>3663</v>
      </c>
      <c r="I196" s="766" t="s">
        <v>3639</v>
      </c>
      <c r="J196" s="767" t="s">
        <v>3640</v>
      </c>
      <c r="K196" s="768" t="s">
        <v>40</v>
      </c>
      <c r="L196" s="178" t="s">
        <v>44</v>
      </c>
      <c r="M196" s="769">
        <v>60000</v>
      </c>
      <c r="N196" s="182" t="s">
        <v>3390</v>
      </c>
    </row>
    <row r="197" spans="2:14" ht="27.75" customHeight="1">
      <c r="B197" s="179" t="s">
        <v>196</v>
      </c>
      <c r="C197" s="179">
        <v>45535</v>
      </c>
      <c r="D197" s="770" t="s">
        <v>3477</v>
      </c>
      <c r="E197" s="764" t="s">
        <v>3393</v>
      </c>
      <c r="F197" s="764">
        <v>1061786824</v>
      </c>
      <c r="G197" s="177" t="s">
        <v>3394</v>
      </c>
      <c r="H197" s="766" t="s">
        <v>3664</v>
      </c>
      <c r="I197" s="766" t="s">
        <v>3639</v>
      </c>
      <c r="J197" s="767" t="s">
        <v>3640</v>
      </c>
      <c r="K197" s="768" t="s">
        <v>40</v>
      </c>
      <c r="L197" s="178" t="s">
        <v>44</v>
      </c>
      <c r="M197" s="769">
        <v>60000</v>
      </c>
      <c r="N197" s="182" t="s">
        <v>3390</v>
      </c>
    </row>
    <row r="198" spans="2:14" ht="27.75" customHeight="1">
      <c r="B198" s="179" t="s">
        <v>196</v>
      </c>
      <c r="C198" s="179">
        <v>45535</v>
      </c>
      <c r="D198" s="770" t="s">
        <v>3479</v>
      </c>
      <c r="E198" s="764" t="s">
        <v>3393</v>
      </c>
      <c r="F198" s="764">
        <v>1059915770</v>
      </c>
      <c r="G198" s="177" t="s">
        <v>3394</v>
      </c>
      <c r="H198" s="766" t="s">
        <v>3665</v>
      </c>
      <c r="I198" s="766" t="s">
        <v>3639</v>
      </c>
      <c r="J198" s="767" t="s">
        <v>3640</v>
      </c>
      <c r="K198" s="768" t="s">
        <v>40</v>
      </c>
      <c r="L198" s="178" t="s">
        <v>44</v>
      </c>
      <c r="M198" s="769">
        <v>60000</v>
      </c>
      <c r="N198" s="182" t="s">
        <v>3390</v>
      </c>
    </row>
    <row r="199" spans="2:14" ht="27.75" customHeight="1">
      <c r="B199" s="179" t="s">
        <v>196</v>
      </c>
      <c r="C199" s="179">
        <v>45535</v>
      </c>
      <c r="D199" s="770" t="s">
        <v>3481</v>
      </c>
      <c r="E199" s="764" t="s">
        <v>3393</v>
      </c>
      <c r="F199" s="764">
        <v>1058976178</v>
      </c>
      <c r="G199" s="177" t="s">
        <v>3394</v>
      </c>
      <c r="H199" s="766" t="s">
        <v>3666</v>
      </c>
      <c r="I199" s="766" t="s">
        <v>3639</v>
      </c>
      <c r="J199" s="767" t="s">
        <v>3640</v>
      </c>
      <c r="K199" s="768" t="s">
        <v>40</v>
      </c>
      <c r="L199" s="178" t="s">
        <v>44</v>
      </c>
      <c r="M199" s="769">
        <v>60000</v>
      </c>
      <c r="N199" s="182" t="s">
        <v>3390</v>
      </c>
    </row>
    <row r="200" spans="2:14" ht="27.75" customHeight="1">
      <c r="B200" s="179" t="s">
        <v>196</v>
      </c>
      <c r="C200" s="179">
        <v>45535</v>
      </c>
      <c r="D200" s="770" t="s">
        <v>3483</v>
      </c>
      <c r="E200" s="764" t="s">
        <v>3393</v>
      </c>
      <c r="F200" s="764">
        <v>34639210</v>
      </c>
      <c r="G200" s="177" t="s">
        <v>3394</v>
      </c>
      <c r="H200" s="766" t="s">
        <v>3667</v>
      </c>
      <c r="I200" s="766" t="s">
        <v>3639</v>
      </c>
      <c r="J200" s="767" t="s">
        <v>3640</v>
      </c>
      <c r="K200" s="768" t="s">
        <v>40</v>
      </c>
      <c r="L200" s="178" t="s">
        <v>44</v>
      </c>
      <c r="M200" s="769">
        <v>60000</v>
      </c>
      <c r="N200" s="182" t="s">
        <v>3390</v>
      </c>
    </row>
    <row r="201" spans="2:14" ht="27.75" customHeight="1">
      <c r="B201" s="179" t="s">
        <v>196</v>
      </c>
      <c r="C201" s="179">
        <v>45535</v>
      </c>
      <c r="D201" s="770" t="s">
        <v>3485</v>
      </c>
      <c r="E201" s="764" t="s">
        <v>3393</v>
      </c>
      <c r="F201" s="764">
        <v>1059360257</v>
      </c>
      <c r="G201" s="177" t="s">
        <v>3394</v>
      </c>
      <c r="H201" s="766" t="s">
        <v>3668</v>
      </c>
      <c r="I201" s="766" t="s">
        <v>3639</v>
      </c>
      <c r="J201" s="767" t="s">
        <v>3640</v>
      </c>
      <c r="K201" s="768" t="s">
        <v>40</v>
      </c>
      <c r="L201" s="178" t="s">
        <v>44</v>
      </c>
      <c r="M201" s="769">
        <v>60000</v>
      </c>
      <c r="N201" s="182" t="s">
        <v>3390</v>
      </c>
    </row>
    <row r="202" spans="2:14" ht="27.75" customHeight="1">
      <c r="B202" s="179" t="s">
        <v>196</v>
      </c>
      <c r="C202" s="179">
        <v>45535</v>
      </c>
      <c r="D202" s="770" t="s">
        <v>3487</v>
      </c>
      <c r="E202" s="764" t="s">
        <v>3393</v>
      </c>
      <c r="F202" s="764">
        <v>1058672925</v>
      </c>
      <c r="G202" s="177" t="s">
        <v>3394</v>
      </c>
      <c r="H202" s="766" t="s">
        <v>3669</v>
      </c>
      <c r="I202" s="766" t="s">
        <v>3639</v>
      </c>
      <c r="J202" s="767" t="s">
        <v>3640</v>
      </c>
      <c r="K202" s="768" t="s">
        <v>40</v>
      </c>
      <c r="L202" s="178" t="s">
        <v>44</v>
      </c>
      <c r="M202" s="769">
        <v>60000</v>
      </c>
      <c r="N202" s="182" t="s">
        <v>3390</v>
      </c>
    </row>
    <row r="203" spans="2:14" ht="27.75" customHeight="1">
      <c r="B203" s="179" t="s">
        <v>196</v>
      </c>
      <c r="C203" s="179">
        <v>45535</v>
      </c>
      <c r="D203" s="770" t="s">
        <v>3576</v>
      </c>
      <c r="E203" s="764" t="s">
        <v>3393</v>
      </c>
      <c r="F203" s="764">
        <v>1061087676</v>
      </c>
      <c r="G203" s="177" t="s">
        <v>3394</v>
      </c>
      <c r="H203" s="766" t="s">
        <v>3670</v>
      </c>
      <c r="I203" s="766" t="s">
        <v>3639</v>
      </c>
      <c r="J203" s="767" t="s">
        <v>3640</v>
      </c>
      <c r="K203" s="768" t="s">
        <v>40</v>
      </c>
      <c r="L203" s="178" t="s">
        <v>44</v>
      </c>
      <c r="M203" s="769">
        <v>60000</v>
      </c>
      <c r="N203" s="182" t="s">
        <v>3390</v>
      </c>
    </row>
    <row r="204" spans="2:14" ht="27.75" customHeight="1">
      <c r="B204" s="179" t="s">
        <v>196</v>
      </c>
      <c r="C204" s="179">
        <v>45535</v>
      </c>
      <c r="D204" s="770" t="s">
        <v>3491</v>
      </c>
      <c r="E204" s="764" t="s">
        <v>3393</v>
      </c>
      <c r="F204" s="764">
        <v>1050944164</v>
      </c>
      <c r="G204" s="177" t="s">
        <v>3394</v>
      </c>
      <c r="H204" s="766" t="s">
        <v>3671</v>
      </c>
      <c r="I204" s="766" t="s">
        <v>3639</v>
      </c>
      <c r="J204" s="767" t="s">
        <v>3640</v>
      </c>
      <c r="K204" s="768" t="s">
        <v>40</v>
      </c>
      <c r="L204" s="178" t="s">
        <v>44</v>
      </c>
      <c r="M204" s="769">
        <v>60000</v>
      </c>
      <c r="N204" s="182" t="s">
        <v>3390</v>
      </c>
    </row>
    <row r="205" spans="2:14" ht="27.75" customHeight="1">
      <c r="B205" s="179" t="s">
        <v>196</v>
      </c>
      <c r="C205" s="179">
        <v>45535</v>
      </c>
      <c r="D205" s="770" t="s">
        <v>3493</v>
      </c>
      <c r="E205" s="764" t="s">
        <v>3393</v>
      </c>
      <c r="F205" s="764">
        <v>34561105</v>
      </c>
      <c r="G205" s="177" t="s">
        <v>3394</v>
      </c>
      <c r="H205" s="766" t="s">
        <v>3672</v>
      </c>
      <c r="I205" s="766" t="s">
        <v>3639</v>
      </c>
      <c r="J205" s="767" t="s">
        <v>3640</v>
      </c>
      <c r="K205" s="768" t="s">
        <v>40</v>
      </c>
      <c r="L205" s="178" t="s">
        <v>44</v>
      </c>
      <c r="M205" s="769">
        <v>60000</v>
      </c>
      <c r="N205" s="182" t="s">
        <v>3390</v>
      </c>
    </row>
    <row r="206" spans="2:14" ht="27.75" customHeight="1">
      <c r="B206" s="179" t="s">
        <v>196</v>
      </c>
      <c r="C206" s="179">
        <v>45535</v>
      </c>
      <c r="D206" s="770" t="s">
        <v>3495</v>
      </c>
      <c r="E206" s="764" t="s">
        <v>3393</v>
      </c>
      <c r="F206" s="764">
        <v>25635032</v>
      </c>
      <c r="G206" s="177" t="s">
        <v>3394</v>
      </c>
      <c r="H206" s="766" t="s">
        <v>3673</v>
      </c>
      <c r="I206" s="766" t="s">
        <v>3639</v>
      </c>
      <c r="J206" s="767" t="s">
        <v>3640</v>
      </c>
      <c r="K206" s="768" t="s">
        <v>40</v>
      </c>
      <c r="L206" s="178" t="s">
        <v>44</v>
      </c>
      <c r="M206" s="769">
        <v>60000</v>
      </c>
      <c r="N206" s="182" t="s">
        <v>3390</v>
      </c>
    </row>
    <row r="207" spans="2:14" ht="27.75" customHeight="1">
      <c r="B207" s="179" t="s">
        <v>196</v>
      </c>
      <c r="C207" s="179">
        <v>45535</v>
      </c>
      <c r="D207" s="770" t="s">
        <v>3497</v>
      </c>
      <c r="E207" s="764" t="s">
        <v>3393</v>
      </c>
      <c r="F207" s="764">
        <v>1059356237</v>
      </c>
      <c r="G207" s="177" t="s">
        <v>3394</v>
      </c>
      <c r="H207" s="766" t="s">
        <v>3674</v>
      </c>
      <c r="I207" s="766" t="s">
        <v>3639</v>
      </c>
      <c r="J207" s="767" t="s">
        <v>3640</v>
      </c>
      <c r="K207" s="768" t="s">
        <v>40</v>
      </c>
      <c r="L207" s="178" t="s">
        <v>47</v>
      </c>
      <c r="M207" s="769">
        <v>24000</v>
      </c>
      <c r="N207" s="182" t="s">
        <v>3390</v>
      </c>
    </row>
    <row r="208" spans="2:14" ht="27.75" customHeight="1">
      <c r="B208" s="179" t="s">
        <v>196</v>
      </c>
      <c r="C208" s="179">
        <v>45535</v>
      </c>
      <c r="D208" s="770" t="s">
        <v>3499</v>
      </c>
      <c r="E208" s="764" t="s">
        <v>3393</v>
      </c>
      <c r="F208" s="764">
        <v>76028758</v>
      </c>
      <c r="G208" s="177" t="s">
        <v>3394</v>
      </c>
      <c r="H208" s="766" t="s">
        <v>3675</v>
      </c>
      <c r="I208" s="766" t="s">
        <v>3639</v>
      </c>
      <c r="J208" s="767" t="s">
        <v>3640</v>
      </c>
      <c r="K208" s="768" t="s">
        <v>40</v>
      </c>
      <c r="L208" s="178" t="s">
        <v>47</v>
      </c>
      <c r="M208" s="769">
        <v>24000</v>
      </c>
      <c r="N208" s="182" t="s">
        <v>3390</v>
      </c>
    </row>
    <row r="209" spans="2:14" ht="27.75" customHeight="1">
      <c r="B209" s="179" t="s">
        <v>196</v>
      </c>
      <c r="C209" s="179">
        <v>45504</v>
      </c>
      <c r="D209" s="782" t="s">
        <v>3583</v>
      </c>
      <c r="E209" s="765" t="s">
        <v>3396</v>
      </c>
      <c r="F209" s="782" t="s">
        <v>3584</v>
      </c>
      <c r="G209" s="177" t="s">
        <v>3387</v>
      </c>
      <c r="H209" s="766" t="s">
        <v>3676</v>
      </c>
      <c r="I209" s="766" t="s">
        <v>3677</v>
      </c>
      <c r="J209" s="767" t="s">
        <v>3678</v>
      </c>
      <c r="K209" s="768" t="s">
        <v>48</v>
      </c>
      <c r="L209" s="178" t="s">
        <v>50</v>
      </c>
      <c r="M209" s="180">
        <v>16339356</v>
      </c>
      <c r="N209" s="182" t="s">
        <v>3390</v>
      </c>
    </row>
    <row r="210" spans="2:14" ht="27.75" customHeight="1">
      <c r="B210" s="179" t="s">
        <v>196</v>
      </c>
      <c r="C210" s="179">
        <v>45504</v>
      </c>
      <c r="D210" s="782" t="s">
        <v>3583</v>
      </c>
      <c r="E210" s="765" t="s">
        <v>3396</v>
      </c>
      <c r="F210" s="782" t="s">
        <v>3584</v>
      </c>
      <c r="G210" s="177" t="s">
        <v>3387</v>
      </c>
      <c r="H210" s="766" t="s">
        <v>3679</v>
      </c>
      <c r="I210" s="766" t="s">
        <v>3680</v>
      </c>
      <c r="J210" s="767" t="s">
        <v>3678</v>
      </c>
      <c r="K210" s="768" t="s">
        <v>48</v>
      </c>
      <c r="L210" s="178" t="s">
        <v>53</v>
      </c>
      <c r="M210" s="771">
        <v>7840670.6399999997</v>
      </c>
      <c r="N210" s="182" t="s">
        <v>3390</v>
      </c>
    </row>
    <row r="211" spans="2:14" ht="27.75" customHeight="1">
      <c r="B211" s="179" t="s">
        <v>196</v>
      </c>
      <c r="C211" s="179">
        <v>45504</v>
      </c>
      <c r="D211" s="782" t="s">
        <v>3583</v>
      </c>
      <c r="E211" s="765" t="s">
        <v>3396</v>
      </c>
      <c r="F211" s="782" t="s">
        <v>3584</v>
      </c>
      <c r="G211" s="177" t="s">
        <v>3387</v>
      </c>
      <c r="H211" s="766" t="s">
        <v>3681</v>
      </c>
      <c r="I211" s="766" t="s">
        <v>3682</v>
      </c>
      <c r="J211" s="767" t="s">
        <v>3683</v>
      </c>
      <c r="K211" s="768" t="s">
        <v>62</v>
      </c>
      <c r="L211" s="178" t="s">
        <v>357</v>
      </c>
      <c r="M211" s="783">
        <v>158523.75</v>
      </c>
      <c r="N211" s="182" t="s">
        <v>3390</v>
      </c>
    </row>
    <row r="212" spans="2:14" ht="27.75" customHeight="1">
      <c r="B212" s="179" t="s">
        <v>196</v>
      </c>
      <c r="C212" s="179">
        <v>45504</v>
      </c>
      <c r="D212" s="782" t="s">
        <v>3583</v>
      </c>
      <c r="E212" s="765" t="s">
        <v>3396</v>
      </c>
      <c r="F212" s="782" t="s">
        <v>3584</v>
      </c>
      <c r="G212" s="177" t="s">
        <v>3387</v>
      </c>
      <c r="H212" s="766" t="s">
        <v>3681</v>
      </c>
      <c r="I212" s="766" t="s">
        <v>3682</v>
      </c>
      <c r="J212" s="767" t="s">
        <v>3683</v>
      </c>
      <c r="K212" s="768" t="s">
        <v>62</v>
      </c>
      <c r="L212" s="178" t="s">
        <v>364</v>
      </c>
      <c r="M212" s="783">
        <v>53143.199999999997</v>
      </c>
      <c r="N212" s="182" t="s">
        <v>3390</v>
      </c>
    </row>
    <row r="213" spans="2:14" ht="27.75" customHeight="1">
      <c r="B213" s="179" t="s">
        <v>196</v>
      </c>
      <c r="C213" s="179">
        <v>45504</v>
      </c>
      <c r="D213" s="782" t="s">
        <v>3583</v>
      </c>
      <c r="E213" s="765" t="s">
        <v>3396</v>
      </c>
      <c r="F213" s="782" t="s">
        <v>3584</v>
      </c>
      <c r="G213" s="177" t="s">
        <v>3387</v>
      </c>
      <c r="H213" s="766" t="s">
        <v>3681</v>
      </c>
      <c r="I213" s="766" t="s">
        <v>3682</v>
      </c>
      <c r="J213" s="767" t="s">
        <v>3683</v>
      </c>
      <c r="K213" s="768" t="s">
        <v>62</v>
      </c>
      <c r="L213" s="178" t="s">
        <v>371</v>
      </c>
      <c r="M213" s="783">
        <v>57008.160000000003</v>
      </c>
      <c r="N213" s="182" t="s">
        <v>3390</v>
      </c>
    </row>
    <row r="214" spans="2:14" ht="27.75" customHeight="1">
      <c r="B214" s="179" t="s">
        <v>196</v>
      </c>
      <c r="C214" s="179">
        <v>45504</v>
      </c>
      <c r="D214" s="782" t="s">
        <v>3583</v>
      </c>
      <c r="E214" s="765" t="s">
        <v>3396</v>
      </c>
      <c r="F214" s="782" t="s">
        <v>3584</v>
      </c>
      <c r="G214" s="177" t="s">
        <v>3387</v>
      </c>
      <c r="H214" s="766" t="s">
        <v>3681</v>
      </c>
      <c r="I214" s="766" t="s">
        <v>3682</v>
      </c>
      <c r="J214" s="767" t="s">
        <v>3683</v>
      </c>
      <c r="K214" s="768" t="s">
        <v>62</v>
      </c>
      <c r="L214" s="178" t="s">
        <v>376</v>
      </c>
      <c r="M214" s="783">
        <v>96140.88</v>
      </c>
      <c r="N214" s="182" t="s">
        <v>3390</v>
      </c>
    </row>
    <row r="215" spans="2:14" ht="27.75" customHeight="1">
      <c r="B215" s="179" t="s">
        <v>196</v>
      </c>
      <c r="C215" s="179">
        <v>45504</v>
      </c>
      <c r="D215" s="782" t="s">
        <v>3583</v>
      </c>
      <c r="E215" s="765" t="s">
        <v>3396</v>
      </c>
      <c r="F215" s="782" t="s">
        <v>3584</v>
      </c>
      <c r="G215" s="177" t="s">
        <v>3387</v>
      </c>
      <c r="H215" s="766" t="s">
        <v>3681</v>
      </c>
      <c r="I215" s="766" t="s">
        <v>3682</v>
      </c>
      <c r="J215" s="767" t="s">
        <v>3683</v>
      </c>
      <c r="K215" s="768" t="s">
        <v>62</v>
      </c>
      <c r="L215" s="178" t="s">
        <v>380</v>
      </c>
      <c r="M215" s="783">
        <v>183585.6</v>
      </c>
      <c r="N215" s="182" t="s">
        <v>3390</v>
      </c>
    </row>
    <row r="216" spans="2:14" ht="27.75" customHeight="1">
      <c r="B216" s="179" t="s">
        <v>196</v>
      </c>
      <c r="C216" s="179">
        <v>45504</v>
      </c>
      <c r="D216" s="782" t="s">
        <v>3583</v>
      </c>
      <c r="E216" s="765" t="s">
        <v>3396</v>
      </c>
      <c r="F216" s="782" t="s">
        <v>3584</v>
      </c>
      <c r="G216" s="177" t="s">
        <v>3387</v>
      </c>
      <c r="H216" s="766" t="s">
        <v>3681</v>
      </c>
      <c r="I216" s="766" t="s">
        <v>3682</v>
      </c>
      <c r="J216" s="767" t="s">
        <v>3683</v>
      </c>
      <c r="K216" s="768" t="s">
        <v>62</v>
      </c>
      <c r="L216" s="178" t="s">
        <v>383</v>
      </c>
      <c r="M216" s="783">
        <v>30919.68</v>
      </c>
      <c r="N216" s="182" t="s">
        <v>3390</v>
      </c>
    </row>
    <row r="217" spans="2:14" ht="27.75" customHeight="1">
      <c r="B217" s="179" t="s">
        <v>196</v>
      </c>
      <c r="C217" s="179">
        <v>45504</v>
      </c>
      <c r="D217" s="782" t="s">
        <v>3583</v>
      </c>
      <c r="E217" s="765" t="s">
        <v>3396</v>
      </c>
      <c r="F217" s="782" t="s">
        <v>3584</v>
      </c>
      <c r="G217" s="177" t="s">
        <v>3387</v>
      </c>
      <c r="H217" s="766" t="s">
        <v>3681</v>
      </c>
      <c r="I217" s="766" t="s">
        <v>3682</v>
      </c>
      <c r="J217" s="767" t="s">
        <v>3683</v>
      </c>
      <c r="K217" s="768" t="s">
        <v>62</v>
      </c>
      <c r="L217" s="178" t="s">
        <v>388</v>
      </c>
      <c r="M217" s="783">
        <v>23189.759999999998</v>
      </c>
      <c r="N217" s="182" t="s">
        <v>3390</v>
      </c>
    </row>
    <row r="218" spans="2:14" ht="27.75" customHeight="1">
      <c r="B218" s="179" t="s">
        <v>196</v>
      </c>
      <c r="C218" s="179">
        <v>45504</v>
      </c>
      <c r="D218" s="782" t="s">
        <v>3583</v>
      </c>
      <c r="E218" s="765" t="s">
        <v>3396</v>
      </c>
      <c r="F218" s="782" t="s">
        <v>3584</v>
      </c>
      <c r="G218" s="177" t="s">
        <v>3387</v>
      </c>
      <c r="H218" s="766" t="s">
        <v>3681</v>
      </c>
      <c r="I218" s="766" t="s">
        <v>3682</v>
      </c>
      <c r="J218" s="767" t="s">
        <v>3683</v>
      </c>
      <c r="K218" s="768" t="s">
        <v>62</v>
      </c>
      <c r="L218" s="178" t="s">
        <v>393</v>
      </c>
      <c r="M218" s="783">
        <v>85814.19</v>
      </c>
      <c r="N218" s="182" t="s">
        <v>3390</v>
      </c>
    </row>
    <row r="219" spans="2:14" ht="27.75" customHeight="1">
      <c r="B219" s="179" t="s">
        <v>196</v>
      </c>
      <c r="C219" s="179">
        <v>45504</v>
      </c>
      <c r="D219" s="782" t="s">
        <v>3583</v>
      </c>
      <c r="E219" s="765" t="s">
        <v>3396</v>
      </c>
      <c r="F219" s="782" t="s">
        <v>3584</v>
      </c>
      <c r="G219" s="177" t="s">
        <v>3387</v>
      </c>
      <c r="H219" s="766" t="s">
        <v>3681</v>
      </c>
      <c r="I219" s="766" t="s">
        <v>3682</v>
      </c>
      <c r="J219" s="767" t="s">
        <v>3683</v>
      </c>
      <c r="K219" s="768" t="s">
        <v>62</v>
      </c>
      <c r="L219" s="178" t="s">
        <v>398</v>
      </c>
      <c r="M219" s="783">
        <v>439885.59120000002</v>
      </c>
      <c r="N219" s="182" t="s">
        <v>3390</v>
      </c>
    </row>
    <row r="220" spans="2:14" ht="27.75" customHeight="1">
      <c r="B220" s="179" t="s">
        <v>196</v>
      </c>
      <c r="C220" s="179">
        <v>45504</v>
      </c>
      <c r="D220" s="782" t="s">
        <v>3583</v>
      </c>
      <c r="E220" s="765" t="s">
        <v>3396</v>
      </c>
      <c r="F220" s="782" t="s">
        <v>3584</v>
      </c>
      <c r="G220" s="177" t="s">
        <v>3387</v>
      </c>
      <c r="H220" s="766" t="s">
        <v>3681</v>
      </c>
      <c r="I220" s="766" t="s">
        <v>3682</v>
      </c>
      <c r="J220" s="767" t="s">
        <v>3683</v>
      </c>
      <c r="K220" s="768" t="s">
        <v>62</v>
      </c>
      <c r="L220" s="178" t="s">
        <v>403</v>
      </c>
      <c r="M220" s="783">
        <v>115948.8</v>
      </c>
      <c r="N220" s="182" t="s">
        <v>3390</v>
      </c>
    </row>
    <row r="221" spans="2:14" ht="27.75" customHeight="1">
      <c r="B221" s="179" t="s">
        <v>196</v>
      </c>
      <c r="C221" s="179">
        <v>45504</v>
      </c>
      <c r="D221" s="782" t="s">
        <v>3583</v>
      </c>
      <c r="E221" s="765" t="s">
        <v>3396</v>
      </c>
      <c r="F221" s="782" t="s">
        <v>3584</v>
      </c>
      <c r="G221" s="177" t="s">
        <v>3387</v>
      </c>
      <c r="H221" s="766" t="s">
        <v>3681</v>
      </c>
      <c r="I221" s="766" t="s">
        <v>3682</v>
      </c>
      <c r="J221" s="767" t="s">
        <v>3683</v>
      </c>
      <c r="K221" s="768" t="s">
        <v>62</v>
      </c>
      <c r="L221" s="178" t="s">
        <v>408</v>
      </c>
      <c r="M221" s="783">
        <v>63610.799999999988</v>
      </c>
      <c r="N221" s="182" t="s">
        <v>3390</v>
      </c>
    </row>
    <row r="222" spans="2:14" ht="27.75" customHeight="1">
      <c r="B222" s="179" t="s">
        <v>196</v>
      </c>
      <c r="C222" s="179">
        <v>45504</v>
      </c>
      <c r="D222" s="782" t="s">
        <v>3583</v>
      </c>
      <c r="E222" s="765" t="s">
        <v>3396</v>
      </c>
      <c r="F222" s="782" t="s">
        <v>3584</v>
      </c>
      <c r="G222" s="177" t="s">
        <v>3387</v>
      </c>
      <c r="H222" s="766" t="s">
        <v>3681</v>
      </c>
      <c r="I222" s="766" t="s">
        <v>3682</v>
      </c>
      <c r="J222" s="767" t="s">
        <v>3683</v>
      </c>
      <c r="K222" s="768" t="s">
        <v>62</v>
      </c>
      <c r="L222" s="178" t="s">
        <v>413</v>
      </c>
      <c r="M222" s="783">
        <v>159429.6</v>
      </c>
      <c r="N222" s="182" t="s">
        <v>3390</v>
      </c>
    </row>
    <row r="223" spans="2:14" ht="27.75" customHeight="1">
      <c r="B223" s="179" t="s">
        <v>196</v>
      </c>
      <c r="C223" s="179">
        <v>45504</v>
      </c>
      <c r="D223" s="782" t="s">
        <v>3583</v>
      </c>
      <c r="E223" s="765" t="s">
        <v>3396</v>
      </c>
      <c r="F223" s="782" t="s">
        <v>3584</v>
      </c>
      <c r="G223" s="177" t="s">
        <v>3387</v>
      </c>
      <c r="H223" s="766" t="s">
        <v>3681</v>
      </c>
      <c r="I223" s="766" t="s">
        <v>3682</v>
      </c>
      <c r="J223" s="767" t="s">
        <v>3683</v>
      </c>
      <c r="K223" s="768" t="s">
        <v>62</v>
      </c>
      <c r="L223" s="178" t="s">
        <v>418</v>
      </c>
      <c r="M223" s="783">
        <v>33335.279999999999</v>
      </c>
      <c r="N223" s="182" t="s">
        <v>3390</v>
      </c>
    </row>
    <row r="224" spans="2:14" ht="27.75" customHeight="1">
      <c r="B224" s="179" t="s">
        <v>196</v>
      </c>
      <c r="C224" s="179">
        <v>45504</v>
      </c>
      <c r="D224" s="782" t="s">
        <v>3583</v>
      </c>
      <c r="E224" s="765" t="s">
        <v>3396</v>
      </c>
      <c r="F224" s="782" t="s">
        <v>3584</v>
      </c>
      <c r="G224" s="177" t="s">
        <v>3387</v>
      </c>
      <c r="H224" s="766" t="s">
        <v>3681</v>
      </c>
      <c r="I224" s="766" t="s">
        <v>3682</v>
      </c>
      <c r="J224" s="767" t="s">
        <v>3683</v>
      </c>
      <c r="K224" s="768" t="s">
        <v>62</v>
      </c>
      <c r="L224" s="178" t="s">
        <v>423</v>
      </c>
      <c r="M224" s="783">
        <v>107252.64</v>
      </c>
      <c r="N224" s="182" t="s">
        <v>3390</v>
      </c>
    </row>
    <row r="225" spans="2:14" ht="27.75" customHeight="1">
      <c r="B225" s="179" t="s">
        <v>196</v>
      </c>
      <c r="C225" s="179">
        <v>45504</v>
      </c>
      <c r="D225" s="782" t="s">
        <v>3583</v>
      </c>
      <c r="E225" s="765" t="s">
        <v>3396</v>
      </c>
      <c r="F225" s="782" t="s">
        <v>3584</v>
      </c>
      <c r="G225" s="177" t="s">
        <v>3387</v>
      </c>
      <c r="H225" s="766" t="s">
        <v>3681</v>
      </c>
      <c r="I225" s="766" t="s">
        <v>3682</v>
      </c>
      <c r="J225" s="767" t="s">
        <v>3683</v>
      </c>
      <c r="K225" s="768" t="s">
        <v>62</v>
      </c>
      <c r="L225" s="178" t="s">
        <v>428</v>
      </c>
      <c r="M225" s="783">
        <v>54592.56</v>
      </c>
      <c r="N225" s="182" t="s">
        <v>3390</v>
      </c>
    </row>
    <row r="226" spans="2:14" ht="27.75" customHeight="1">
      <c r="B226" s="179" t="s">
        <v>196</v>
      </c>
      <c r="C226" s="179">
        <v>45504</v>
      </c>
      <c r="D226" s="782" t="s">
        <v>3583</v>
      </c>
      <c r="E226" s="765" t="s">
        <v>3396</v>
      </c>
      <c r="F226" s="782" t="s">
        <v>3584</v>
      </c>
      <c r="G226" s="177" t="s">
        <v>3387</v>
      </c>
      <c r="H226" s="766" t="s">
        <v>3681</v>
      </c>
      <c r="I226" s="766" t="s">
        <v>3682</v>
      </c>
      <c r="J226" s="767" t="s">
        <v>3683</v>
      </c>
      <c r="K226" s="768" t="s">
        <v>62</v>
      </c>
      <c r="L226" s="178" t="s">
        <v>433</v>
      </c>
      <c r="M226" s="783">
        <v>36234</v>
      </c>
      <c r="N226" s="182" t="s">
        <v>3390</v>
      </c>
    </row>
    <row r="227" spans="2:14" ht="27.75" customHeight="1">
      <c r="B227" s="179" t="s">
        <v>196</v>
      </c>
      <c r="C227" s="179">
        <v>45504</v>
      </c>
      <c r="D227" s="782" t="s">
        <v>3583</v>
      </c>
      <c r="E227" s="765" t="s">
        <v>3396</v>
      </c>
      <c r="F227" s="782" t="s">
        <v>3584</v>
      </c>
      <c r="G227" s="177" t="s">
        <v>3387</v>
      </c>
      <c r="H227" s="766" t="s">
        <v>3681</v>
      </c>
      <c r="I227" s="766" t="s">
        <v>3682</v>
      </c>
      <c r="J227" s="767" t="s">
        <v>3683</v>
      </c>
      <c r="K227" s="768" t="s">
        <v>62</v>
      </c>
      <c r="L227" s="178" t="s">
        <v>438</v>
      </c>
      <c r="M227" s="783">
        <v>27900.18</v>
      </c>
      <c r="N227" s="182" t="s">
        <v>3390</v>
      </c>
    </row>
    <row r="228" spans="2:14" ht="27.75" customHeight="1">
      <c r="B228" s="179" t="s">
        <v>196</v>
      </c>
      <c r="C228" s="179">
        <v>45504</v>
      </c>
      <c r="D228" s="782" t="s">
        <v>3583</v>
      </c>
      <c r="E228" s="765" t="s">
        <v>3396</v>
      </c>
      <c r="F228" s="782" t="s">
        <v>3584</v>
      </c>
      <c r="G228" s="177" t="s">
        <v>3387</v>
      </c>
      <c r="H228" s="766" t="s">
        <v>3681</v>
      </c>
      <c r="I228" s="766" t="s">
        <v>3682</v>
      </c>
      <c r="J228" s="767" t="s">
        <v>3683</v>
      </c>
      <c r="K228" s="768" t="s">
        <v>62</v>
      </c>
      <c r="L228" s="178" t="s">
        <v>443</v>
      </c>
      <c r="M228" s="783">
        <v>73977.75</v>
      </c>
      <c r="N228" s="182" t="s">
        <v>3390</v>
      </c>
    </row>
    <row r="229" spans="2:14" ht="27.75" customHeight="1">
      <c r="B229" s="179" t="s">
        <v>196</v>
      </c>
      <c r="C229" s="179">
        <v>45504</v>
      </c>
      <c r="D229" s="782" t="s">
        <v>3583</v>
      </c>
      <c r="E229" s="765" t="s">
        <v>3396</v>
      </c>
      <c r="F229" s="782" t="s">
        <v>3584</v>
      </c>
      <c r="G229" s="177" t="s">
        <v>3387</v>
      </c>
      <c r="H229" s="766" t="s">
        <v>3681</v>
      </c>
      <c r="I229" s="766" t="s">
        <v>3682</v>
      </c>
      <c r="J229" s="767" t="s">
        <v>3683</v>
      </c>
      <c r="K229" s="768" t="s">
        <v>62</v>
      </c>
      <c r="L229" s="178" t="s">
        <v>448</v>
      </c>
      <c r="M229" s="783">
        <v>9662.4</v>
      </c>
      <c r="N229" s="182" t="s">
        <v>3390</v>
      </c>
    </row>
    <row r="230" spans="2:14" ht="27.75" customHeight="1">
      <c r="B230" s="179" t="s">
        <v>196</v>
      </c>
      <c r="C230" s="179">
        <v>45504</v>
      </c>
      <c r="D230" s="782" t="s">
        <v>3583</v>
      </c>
      <c r="E230" s="765" t="s">
        <v>3396</v>
      </c>
      <c r="F230" s="782" t="s">
        <v>3584</v>
      </c>
      <c r="G230" s="177" t="s">
        <v>3387</v>
      </c>
      <c r="H230" s="766" t="s">
        <v>3681</v>
      </c>
      <c r="I230" s="766" t="s">
        <v>3682</v>
      </c>
      <c r="J230" s="767" t="s">
        <v>3683</v>
      </c>
      <c r="K230" s="768" t="s">
        <v>62</v>
      </c>
      <c r="L230" s="178" t="s">
        <v>453</v>
      </c>
      <c r="M230" s="783">
        <v>25304.6178</v>
      </c>
      <c r="N230" s="182" t="s">
        <v>3390</v>
      </c>
    </row>
    <row r="231" spans="2:14" ht="27.75" customHeight="1">
      <c r="B231" s="179" t="s">
        <v>196</v>
      </c>
      <c r="C231" s="179">
        <v>45504</v>
      </c>
      <c r="D231" s="782" t="s">
        <v>3583</v>
      </c>
      <c r="E231" s="765" t="s">
        <v>3396</v>
      </c>
      <c r="F231" s="782" t="s">
        <v>3584</v>
      </c>
      <c r="G231" s="177" t="s">
        <v>3387</v>
      </c>
      <c r="H231" s="766" t="s">
        <v>3681</v>
      </c>
      <c r="I231" s="766" t="s">
        <v>3682</v>
      </c>
      <c r="J231" s="767" t="s">
        <v>3683</v>
      </c>
      <c r="K231" s="768" t="s">
        <v>62</v>
      </c>
      <c r="L231" s="178" t="s">
        <v>456</v>
      </c>
      <c r="M231" s="783">
        <v>11776.05</v>
      </c>
      <c r="N231" s="182" t="s">
        <v>3390</v>
      </c>
    </row>
    <row r="232" spans="2:14" ht="27.75" customHeight="1">
      <c r="B232" s="179" t="s">
        <v>196</v>
      </c>
      <c r="C232" s="179">
        <v>45504</v>
      </c>
      <c r="D232" s="782" t="s">
        <v>3583</v>
      </c>
      <c r="E232" s="765" t="s">
        <v>3396</v>
      </c>
      <c r="F232" s="782" t="s">
        <v>3584</v>
      </c>
      <c r="G232" s="177" t="s">
        <v>3387</v>
      </c>
      <c r="H232" s="766" t="s">
        <v>3681</v>
      </c>
      <c r="I232" s="766" t="s">
        <v>3682</v>
      </c>
      <c r="J232" s="767" t="s">
        <v>3683</v>
      </c>
      <c r="K232" s="768" t="s">
        <v>62</v>
      </c>
      <c r="L232" s="178" t="s">
        <v>461</v>
      </c>
      <c r="M232" s="783">
        <v>12379.95</v>
      </c>
      <c r="N232" s="182" t="s">
        <v>3390</v>
      </c>
    </row>
    <row r="233" spans="2:14" ht="27.75" customHeight="1">
      <c r="B233" s="179" t="s">
        <v>196</v>
      </c>
      <c r="C233" s="179">
        <v>45504</v>
      </c>
      <c r="D233" s="782" t="s">
        <v>3583</v>
      </c>
      <c r="E233" s="765" t="s">
        <v>3396</v>
      </c>
      <c r="F233" s="782" t="s">
        <v>3584</v>
      </c>
      <c r="G233" s="177" t="s">
        <v>3387</v>
      </c>
      <c r="H233" s="766" t="s">
        <v>3681</v>
      </c>
      <c r="I233" s="766" t="s">
        <v>3682</v>
      </c>
      <c r="J233" s="767" t="s">
        <v>3683</v>
      </c>
      <c r="K233" s="768" t="s">
        <v>62</v>
      </c>
      <c r="L233" s="178" t="s">
        <v>467</v>
      </c>
      <c r="M233" s="783">
        <v>14160.2472</v>
      </c>
      <c r="N233" s="182" t="s">
        <v>3390</v>
      </c>
    </row>
    <row r="234" spans="2:14" ht="27.75" customHeight="1">
      <c r="B234" s="179" t="s">
        <v>196</v>
      </c>
      <c r="C234" s="179">
        <v>45504</v>
      </c>
      <c r="D234" s="782" t="s">
        <v>3583</v>
      </c>
      <c r="E234" s="765" t="s">
        <v>3396</v>
      </c>
      <c r="F234" s="782" t="s">
        <v>3584</v>
      </c>
      <c r="G234" s="177" t="s">
        <v>3387</v>
      </c>
      <c r="H234" s="766" t="s">
        <v>3681</v>
      </c>
      <c r="I234" s="766" t="s">
        <v>3682</v>
      </c>
      <c r="J234" s="767" t="s">
        <v>3683</v>
      </c>
      <c r="K234" s="768" t="s">
        <v>62</v>
      </c>
      <c r="L234" s="178" t="s">
        <v>472</v>
      </c>
      <c r="M234" s="783">
        <v>8756.5499999999993</v>
      </c>
      <c r="N234" s="182" t="s">
        <v>3390</v>
      </c>
    </row>
    <row r="235" spans="2:14" ht="27.75" customHeight="1">
      <c r="B235" s="179" t="s">
        <v>196</v>
      </c>
      <c r="C235" s="179">
        <v>45504</v>
      </c>
      <c r="D235" s="782" t="s">
        <v>3583</v>
      </c>
      <c r="E235" s="765" t="s">
        <v>3396</v>
      </c>
      <c r="F235" s="782" t="s">
        <v>3584</v>
      </c>
      <c r="G235" s="177" t="s">
        <v>3387</v>
      </c>
      <c r="H235" s="766" t="s">
        <v>3681</v>
      </c>
      <c r="I235" s="766" t="s">
        <v>3682</v>
      </c>
      <c r="J235" s="767" t="s">
        <v>3683</v>
      </c>
      <c r="K235" s="768" t="s">
        <v>62</v>
      </c>
      <c r="L235" s="178" t="s">
        <v>477</v>
      </c>
      <c r="M235" s="783">
        <v>44447.040000000001</v>
      </c>
      <c r="N235" s="182" t="s">
        <v>3390</v>
      </c>
    </row>
    <row r="236" spans="2:14" ht="27.75" customHeight="1">
      <c r="B236" s="179" t="s">
        <v>196</v>
      </c>
      <c r="C236" s="179">
        <v>45504</v>
      </c>
      <c r="D236" s="782" t="s">
        <v>3583</v>
      </c>
      <c r="E236" s="765" t="s">
        <v>3396</v>
      </c>
      <c r="F236" s="782" t="s">
        <v>3584</v>
      </c>
      <c r="G236" s="177" t="s">
        <v>3387</v>
      </c>
      <c r="H236" s="766" t="s">
        <v>3681</v>
      </c>
      <c r="I236" s="766" t="s">
        <v>3682</v>
      </c>
      <c r="J236" s="767" t="s">
        <v>3683</v>
      </c>
      <c r="K236" s="768" t="s">
        <v>62</v>
      </c>
      <c r="L236" s="178" t="s">
        <v>483</v>
      </c>
      <c r="M236" s="783">
        <v>26571.599999999999</v>
      </c>
      <c r="N236" s="182" t="s">
        <v>3390</v>
      </c>
    </row>
    <row r="237" spans="2:14" ht="27.75" customHeight="1">
      <c r="B237" s="179" t="s">
        <v>196</v>
      </c>
      <c r="C237" s="179">
        <v>45504</v>
      </c>
      <c r="D237" s="782" t="s">
        <v>3583</v>
      </c>
      <c r="E237" s="765" t="s">
        <v>3396</v>
      </c>
      <c r="F237" s="782" t="s">
        <v>3584</v>
      </c>
      <c r="G237" s="177" t="s">
        <v>3387</v>
      </c>
      <c r="H237" s="766" t="s">
        <v>3681</v>
      </c>
      <c r="I237" s="766" t="s">
        <v>3682</v>
      </c>
      <c r="J237" s="767" t="s">
        <v>3683</v>
      </c>
      <c r="K237" s="768" t="s">
        <v>62</v>
      </c>
      <c r="L237" s="178" t="s">
        <v>488</v>
      </c>
      <c r="M237" s="783">
        <v>45896.4</v>
      </c>
      <c r="N237" s="182" t="s">
        <v>3390</v>
      </c>
    </row>
    <row r="238" spans="2:14" ht="27.75" customHeight="1">
      <c r="B238" s="179" t="s">
        <v>196</v>
      </c>
      <c r="C238" s="179">
        <v>45504</v>
      </c>
      <c r="D238" s="782" t="s">
        <v>3583</v>
      </c>
      <c r="E238" s="765" t="s">
        <v>3396</v>
      </c>
      <c r="F238" s="782" t="s">
        <v>3584</v>
      </c>
      <c r="G238" s="177" t="s">
        <v>3387</v>
      </c>
      <c r="H238" s="766" t="s">
        <v>3681</v>
      </c>
      <c r="I238" s="766" t="s">
        <v>3682</v>
      </c>
      <c r="J238" s="767" t="s">
        <v>3683</v>
      </c>
      <c r="K238" s="768" t="s">
        <v>62</v>
      </c>
      <c r="L238" s="178" t="s">
        <v>491</v>
      </c>
      <c r="M238" s="783">
        <v>95174.64</v>
      </c>
      <c r="N238" s="182" t="s">
        <v>3390</v>
      </c>
    </row>
    <row r="239" spans="2:14" ht="27.75" customHeight="1">
      <c r="B239" s="179" t="s">
        <v>196</v>
      </c>
      <c r="C239" s="179">
        <v>45504</v>
      </c>
      <c r="D239" s="782" t="s">
        <v>3583</v>
      </c>
      <c r="E239" s="765" t="s">
        <v>3396</v>
      </c>
      <c r="F239" s="782" t="s">
        <v>3584</v>
      </c>
      <c r="G239" s="177" t="s">
        <v>3387</v>
      </c>
      <c r="H239" s="766" t="s">
        <v>3681</v>
      </c>
      <c r="I239" s="766" t="s">
        <v>3682</v>
      </c>
      <c r="J239" s="767" t="s">
        <v>3683</v>
      </c>
      <c r="K239" s="768" t="s">
        <v>62</v>
      </c>
      <c r="L239" s="178" t="s">
        <v>496</v>
      </c>
      <c r="M239" s="783">
        <v>67636.800000000003</v>
      </c>
      <c r="N239" s="182" t="s">
        <v>3390</v>
      </c>
    </row>
    <row r="240" spans="2:14" ht="27.75" customHeight="1">
      <c r="B240" s="179" t="s">
        <v>196</v>
      </c>
      <c r="C240" s="179">
        <v>45504</v>
      </c>
      <c r="D240" s="782" t="s">
        <v>3583</v>
      </c>
      <c r="E240" s="765" t="s">
        <v>3396</v>
      </c>
      <c r="F240" s="782" t="s">
        <v>3584</v>
      </c>
      <c r="G240" s="177" t="s">
        <v>3387</v>
      </c>
      <c r="H240" s="766" t="s">
        <v>3681</v>
      </c>
      <c r="I240" s="766" t="s">
        <v>3682</v>
      </c>
      <c r="J240" s="767" t="s">
        <v>3683</v>
      </c>
      <c r="K240" s="768" t="s">
        <v>62</v>
      </c>
      <c r="L240" s="178" t="s">
        <v>501</v>
      </c>
      <c r="M240" s="783">
        <v>96805.17</v>
      </c>
      <c r="N240" s="182" t="s">
        <v>3390</v>
      </c>
    </row>
    <row r="241" spans="2:14" ht="27.75" customHeight="1">
      <c r="B241" s="179" t="s">
        <v>196</v>
      </c>
      <c r="C241" s="179">
        <v>45504</v>
      </c>
      <c r="D241" s="782" t="s">
        <v>3583</v>
      </c>
      <c r="E241" s="765" t="s">
        <v>3396</v>
      </c>
      <c r="F241" s="782" t="s">
        <v>3584</v>
      </c>
      <c r="G241" s="177" t="s">
        <v>3387</v>
      </c>
      <c r="H241" s="766" t="s">
        <v>3681</v>
      </c>
      <c r="I241" s="766" t="s">
        <v>3682</v>
      </c>
      <c r="J241" s="767" t="s">
        <v>3683</v>
      </c>
      <c r="K241" s="768" t="s">
        <v>62</v>
      </c>
      <c r="L241" s="178" t="s">
        <v>506</v>
      </c>
      <c r="M241" s="783">
        <v>108218.88</v>
      </c>
      <c r="N241" s="182" t="s">
        <v>3390</v>
      </c>
    </row>
    <row r="242" spans="2:14" ht="27.75" customHeight="1">
      <c r="B242" s="179" t="s">
        <v>196</v>
      </c>
      <c r="C242" s="179">
        <v>45504</v>
      </c>
      <c r="D242" s="782" t="s">
        <v>3583</v>
      </c>
      <c r="E242" s="765" t="s">
        <v>3396</v>
      </c>
      <c r="F242" s="782" t="s">
        <v>3584</v>
      </c>
      <c r="G242" s="177" t="s">
        <v>3387</v>
      </c>
      <c r="H242" s="766" t="s">
        <v>3681</v>
      </c>
      <c r="I242" s="766" t="s">
        <v>3682</v>
      </c>
      <c r="J242" s="767" t="s">
        <v>3683</v>
      </c>
      <c r="K242" s="768" t="s">
        <v>62</v>
      </c>
      <c r="L242" s="178" t="s">
        <v>511</v>
      </c>
      <c r="M242" s="783">
        <v>77701.799999999959</v>
      </c>
      <c r="N242" s="182" t="s">
        <v>3390</v>
      </c>
    </row>
    <row r="243" spans="2:14" ht="27.75" customHeight="1">
      <c r="B243" s="179" t="s">
        <v>196</v>
      </c>
      <c r="C243" s="179">
        <v>45504</v>
      </c>
      <c r="D243" s="782" t="s">
        <v>3583</v>
      </c>
      <c r="E243" s="765" t="s">
        <v>3396</v>
      </c>
      <c r="F243" s="782" t="s">
        <v>3584</v>
      </c>
      <c r="G243" s="177" t="s">
        <v>3387</v>
      </c>
      <c r="H243" s="766" t="s">
        <v>3681</v>
      </c>
      <c r="I243" s="766" t="s">
        <v>3682</v>
      </c>
      <c r="J243" s="767" t="s">
        <v>3683</v>
      </c>
      <c r="K243" s="768" t="s">
        <v>62</v>
      </c>
      <c r="L243" s="178" t="s">
        <v>514</v>
      </c>
      <c r="M243" s="783">
        <v>6642.9</v>
      </c>
      <c r="N243" s="182" t="s">
        <v>3390</v>
      </c>
    </row>
    <row r="244" spans="2:14" ht="27.75" customHeight="1">
      <c r="B244" s="179" t="s">
        <v>196</v>
      </c>
      <c r="C244" s="179">
        <v>45504</v>
      </c>
      <c r="D244" s="782" t="s">
        <v>3583</v>
      </c>
      <c r="E244" s="765" t="s">
        <v>3396</v>
      </c>
      <c r="F244" s="782" t="s">
        <v>3584</v>
      </c>
      <c r="G244" s="177" t="s">
        <v>3387</v>
      </c>
      <c r="H244" s="766" t="s">
        <v>3681</v>
      </c>
      <c r="I244" s="766" t="s">
        <v>3682</v>
      </c>
      <c r="J244" s="767" t="s">
        <v>3683</v>
      </c>
      <c r="K244" s="768" t="s">
        <v>62</v>
      </c>
      <c r="L244" s="178" t="s">
        <v>519</v>
      </c>
      <c r="M244" s="783">
        <v>206533.80000000002</v>
      </c>
      <c r="N244" s="182" t="s">
        <v>3390</v>
      </c>
    </row>
    <row r="245" spans="2:14" ht="27.75" customHeight="1">
      <c r="B245" s="179" t="s">
        <v>196</v>
      </c>
      <c r="C245" s="179">
        <v>45504</v>
      </c>
      <c r="D245" s="782" t="s">
        <v>3583</v>
      </c>
      <c r="E245" s="765" t="s">
        <v>3396</v>
      </c>
      <c r="F245" s="782" t="s">
        <v>3584</v>
      </c>
      <c r="G245" s="177" t="s">
        <v>3387</v>
      </c>
      <c r="H245" s="766" t="s">
        <v>3681</v>
      </c>
      <c r="I245" s="766" t="s">
        <v>3682</v>
      </c>
      <c r="J245" s="767" t="s">
        <v>3683</v>
      </c>
      <c r="K245" s="768" t="s">
        <v>62</v>
      </c>
      <c r="L245" s="178" t="s">
        <v>524</v>
      </c>
      <c r="M245" s="783">
        <v>70535.520000000004</v>
      </c>
      <c r="N245" s="182" t="s">
        <v>3390</v>
      </c>
    </row>
    <row r="246" spans="2:14" ht="27.75" customHeight="1">
      <c r="B246" s="179" t="s">
        <v>196</v>
      </c>
      <c r="C246" s="179">
        <v>45504</v>
      </c>
      <c r="D246" s="782" t="s">
        <v>3583</v>
      </c>
      <c r="E246" s="765" t="s">
        <v>3396</v>
      </c>
      <c r="F246" s="782" t="s">
        <v>3584</v>
      </c>
      <c r="G246" s="177" t="s">
        <v>3387</v>
      </c>
      <c r="H246" s="766" t="s">
        <v>3681</v>
      </c>
      <c r="I246" s="766" t="s">
        <v>3682</v>
      </c>
      <c r="J246" s="767" t="s">
        <v>3683</v>
      </c>
      <c r="K246" s="768" t="s">
        <v>62</v>
      </c>
      <c r="L246" s="178" t="s">
        <v>529</v>
      </c>
      <c r="M246" s="783">
        <v>1121901.2640000002</v>
      </c>
      <c r="N246" s="182" t="s">
        <v>3390</v>
      </c>
    </row>
    <row r="247" spans="2:14" ht="27.75" customHeight="1">
      <c r="B247" s="179" t="s">
        <v>196</v>
      </c>
      <c r="C247" s="179">
        <v>45504</v>
      </c>
      <c r="D247" s="782" t="s">
        <v>3583</v>
      </c>
      <c r="E247" s="765" t="s">
        <v>3396</v>
      </c>
      <c r="F247" s="782" t="s">
        <v>3584</v>
      </c>
      <c r="G247" s="177" t="s">
        <v>3387</v>
      </c>
      <c r="H247" s="766" t="s">
        <v>3681</v>
      </c>
      <c r="I247" s="766" t="s">
        <v>3682</v>
      </c>
      <c r="J247" s="767" t="s">
        <v>3683</v>
      </c>
      <c r="K247" s="768" t="s">
        <v>62</v>
      </c>
      <c r="L247" s="178" t="s">
        <v>533</v>
      </c>
      <c r="M247" s="783">
        <v>67153.679999999993</v>
      </c>
      <c r="N247" s="182" t="s">
        <v>3390</v>
      </c>
    </row>
    <row r="248" spans="2:14" ht="27.75" customHeight="1">
      <c r="B248" s="179" t="s">
        <v>196</v>
      </c>
      <c r="C248" s="179">
        <v>45504</v>
      </c>
      <c r="D248" s="782" t="s">
        <v>3583</v>
      </c>
      <c r="E248" s="765" t="s">
        <v>3396</v>
      </c>
      <c r="F248" s="782" t="s">
        <v>3584</v>
      </c>
      <c r="G248" s="177" t="s">
        <v>3387</v>
      </c>
      <c r="H248" s="766" t="s">
        <v>3681</v>
      </c>
      <c r="I248" s="766" t="s">
        <v>3682</v>
      </c>
      <c r="J248" s="767" t="s">
        <v>3683</v>
      </c>
      <c r="K248" s="768" t="s">
        <v>62</v>
      </c>
      <c r="L248" s="178" t="s">
        <v>539</v>
      </c>
      <c r="M248" s="783">
        <v>71018.64</v>
      </c>
      <c r="N248" s="182" t="s">
        <v>3390</v>
      </c>
    </row>
    <row r="249" spans="2:14" ht="27.75" customHeight="1">
      <c r="B249" s="179" t="s">
        <v>196</v>
      </c>
      <c r="C249" s="179">
        <v>45504</v>
      </c>
      <c r="D249" s="782" t="s">
        <v>3583</v>
      </c>
      <c r="E249" s="765" t="s">
        <v>3396</v>
      </c>
      <c r="F249" s="782" t="s">
        <v>3584</v>
      </c>
      <c r="G249" s="177" t="s">
        <v>3387</v>
      </c>
      <c r="H249" s="766" t="s">
        <v>3681</v>
      </c>
      <c r="I249" s="766" t="s">
        <v>3682</v>
      </c>
      <c r="J249" s="767" t="s">
        <v>3683</v>
      </c>
      <c r="K249" s="768" t="s">
        <v>62</v>
      </c>
      <c r="L249" s="178" t="s">
        <v>543</v>
      </c>
      <c r="M249" s="783">
        <v>679931.01</v>
      </c>
      <c r="N249" s="182" t="s">
        <v>3390</v>
      </c>
    </row>
    <row r="250" spans="2:14" ht="27.75" customHeight="1">
      <c r="B250" s="179" t="s">
        <v>196</v>
      </c>
      <c r="C250" s="179">
        <v>45504</v>
      </c>
      <c r="D250" s="782" t="s">
        <v>3583</v>
      </c>
      <c r="E250" s="765" t="s">
        <v>3396</v>
      </c>
      <c r="F250" s="782" t="s">
        <v>3584</v>
      </c>
      <c r="G250" s="177" t="s">
        <v>3387</v>
      </c>
      <c r="H250" s="766" t="s">
        <v>3681</v>
      </c>
      <c r="I250" s="766" t="s">
        <v>3682</v>
      </c>
      <c r="J250" s="767" t="s">
        <v>3683</v>
      </c>
      <c r="K250" s="768" t="s">
        <v>62</v>
      </c>
      <c r="L250" s="178" t="s">
        <v>545</v>
      </c>
      <c r="M250" s="783">
        <v>338742.60750000004</v>
      </c>
      <c r="N250" s="182" t="s">
        <v>3390</v>
      </c>
    </row>
    <row r="251" spans="2:14" ht="27.75" customHeight="1">
      <c r="B251" s="179" t="s">
        <v>196</v>
      </c>
      <c r="C251" s="179">
        <v>45504</v>
      </c>
      <c r="D251" s="782" t="s">
        <v>3583</v>
      </c>
      <c r="E251" s="765" t="s">
        <v>3396</v>
      </c>
      <c r="F251" s="782" t="s">
        <v>3584</v>
      </c>
      <c r="G251" s="177" t="s">
        <v>3387</v>
      </c>
      <c r="H251" s="766" t="s">
        <v>3681</v>
      </c>
      <c r="I251" s="766" t="s">
        <v>3682</v>
      </c>
      <c r="J251" s="767" t="s">
        <v>3683</v>
      </c>
      <c r="K251" s="768" t="s">
        <v>62</v>
      </c>
      <c r="L251" s="178" t="s">
        <v>550</v>
      </c>
      <c r="M251" s="783">
        <v>239144.4</v>
      </c>
      <c r="N251" s="182" t="s">
        <v>3390</v>
      </c>
    </row>
    <row r="252" spans="2:14" ht="27.75" customHeight="1">
      <c r="B252" s="179" t="s">
        <v>196</v>
      </c>
      <c r="C252" s="179">
        <v>45504</v>
      </c>
      <c r="D252" s="782" t="s">
        <v>3583</v>
      </c>
      <c r="E252" s="765" t="s">
        <v>3396</v>
      </c>
      <c r="F252" s="782" t="s">
        <v>3584</v>
      </c>
      <c r="G252" s="177" t="s">
        <v>3387</v>
      </c>
      <c r="H252" s="766" t="s">
        <v>3681</v>
      </c>
      <c r="I252" s="766" t="s">
        <v>3682</v>
      </c>
      <c r="J252" s="767" t="s">
        <v>3683</v>
      </c>
      <c r="K252" s="768" t="s">
        <v>62</v>
      </c>
      <c r="L252" s="178" t="s">
        <v>556</v>
      </c>
      <c r="M252" s="783">
        <v>720283.60799999989</v>
      </c>
      <c r="N252" s="182" t="s">
        <v>3390</v>
      </c>
    </row>
    <row r="253" spans="2:14" ht="27.75" customHeight="1">
      <c r="B253" s="179" t="s">
        <v>196</v>
      </c>
      <c r="C253" s="179">
        <v>45504</v>
      </c>
      <c r="D253" s="782" t="s">
        <v>3583</v>
      </c>
      <c r="E253" s="765" t="s">
        <v>3396</v>
      </c>
      <c r="F253" s="782" t="s">
        <v>3584</v>
      </c>
      <c r="G253" s="177" t="s">
        <v>3387</v>
      </c>
      <c r="H253" s="766" t="s">
        <v>3681</v>
      </c>
      <c r="I253" s="766" t="s">
        <v>3682</v>
      </c>
      <c r="J253" s="767" t="s">
        <v>3683</v>
      </c>
      <c r="K253" s="768" t="s">
        <v>62</v>
      </c>
      <c r="L253" s="178" t="s">
        <v>559</v>
      </c>
      <c r="M253" s="783">
        <v>78507</v>
      </c>
      <c r="N253" s="182" t="s">
        <v>3390</v>
      </c>
    </row>
    <row r="254" spans="2:14" ht="27.75" customHeight="1">
      <c r="B254" s="179" t="s">
        <v>196</v>
      </c>
      <c r="C254" s="179">
        <v>45504</v>
      </c>
      <c r="D254" s="782" t="s">
        <v>3583</v>
      </c>
      <c r="E254" s="765" t="s">
        <v>3396</v>
      </c>
      <c r="F254" s="782" t="s">
        <v>3584</v>
      </c>
      <c r="G254" s="177" t="s">
        <v>3387</v>
      </c>
      <c r="H254" s="766" t="s">
        <v>3681</v>
      </c>
      <c r="I254" s="766" t="s">
        <v>3682</v>
      </c>
      <c r="J254" s="767" t="s">
        <v>3683</v>
      </c>
      <c r="K254" s="768" t="s">
        <v>62</v>
      </c>
      <c r="L254" s="178" t="s">
        <v>564</v>
      </c>
      <c r="M254" s="783">
        <v>54954.9</v>
      </c>
      <c r="N254" s="182" t="s">
        <v>3390</v>
      </c>
    </row>
    <row r="255" spans="2:14" ht="27.75" customHeight="1">
      <c r="B255" s="179" t="s">
        <v>196</v>
      </c>
      <c r="C255" s="179">
        <v>45504</v>
      </c>
      <c r="D255" s="782" t="s">
        <v>3583</v>
      </c>
      <c r="E255" s="765" t="s">
        <v>3396</v>
      </c>
      <c r="F255" s="782" t="s">
        <v>3584</v>
      </c>
      <c r="G255" s="177" t="s">
        <v>3387</v>
      </c>
      <c r="H255" s="766" t="s">
        <v>3681</v>
      </c>
      <c r="I255" s="766" t="s">
        <v>3682</v>
      </c>
      <c r="J255" s="767" t="s">
        <v>3683</v>
      </c>
      <c r="K255" s="768" t="s">
        <v>62</v>
      </c>
      <c r="L255" s="178" t="s">
        <v>569</v>
      </c>
      <c r="M255" s="783">
        <v>261287.40000000002</v>
      </c>
      <c r="N255" s="182" t="s">
        <v>3390</v>
      </c>
    </row>
    <row r="256" spans="2:14" ht="27.75" customHeight="1">
      <c r="B256" s="179" t="s">
        <v>196</v>
      </c>
      <c r="C256" s="179">
        <v>45504</v>
      </c>
      <c r="D256" s="782" t="s">
        <v>3583</v>
      </c>
      <c r="E256" s="765" t="s">
        <v>3396</v>
      </c>
      <c r="F256" s="782" t="s">
        <v>3584</v>
      </c>
      <c r="G256" s="177" t="s">
        <v>3387</v>
      </c>
      <c r="H256" s="766" t="s">
        <v>3681</v>
      </c>
      <c r="I256" s="766" t="s">
        <v>3682</v>
      </c>
      <c r="J256" s="767" t="s">
        <v>3683</v>
      </c>
      <c r="K256" s="768" t="s">
        <v>62</v>
      </c>
      <c r="L256" s="178" t="s">
        <v>574</v>
      </c>
      <c r="M256" s="783">
        <v>151216.56</v>
      </c>
      <c r="N256" s="182" t="s">
        <v>3390</v>
      </c>
    </row>
    <row r="257" spans="2:14" ht="27.75" customHeight="1">
      <c r="B257" s="179" t="s">
        <v>196</v>
      </c>
      <c r="C257" s="179">
        <v>45504</v>
      </c>
      <c r="D257" s="782" t="s">
        <v>3583</v>
      </c>
      <c r="E257" s="765" t="s">
        <v>3396</v>
      </c>
      <c r="F257" s="782" t="s">
        <v>3584</v>
      </c>
      <c r="G257" s="177" t="s">
        <v>3387</v>
      </c>
      <c r="H257" s="766" t="s">
        <v>3681</v>
      </c>
      <c r="I257" s="766" t="s">
        <v>3682</v>
      </c>
      <c r="J257" s="767" t="s">
        <v>3683</v>
      </c>
      <c r="K257" s="768" t="s">
        <v>62</v>
      </c>
      <c r="L257" s="178" t="s">
        <v>579</v>
      </c>
      <c r="M257" s="783">
        <v>418079.97</v>
      </c>
      <c r="N257" s="182" t="s">
        <v>3390</v>
      </c>
    </row>
    <row r="258" spans="2:14" ht="27.75" customHeight="1">
      <c r="B258" s="179" t="s">
        <v>196</v>
      </c>
      <c r="C258" s="179">
        <v>45504</v>
      </c>
      <c r="D258" s="782" t="s">
        <v>3583</v>
      </c>
      <c r="E258" s="765" t="s">
        <v>3396</v>
      </c>
      <c r="F258" s="782" t="s">
        <v>3584</v>
      </c>
      <c r="G258" s="177" t="s">
        <v>3387</v>
      </c>
      <c r="H258" s="766" t="s">
        <v>3681</v>
      </c>
      <c r="I258" s="766" t="s">
        <v>3682</v>
      </c>
      <c r="J258" s="767" t="s">
        <v>3683</v>
      </c>
      <c r="K258" s="768" t="s">
        <v>62</v>
      </c>
      <c r="L258" s="178" t="s">
        <v>583</v>
      </c>
      <c r="M258" s="783">
        <v>231897.60000000001</v>
      </c>
      <c r="N258" s="182" t="s">
        <v>3390</v>
      </c>
    </row>
    <row r="259" spans="2:14" ht="27.75" customHeight="1">
      <c r="B259" s="179" t="s">
        <v>196</v>
      </c>
      <c r="C259" s="179">
        <v>45504</v>
      </c>
      <c r="D259" s="782" t="s">
        <v>3583</v>
      </c>
      <c r="E259" s="765" t="s">
        <v>3396</v>
      </c>
      <c r="F259" s="782" t="s">
        <v>3584</v>
      </c>
      <c r="G259" s="177" t="s">
        <v>3387</v>
      </c>
      <c r="H259" s="766" t="s">
        <v>3681</v>
      </c>
      <c r="I259" s="766" t="s">
        <v>3682</v>
      </c>
      <c r="J259" s="767" t="s">
        <v>3683</v>
      </c>
      <c r="K259" s="768" t="s">
        <v>62</v>
      </c>
      <c r="L259" s="178" t="s">
        <v>586</v>
      </c>
      <c r="M259" s="783">
        <v>15097.5</v>
      </c>
      <c r="N259" s="182" t="s">
        <v>3390</v>
      </c>
    </row>
    <row r="260" spans="2:14" ht="27.75" customHeight="1">
      <c r="B260" s="179" t="s">
        <v>196</v>
      </c>
      <c r="C260" s="179">
        <v>45504</v>
      </c>
      <c r="D260" s="782" t="s">
        <v>3583</v>
      </c>
      <c r="E260" s="765" t="s">
        <v>3396</v>
      </c>
      <c r="F260" s="782" t="s">
        <v>3584</v>
      </c>
      <c r="G260" s="177" t="s">
        <v>3387</v>
      </c>
      <c r="H260" s="766" t="s">
        <v>3681</v>
      </c>
      <c r="I260" s="766" t="s">
        <v>3682</v>
      </c>
      <c r="J260" s="767" t="s">
        <v>3683</v>
      </c>
      <c r="K260" s="768" t="s">
        <v>62</v>
      </c>
      <c r="L260" s="178" t="s">
        <v>591</v>
      </c>
      <c r="M260" s="783">
        <v>32006.7</v>
      </c>
      <c r="N260" s="182" t="s">
        <v>3390</v>
      </c>
    </row>
    <row r="261" spans="2:14" ht="27.75" customHeight="1">
      <c r="B261" s="179" t="s">
        <v>196</v>
      </c>
      <c r="C261" s="179">
        <v>45504</v>
      </c>
      <c r="D261" s="782" t="s">
        <v>3583</v>
      </c>
      <c r="E261" s="765" t="s">
        <v>3396</v>
      </c>
      <c r="F261" s="782" t="s">
        <v>3584</v>
      </c>
      <c r="G261" s="177" t="s">
        <v>3387</v>
      </c>
      <c r="H261" s="766" t="s">
        <v>3681</v>
      </c>
      <c r="I261" s="766" t="s">
        <v>3682</v>
      </c>
      <c r="J261" s="767" t="s">
        <v>3683</v>
      </c>
      <c r="K261" s="768" t="s">
        <v>62</v>
      </c>
      <c r="L261" s="178" t="s">
        <v>596</v>
      </c>
      <c r="M261" s="783">
        <v>22646.25</v>
      </c>
      <c r="N261" s="182" t="s">
        <v>3390</v>
      </c>
    </row>
    <row r="262" spans="2:14" ht="27.75" customHeight="1">
      <c r="B262" s="179" t="s">
        <v>196</v>
      </c>
      <c r="C262" s="179">
        <v>45504</v>
      </c>
      <c r="D262" s="782" t="s">
        <v>3583</v>
      </c>
      <c r="E262" s="765" t="s">
        <v>3396</v>
      </c>
      <c r="F262" s="782" t="s">
        <v>3584</v>
      </c>
      <c r="G262" s="177" t="s">
        <v>3387</v>
      </c>
      <c r="H262" s="766" t="s">
        <v>3681</v>
      </c>
      <c r="I262" s="766" t="s">
        <v>3682</v>
      </c>
      <c r="J262" s="767" t="s">
        <v>3683</v>
      </c>
      <c r="K262" s="768" t="s">
        <v>62</v>
      </c>
      <c r="L262" s="178" t="s">
        <v>601</v>
      </c>
      <c r="M262" s="783">
        <v>29591.1</v>
      </c>
      <c r="N262" s="182" t="s">
        <v>3390</v>
      </c>
    </row>
    <row r="263" spans="2:14" ht="27.75" customHeight="1">
      <c r="B263" s="179" t="s">
        <v>196</v>
      </c>
      <c r="C263" s="179">
        <v>45504</v>
      </c>
      <c r="D263" s="782" t="s">
        <v>3583</v>
      </c>
      <c r="E263" s="765" t="s">
        <v>3396</v>
      </c>
      <c r="F263" s="782" t="s">
        <v>3584</v>
      </c>
      <c r="G263" s="177" t="s">
        <v>3387</v>
      </c>
      <c r="H263" s="766" t="s">
        <v>3681</v>
      </c>
      <c r="I263" s="766" t="s">
        <v>3682</v>
      </c>
      <c r="J263" s="767" t="s">
        <v>3683</v>
      </c>
      <c r="K263" s="768" t="s">
        <v>62</v>
      </c>
      <c r="L263" s="178" t="s">
        <v>606</v>
      </c>
      <c r="M263" s="783">
        <v>74883.600000000006</v>
      </c>
      <c r="N263" s="182" t="s">
        <v>3390</v>
      </c>
    </row>
    <row r="264" spans="2:14" ht="27.75" customHeight="1">
      <c r="B264" s="179" t="s">
        <v>196</v>
      </c>
      <c r="C264" s="179">
        <v>45504</v>
      </c>
      <c r="D264" s="782" t="s">
        <v>3583</v>
      </c>
      <c r="E264" s="765" t="s">
        <v>3396</v>
      </c>
      <c r="F264" s="782" t="s">
        <v>3584</v>
      </c>
      <c r="G264" s="177" t="s">
        <v>3387</v>
      </c>
      <c r="H264" s="766" t="s">
        <v>3681</v>
      </c>
      <c r="I264" s="766" t="s">
        <v>3682</v>
      </c>
      <c r="J264" s="767" t="s">
        <v>3683</v>
      </c>
      <c r="K264" s="768" t="s">
        <v>62</v>
      </c>
      <c r="L264" s="178" t="s">
        <v>611</v>
      </c>
      <c r="M264" s="783">
        <v>214988.4</v>
      </c>
      <c r="N264" s="182" t="s">
        <v>3390</v>
      </c>
    </row>
    <row r="265" spans="2:14" ht="27.75" customHeight="1">
      <c r="B265" s="179" t="s">
        <v>196</v>
      </c>
      <c r="C265" s="179">
        <v>45504</v>
      </c>
      <c r="D265" s="782" t="s">
        <v>3583</v>
      </c>
      <c r="E265" s="765" t="s">
        <v>3396</v>
      </c>
      <c r="F265" s="782" t="s">
        <v>3584</v>
      </c>
      <c r="G265" s="177" t="s">
        <v>3387</v>
      </c>
      <c r="H265" s="766" t="s">
        <v>3681</v>
      </c>
      <c r="I265" s="766" t="s">
        <v>3682</v>
      </c>
      <c r="J265" s="767" t="s">
        <v>3683</v>
      </c>
      <c r="K265" s="768" t="s">
        <v>62</v>
      </c>
      <c r="L265" s="178" t="s">
        <v>616</v>
      </c>
      <c r="M265" s="783">
        <v>146143.9</v>
      </c>
      <c r="N265" s="182" t="s">
        <v>3390</v>
      </c>
    </row>
    <row r="266" spans="2:14" ht="27.75" customHeight="1">
      <c r="B266" s="179" t="s">
        <v>196</v>
      </c>
      <c r="C266" s="179">
        <v>45504</v>
      </c>
      <c r="D266" s="782" t="s">
        <v>3583</v>
      </c>
      <c r="E266" s="765" t="s">
        <v>3396</v>
      </c>
      <c r="F266" s="782" t="s">
        <v>3584</v>
      </c>
      <c r="G266" s="177" t="s">
        <v>3387</v>
      </c>
      <c r="H266" s="766" t="s">
        <v>3681</v>
      </c>
      <c r="I266" s="766" t="s">
        <v>3682</v>
      </c>
      <c r="J266" s="767" t="s">
        <v>3683</v>
      </c>
      <c r="K266" s="768" t="s">
        <v>62</v>
      </c>
      <c r="L266" s="178" t="s">
        <v>616</v>
      </c>
      <c r="M266" s="783">
        <v>429248.09400000039</v>
      </c>
      <c r="N266" s="182" t="s">
        <v>3390</v>
      </c>
    </row>
    <row r="267" spans="2:14" ht="27.75" customHeight="1">
      <c r="B267" s="179" t="s">
        <v>196</v>
      </c>
      <c r="C267" s="179">
        <v>45504</v>
      </c>
      <c r="D267" s="782" t="s">
        <v>3583</v>
      </c>
      <c r="E267" s="765" t="s">
        <v>3396</v>
      </c>
      <c r="F267" s="782" t="s">
        <v>3584</v>
      </c>
      <c r="G267" s="177" t="s">
        <v>3387</v>
      </c>
      <c r="H267" s="766" t="s">
        <v>3681</v>
      </c>
      <c r="I267" s="766" t="s">
        <v>3682</v>
      </c>
      <c r="J267" s="767" t="s">
        <v>3683</v>
      </c>
      <c r="K267" s="768" t="s">
        <v>62</v>
      </c>
      <c r="L267" s="178" t="s">
        <v>625</v>
      </c>
      <c r="M267" s="783">
        <v>1058515.92</v>
      </c>
      <c r="N267" s="182" t="s">
        <v>3390</v>
      </c>
    </row>
    <row r="268" spans="2:14" ht="27.75" customHeight="1">
      <c r="B268" s="179" t="s">
        <v>196</v>
      </c>
      <c r="C268" s="179">
        <v>45504</v>
      </c>
      <c r="D268" s="782" t="s">
        <v>3583</v>
      </c>
      <c r="E268" s="765" t="s">
        <v>3396</v>
      </c>
      <c r="F268" s="782" t="s">
        <v>3584</v>
      </c>
      <c r="G268" s="177" t="s">
        <v>3387</v>
      </c>
      <c r="H268" s="766" t="s">
        <v>3681</v>
      </c>
      <c r="I268" s="766" t="s">
        <v>3682</v>
      </c>
      <c r="J268" s="767" t="s">
        <v>3683</v>
      </c>
      <c r="K268" s="768" t="s">
        <v>62</v>
      </c>
      <c r="L268" s="178" t="s">
        <v>629</v>
      </c>
      <c r="M268" s="783">
        <v>807293.52</v>
      </c>
      <c r="N268" s="182" t="s">
        <v>3390</v>
      </c>
    </row>
    <row r="269" spans="2:14" ht="27.75" customHeight="1">
      <c r="B269" s="179" t="s">
        <v>196</v>
      </c>
      <c r="C269" s="179">
        <v>45504</v>
      </c>
      <c r="D269" s="782" t="s">
        <v>3583</v>
      </c>
      <c r="E269" s="765" t="s">
        <v>3396</v>
      </c>
      <c r="F269" s="782" t="s">
        <v>3584</v>
      </c>
      <c r="G269" s="177" t="s">
        <v>3387</v>
      </c>
      <c r="H269" s="766" t="s">
        <v>3681</v>
      </c>
      <c r="I269" s="766" t="s">
        <v>3682</v>
      </c>
      <c r="J269" s="767" t="s">
        <v>3683</v>
      </c>
      <c r="K269" s="768" t="s">
        <v>62</v>
      </c>
      <c r="L269" s="178" t="s">
        <v>634</v>
      </c>
      <c r="M269" s="783">
        <v>706804.56</v>
      </c>
      <c r="N269" s="182" t="s">
        <v>3390</v>
      </c>
    </row>
    <row r="270" spans="2:14" ht="27.75" customHeight="1">
      <c r="B270" s="179" t="s">
        <v>196</v>
      </c>
      <c r="C270" s="179">
        <v>45504</v>
      </c>
      <c r="D270" s="782" t="s">
        <v>3583</v>
      </c>
      <c r="E270" s="765" t="s">
        <v>3396</v>
      </c>
      <c r="F270" s="782" t="s">
        <v>3584</v>
      </c>
      <c r="G270" s="177" t="s">
        <v>3387</v>
      </c>
      <c r="H270" s="766" t="s">
        <v>3681</v>
      </c>
      <c r="I270" s="766" t="s">
        <v>3682</v>
      </c>
      <c r="J270" s="767" t="s">
        <v>3683</v>
      </c>
      <c r="K270" s="768" t="s">
        <v>62</v>
      </c>
      <c r="L270" s="178" t="s">
        <v>644</v>
      </c>
      <c r="M270" s="783">
        <v>294540.79999999999</v>
      </c>
      <c r="N270" s="182" t="s">
        <v>3390</v>
      </c>
    </row>
    <row r="271" spans="2:14" ht="27.75" customHeight="1">
      <c r="B271" s="179" t="s">
        <v>196</v>
      </c>
      <c r="C271" s="179">
        <v>45504</v>
      </c>
      <c r="D271" s="782" t="s">
        <v>3583</v>
      </c>
      <c r="E271" s="765" t="s">
        <v>3396</v>
      </c>
      <c r="F271" s="782" t="s">
        <v>3584</v>
      </c>
      <c r="G271" s="177" t="s">
        <v>3387</v>
      </c>
      <c r="H271" s="766" t="s">
        <v>3681</v>
      </c>
      <c r="I271" s="766" t="s">
        <v>3682</v>
      </c>
      <c r="J271" s="767" t="s">
        <v>3683</v>
      </c>
      <c r="K271" s="768" t="s">
        <v>62</v>
      </c>
      <c r="L271" s="178" t="s">
        <v>649</v>
      </c>
      <c r="M271" s="783">
        <v>305724.423110242</v>
      </c>
      <c r="N271" s="182" t="s">
        <v>3390</v>
      </c>
    </row>
    <row r="272" spans="2:14" ht="27.75" customHeight="1">
      <c r="B272" s="179" t="s">
        <v>196</v>
      </c>
      <c r="C272" s="179">
        <v>45504</v>
      </c>
      <c r="D272" s="782" t="s">
        <v>3583</v>
      </c>
      <c r="E272" s="765" t="s">
        <v>3396</v>
      </c>
      <c r="F272" s="782" t="s">
        <v>3584</v>
      </c>
      <c r="G272" s="177" t="s">
        <v>3387</v>
      </c>
      <c r="H272" s="766" t="s">
        <v>3681</v>
      </c>
      <c r="I272" s="766" t="s">
        <v>3682</v>
      </c>
      <c r="J272" s="767" t="s">
        <v>3683</v>
      </c>
      <c r="K272" s="768" t="s">
        <v>62</v>
      </c>
      <c r="L272" s="178" t="s">
        <v>654</v>
      </c>
      <c r="M272" s="783">
        <v>38007.1</v>
      </c>
      <c r="N272" s="182" t="s">
        <v>3390</v>
      </c>
    </row>
    <row r="273" spans="2:14" ht="27.75" customHeight="1">
      <c r="B273" s="179" t="s">
        <v>196</v>
      </c>
      <c r="C273" s="179">
        <v>45504</v>
      </c>
      <c r="D273" s="782" t="s">
        <v>3583</v>
      </c>
      <c r="E273" s="765" t="s">
        <v>3396</v>
      </c>
      <c r="F273" s="782" t="s">
        <v>3584</v>
      </c>
      <c r="G273" s="177" t="s">
        <v>3387</v>
      </c>
      <c r="H273" s="766" t="s">
        <v>3681</v>
      </c>
      <c r="I273" s="766" t="s">
        <v>3682</v>
      </c>
      <c r="J273" s="767" t="s">
        <v>3683</v>
      </c>
      <c r="K273" s="768" t="s">
        <v>62</v>
      </c>
      <c r="L273" s="178" t="s">
        <v>659</v>
      </c>
      <c r="M273" s="783">
        <v>89614</v>
      </c>
      <c r="N273" s="182" t="s">
        <v>3390</v>
      </c>
    </row>
    <row r="274" spans="2:14" ht="27.75" customHeight="1">
      <c r="B274" s="179" t="s">
        <v>196</v>
      </c>
      <c r="C274" s="179">
        <v>45504</v>
      </c>
      <c r="D274" s="782" t="s">
        <v>3583</v>
      </c>
      <c r="E274" s="765" t="s">
        <v>3396</v>
      </c>
      <c r="F274" s="782" t="s">
        <v>3584</v>
      </c>
      <c r="G274" s="177" t="s">
        <v>3387</v>
      </c>
      <c r="H274" s="766" t="s">
        <v>3681</v>
      </c>
      <c r="I274" s="766" t="s">
        <v>3682</v>
      </c>
      <c r="J274" s="767" t="s">
        <v>3683</v>
      </c>
      <c r="K274" s="768" t="s">
        <v>62</v>
      </c>
      <c r="L274" s="178" t="s">
        <v>639</v>
      </c>
      <c r="M274" s="783">
        <v>325073.01</v>
      </c>
      <c r="N274" s="182" t="s">
        <v>3390</v>
      </c>
    </row>
    <row r="275" spans="2:14" ht="27.75" customHeight="1">
      <c r="B275" s="179" t="s">
        <v>196</v>
      </c>
      <c r="C275" s="179">
        <v>45504</v>
      </c>
      <c r="D275" s="782" t="s">
        <v>3583</v>
      </c>
      <c r="E275" s="765" t="s">
        <v>3396</v>
      </c>
      <c r="F275" s="782" t="s">
        <v>3584</v>
      </c>
      <c r="G275" s="177" t="s">
        <v>3387</v>
      </c>
      <c r="H275" s="766" t="s">
        <v>3684</v>
      </c>
      <c r="I275" s="766" t="s">
        <v>3685</v>
      </c>
      <c r="J275" s="767" t="s">
        <v>3686</v>
      </c>
      <c r="K275" s="768" t="s">
        <v>64</v>
      </c>
      <c r="L275" s="178" t="s">
        <v>69</v>
      </c>
      <c r="M275" s="180">
        <v>348819</v>
      </c>
      <c r="N275" s="182" t="s">
        <v>3390</v>
      </c>
    </row>
    <row r="276" spans="2:14" ht="27.75" customHeight="1">
      <c r="B276" s="179" t="s">
        <v>196</v>
      </c>
      <c r="C276" s="179">
        <v>45503</v>
      </c>
      <c r="D276" s="764" t="s">
        <v>3418</v>
      </c>
      <c r="E276" s="765" t="s">
        <v>3393</v>
      </c>
      <c r="F276" s="764">
        <v>10295898</v>
      </c>
      <c r="G276" s="177" t="s">
        <v>3394</v>
      </c>
      <c r="H276" s="766" t="s">
        <v>3687</v>
      </c>
      <c r="I276" s="766" t="s">
        <v>3688</v>
      </c>
      <c r="J276" s="767" t="s">
        <v>3689</v>
      </c>
      <c r="K276" s="768" t="s">
        <v>76</v>
      </c>
      <c r="L276" s="178" t="s">
        <v>288</v>
      </c>
      <c r="M276" s="180">
        <v>7635</v>
      </c>
      <c r="N276" s="182" t="s">
        <v>3390</v>
      </c>
    </row>
    <row r="277" spans="2:14" ht="27.75" customHeight="1">
      <c r="B277" s="179" t="s">
        <v>196</v>
      </c>
      <c r="C277" s="179">
        <v>45503</v>
      </c>
      <c r="D277" s="764" t="s">
        <v>3425</v>
      </c>
      <c r="E277" s="765" t="s">
        <v>3393</v>
      </c>
      <c r="F277" s="764">
        <v>1047365644</v>
      </c>
      <c r="G277" s="177" t="s">
        <v>3394</v>
      </c>
      <c r="H277" s="766" t="s">
        <v>3690</v>
      </c>
      <c r="I277" s="766" t="s">
        <v>3691</v>
      </c>
      <c r="J277" s="767" t="s">
        <v>3689</v>
      </c>
      <c r="K277" s="768" t="s">
        <v>76</v>
      </c>
      <c r="L277" s="178" t="s">
        <v>288</v>
      </c>
      <c r="M277" s="180">
        <v>7635</v>
      </c>
      <c r="N277" s="182" t="s">
        <v>3390</v>
      </c>
    </row>
    <row r="278" spans="2:14" ht="27.75" customHeight="1">
      <c r="B278" s="179" t="s">
        <v>196</v>
      </c>
      <c r="C278" s="179">
        <v>45503</v>
      </c>
      <c r="D278" s="764" t="s">
        <v>3427</v>
      </c>
      <c r="E278" s="765" t="s">
        <v>3393</v>
      </c>
      <c r="F278" s="764">
        <v>45467436</v>
      </c>
      <c r="G278" s="177" t="s">
        <v>3394</v>
      </c>
      <c r="H278" s="766" t="s">
        <v>3692</v>
      </c>
      <c r="I278" s="766" t="s">
        <v>3691</v>
      </c>
      <c r="J278" s="767" t="s">
        <v>3689</v>
      </c>
      <c r="K278" s="768" t="s">
        <v>76</v>
      </c>
      <c r="L278" s="178" t="s">
        <v>288</v>
      </c>
      <c r="M278" s="180">
        <v>7635</v>
      </c>
      <c r="N278" s="182" t="s">
        <v>3390</v>
      </c>
    </row>
    <row r="279" spans="2:14" ht="27.75" customHeight="1">
      <c r="B279" s="179" t="s">
        <v>196</v>
      </c>
      <c r="C279" s="179">
        <v>45503</v>
      </c>
      <c r="D279" s="764" t="s">
        <v>3429</v>
      </c>
      <c r="E279" s="765" t="s">
        <v>3393</v>
      </c>
      <c r="F279" s="764">
        <v>1143404334</v>
      </c>
      <c r="G279" s="177" t="s">
        <v>3394</v>
      </c>
      <c r="H279" s="766" t="s">
        <v>3693</v>
      </c>
      <c r="I279" s="766" t="s">
        <v>3691</v>
      </c>
      <c r="J279" s="767" t="s">
        <v>3689</v>
      </c>
      <c r="K279" s="768" t="s">
        <v>76</v>
      </c>
      <c r="L279" s="178" t="s">
        <v>288</v>
      </c>
      <c r="M279" s="180">
        <v>7635</v>
      </c>
      <c r="N279" s="182" t="s">
        <v>3390</v>
      </c>
    </row>
    <row r="280" spans="2:14" ht="27.75" customHeight="1">
      <c r="B280" s="179" t="s">
        <v>196</v>
      </c>
      <c r="C280" s="179">
        <v>45503</v>
      </c>
      <c r="D280" s="764" t="s">
        <v>3431</v>
      </c>
      <c r="E280" s="765" t="s">
        <v>3393</v>
      </c>
      <c r="F280" s="764">
        <v>1059911311</v>
      </c>
      <c r="G280" s="177" t="s">
        <v>3394</v>
      </c>
      <c r="H280" s="766" t="s">
        <v>3694</v>
      </c>
      <c r="I280" s="766" t="s">
        <v>3688</v>
      </c>
      <c r="J280" s="767" t="s">
        <v>3689</v>
      </c>
      <c r="K280" s="768" t="s">
        <v>76</v>
      </c>
      <c r="L280" s="178" t="s">
        <v>288</v>
      </c>
      <c r="M280" s="180">
        <v>7635</v>
      </c>
      <c r="N280" s="182" t="s">
        <v>3390</v>
      </c>
    </row>
    <row r="281" spans="2:14" ht="27.75" customHeight="1">
      <c r="B281" s="179" t="s">
        <v>196</v>
      </c>
      <c r="C281" s="179">
        <v>45503</v>
      </c>
      <c r="D281" s="764" t="s">
        <v>3433</v>
      </c>
      <c r="E281" s="765" t="s">
        <v>3393</v>
      </c>
      <c r="F281" s="764">
        <v>48607013</v>
      </c>
      <c r="G281" s="177" t="s">
        <v>3394</v>
      </c>
      <c r="H281" s="766" t="s">
        <v>3695</v>
      </c>
      <c r="I281" s="766" t="s">
        <v>3688</v>
      </c>
      <c r="J281" s="767" t="s">
        <v>3689</v>
      </c>
      <c r="K281" s="768" t="s">
        <v>76</v>
      </c>
      <c r="L281" s="178" t="s">
        <v>288</v>
      </c>
      <c r="M281" s="180">
        <v>7635</v>
      </c>
      <c r="N281" s="182" t="s">
        <v>3390</v>
      </c>
    </row>
    <row r="282" spans="2:14" ht="27.75" customHeight="1">
      <c r="B282" s="179" t="s">
        <v>196</v>
      </c>
      <c r="C282" s="179">
        <v>45503</v>
      </c>
      <c r="D282" s="764" t="s">
        <v>3435</v>
      </c>
      <c r="E282" s="765" t="s">
        <v>3393</v>
      </c>
      <c r="F282" s="764">
        <v>45509952</v>
      </c>
      <c r="G282" s="177" t="s">
        <v>3394</v>
      </c>
      <c r="H282" s="766" t="s">
        <v>3696</v>
      </c>
      <c r="I282" s="766" t="s">
        <v>3688</v>
      </c>
      <c r="J282" s="767" t="s">
        <v>3689</v>
      </c>
      <c r="K282" s="768" t="s">
        <v>76</v>
      </c>
      <c r="L282" s="178" t="s">
        <v>288</v>
      </c>
      <c r="M282" s="180">
        <v>7635</v>
      </c>
      <c r="N282" s="182" t="s">
        <v>3390</v>
      </c>
    </row>
    <row r="283" spans="2:14" ht="27.75" customHeight="1">
      <c r="B283" s="179" t="s">
        <v>196</v>
      </c>
      <c r="C283" s="179">
        <v>45503</v>
      </c>
      <c r="D283" s="764" t="s">
        <v>3437</v>
      </c>
      <c r="E283" s="765" t="s">
        <v>3393</v>
      </c>
      <c r="F283" s="764">
        <v>1058672776</v>
      </c>
      <c r="G283" s="177" t="s">
        <v>3394</v>
      </c>
      <c r="H283" s="766" t="s">
        <v>3697</v>
      </c>
      <c r="I283" s="766" t="s">
        <v>3688</v>
      </c>
      <c r="J283" s="767" t="s">
        <v>3689</v>
      </c>
      <c r="K283" s="768" t="s">
        <v>76</v>
      </c>
      <c r="L283" s="178" t="s">
        <v>288</v>
      </c>
      <c r="M283" s="180">
        <v>7635</v>
      </c>
      <c r="N283" s="182" t="s">
        <v>3390</v>
      </c>
    </row>
    <row r="284" spans="2:14" ht="27.75" customHeight="1">
      <c r="B284" s="179" t="s">
        <v>196</v>
      </c>
      <c r="C284" s="179">
        <v>45503</v>
      </c>
      <c r="D284" s="764" t="s">
        <v>3605</v>
      </c>
      <c r="E284" s="765" t="s">
        <v>3393</v>
      </c>
      <c r="F284" s="764">
        <v>1063808285</v>
      </c>
      <c r="G284" s="177" t="s">
        <v>3394</v>
      </c>
      <c r="H284" s="766" t="s">
        <v>3698</v>
      </c>
      <c r="I284" s="766" t="s">
        <v>3688</v>
      </c>
      <c r="J284" s="767" t="s">
        <v>3689</v>
      </c>
      <c r="K284" s="768" t="s">
        <v>76</v>
      </c>
      <c r="L284" s="178" t="s">
        <v>288</v>
      </c>
      <c r="M284" s="180">
        <v>7635</v>
      </c>
      <c r="N284" s="182" t="s">
        <v>3390</v>
      </c>
    </row>
    <row r="285" spans="2:14" ht="27.75" customHeight="1">
      <c r="B285" s="179" t="s">
        <v>196</v>
      </c>
      <c r="C285" s="179">
        <v>45503</v>
      </c>
      <c r="D285" s="764" t="s">
        <v>3441</v>
      </c>
      <c r="E285" s="765" t="s">
        <v>3393</v>
      </c>
      <c r="F285" s="764">
        <v>1058670284</v>
      </c>
      <c r="G285" s="177" t="s">
        <v>3394</v>
      </c>
      <c r="H285" s="766" t="s">
        <v>3699</v>
      </c>
      <c r="I285" s="766" t="s">
        <v>3688</v>
      </c>
      <c r="J285" s="767" t="s">
        <v>3689</v>
      </c>
      <c r="K285" s="768" t="s">
        <v>76</v>
      </c>
      <c r="L285" s="178" t="s">
        <v>288</v>
      </c>
      <c r="M285" s="180">
        <v>7635</v>
      </c>
      <c r="N285" s="182" t="s">
        <v>3390</v>
      </c>
    </row>
    <row r="286" spans="2:14" ht="27.75" customHeight="1">
      <c r="B286" s="179" t="s">
        <v>196</v>
      </c>
      <c r="C286" s="179">
        <v>45503</v>
      </c>
      <c r="D286" s="764" t="s">
        <v>3443</v>
      </c>
      <c r="E286" s="765" t="s">
        <v>3393</v>
      </c>
      <c r="F286" s="764">
        <v>1061783592</v>
      </c>
      <c r="G286" s="177" t="s">
        <v>3394</v>
      </c>
      <c r="H286" s="766" t="s">
        <v>3700</v>
      </c>
      <c r="I286" s="766" t="s">
        <v>3688</v>
      </c>
      <c r="J286" s="767" t="s">
        <v>3689</v>
      </c>
      <c r="K286" s="768" t="s">
        <v>76</v>
      </c>
      <c r="L286" s="178" t="s">
        <v>288</v>
      </c>
      <c r="M286" s="180">
        <v>7635</v>
      </c>
      <c r="N286" s="182" t="s">
        <v>3390</v>
      </c>
    </row>
    <row r="287" spans="2:14" ht="27.75" customHeight="1">
      <c r="B287" s="179" t="s">
        <v>196</v>
      </c>
      <c r="C287" s="179">
        <v>45503</v>
      </c>
      <c r="D287" s="764" t="s">
        <v>3445</v>
      </c>
      <c r="E287" s="765" t="s">
        <v>3393</v>
      </c>
      <c r="F287" s="764">
        <v>1033730834</v>
      </c>
      <c r="G287" s="177" t="s">
        <v>3394</v>
      </c>
      <c r="H287" s="766" t="s">
        <v>3701</v>
      </c>
      <c r="I287" s="766" t="s">
        <v>3688</v>
      </c>
      <c r="J287" s="767" t="s">
        <v>3689</v>
      </c>
      <c r="K287" s="768" t="s">
        <v>76</v>
      </c>
      <c r="L287" s="178" t="s">
        <v>288</v>
      </c>
      <c r="M287" s="180">
        <v>7635</v>
      </c>
      <c r="N287" s="182" t="s">
        <v>3390</v>
      </c>
    </row>
    <row r="288" spans="2:14" ht="27.75" customHeight="1">
      <c r="B288" s="179" t="s">
        <v>196</v>
      </c>
      <c r="C288" s="179">
        <v>45503</v>
      </c>
      <c r="D288" s="764" t="s">
        <v>3447</v>
      </c>
      <c r="E288" s="765" t="s">
        <v>3393</v>
      </c>
      <c r="F288" s="764">
        <v>1061716701</v>
      </c>
      <c r="G288" s="177" t="s">
        <v>3394</v>
      </c>
      <c r="H288" s="766" t="s">
        <v>3702</v>
      </c>
      <c r="I288" s="766" t="s">
        <v>3688</v>
      </c>
      <c r="J288" s="767" t="s">
        <v>3689</v>
      </c>
      <c r="K288" s="768" t="s">
        <v>76</v>
      </c>
      <c r="L288" s="178" t="s">
        <v>288</v>
      </c>
      <c r="M288" s="180">
        <v>7635</v>
      </c>
      <c r="N288" s="182" t="s">
        <v>3390</v>
      </c>
    </row>
    <row r="289" spans="2:14" ht="27.75" customHeight="1">
      <c r="B289" s="179" t="s">
        <v>196</v>
      </c>
      <c r="C289" s="179">
        <v>45503</v>
      </c>
      <c r="D289" s="764" t="s">
        <v>3449</v>
      </c>
      <c r="E289" s="765" t="s">
        <v>3393</v>
      </c>
      <c r="F289" s="764">
        <v>76326612</v>
      </c>
      <c r="G289" s="177" t="s">
        <v>3394</v>
      </c>
      <c r="H289" s="766" t="s">
        <v>3703</v>
      </c>
      <c r="I289" s="766" t="s">
        <v>3688</v>
      </c>
      <c r="J289" s="767" t="s">
        <v>3689</v>
      </c>
      <c r="K289" s="768" t="s">
        <v>76</v>
      </c>
      <c r="L289" s="178" t="s">
        <v>288</v>
      </c>
      <c r="M289" s="180">
        <v>7635</v>
      </c>
      <c r="N289" s="182" t="s">
        <v>3390</v>
      </c>
    </row>
    <row r="290" spans="2:14" ht="27.75" customHeight="1">
      <c r="B290" s="179" t="s">
        <v>196</v>
      </c>
      <c r="C290" s="179">
        <v>45503</v>
      </c>
      <c r="D290" s="764" t="s">
        <v>3451</v>
      </c>
      <c r="E290" s="765" t="s">
        <v>3393</v>
      </c>
      <c r="F290" s="764">
        <v>25276952</v>
      </c>
      <c r="G290" s="177" t="s">
        <v>3394</v>
      </c>
      <c r="H290" s="766" t="s">
        <v>3704</v>
      </c>
      <c r="I290" s="766" t="s">
        <v>3688</v>
      </c>
      <c r="J290" s="767" t="s">
        <v>3689</v>
      </c>
      <c r="K290" s="768" t="s">
        <v>76</v>
      </c>
      <c r="L290" s="178" t="s">
        <v>288</v>
      </c>
      <c r="M290" s="180">
        <v>7635</v>
      </c>
      <c r="N290" s="182" t="s">
        <v>3390</v>
      </c>
    </row>
    <row r="291" spans="2:14" ht="27.75" customHeight="1">
      <c r="B291" s="179" t="s">
        <v>196</v>
      </c>
      <c r="C291" s="179">
        <v>45503</v>
      </c>
      <c r="D291" s="764" t="s">
        <v>3453</v>
      </c>
      <c r="E291" s="765" t="s">
        <v>3393</v>
      </c>
      <c r="F291" s="764">
        <v>52999456</v>
      </c>
      <c r="G291" s="177" t="s">
        <v>3394</v>
      </c>
      <c r="H291" s="766" t="s">
        <v>3705</v>
      </c>
      <c r="I291" s="766" t="s">
        <v>3688</v>
      </c>
      <c r="J291" s="767" t="s">
        <v>3689</v>
      </c>
      <c r="K291" s="768" t="s">
        <v>76</v>
      </c>
      <c r="L291" s="178" t="s">
        <v>288</v>
      </c>
      <c r="M291" s="180">
        <v>7635</v>
      </c>
      <c r="N291" s="182" t="s">
        <v>3390</v>
      </c>
    </row>
    <row r="292" spans="2:14" ht="27.75" customHeight="1">
      <c r="B292" s="179" t="s">
        <v>196</v>
      </c>
      <c r="C292" s="179">
        <v>45503</v>
      </c>
      <c r="D292" s="764" t="s">
        <v>3455</v>
      </c>
      <c r="E292" s="765" t="s">
        <v>3393</v>
      </c>
      <c r="F292" s="764">
        <v>1061808219</v>
      </c>
      <c r="G292" s="177" t="s">
        <v>3394</v>
      </c>
      <c r="H292" s="766" t="s">
        <v>3706</v>
      </c>
      <c r="I292" s="766" t="s">
        <v>3688</v>
      </c>
      <c r="J292" s="767" t="s">
        <v>3689</v>
      </c>
      <c r="K292" s="768" t="s">
        <v>76</v>
      </c>
      <c r="L292" s="178" t="s">
        <v>288</v>
      </c>
      <c r="M292" s="180">
        <v>7635</v>
      </c>
      <c r="N292" s="182" t="s">
        <v>3390</v>
      </c>
    </row>
    <row r="293" spans="2:14" ht="27.75" customHeight="1">
      <c r="B293" s="179" t="s">
        <v>196</v>
      </c>
      <c r="C293" s="179">
        <v>45503</v>
      </c>
      <c r="D293" s="764" t="s">
        <v>3457</v>
      </c>
      <c r="E293" s="765" t="s">
        <v>3393</v>
      </c>
      <c r="F293" s="764">
        <v>1061775664</v>
      </c>
      <c r="G293" s="177" t="s">
        <v>3394</v>
      </c>
      <c r="H293" s="766" t="s">
        <v>3707</v>
      </c>
      <c r="I293" s="766" t="s">
        <v>3688</v>
      </c>
      <c r="J293" s="767" t="s">
        <v>3689</v>
      </c>
      <c r="K293" s="768" t="s">
        <v>76</v>
      </c>
      <c r="L293" s="178" t="s">
        <v>288</v>
      </c>
      <c r="M293" s="180">
        <v>7635</v>
      </c>
      <c r="N293" s="182" t="s">
        <v>3390</v>
      </c>
    </row>
    <row r="294" spans="2:14" ht="27.75" customHeight="1">
      <c r="B294" s="179" t="s">
        <v>196</v>
      </c>
      <c r="C294" s="179">
        <v>45503</v>
      </c>
      <c r="D294" s="764" t="s">
        <v>3459</v>
      </c>
      <c r="E294" s="765" t="s">
        <v>3393</v>
      </c>
      <c r="F294" s="764">
        <v>34317116</v>
      </c>
      <c r="G294" s="177" t="s">
        <v>3394</v>
      </c>
      <c r="H294" s="766" t="s">
        <v>3708</v>
      </c>
      <c r="I294" s="766" t="s">
        <v>3688</v>
      </c>
      <c r="J294" s="767" t="s">
        <v>3689</v>
      </c>
      <c r="K294" s="768" t="s">
        <v>76</v>
      </c>
      <c r="L294" s="178" t="s">
        <v>288</v>
      </c>
      <c r="M294" s="180">
        <v>7635</v>
      </c>
      <c r="N294" s="182" t="s">
        <v>3390</v>
      </c>
    </row>
    <row r="295" spans="2:14" ht="27.75" customHeight="1">
      <c r="B295" s="179" t="s">
        <v>196</v>
      </c>
      <c r="C295" s="179">
        <v>45503</v>
      </c>
      <c r="D295" s="764" t="s">
        <v>3461</v>
      </c>
      <c r="E295" s="765" t="s">
        <v>3393</v>
      </c>
      <c r="F295" s="764">
        <v>1058976144</v>
      </c>
      <c r="G295" s="177" t="s">
        <v>3394</v>
      </c>
      <c r="H295" s="766" t="s">
        <v>3709</v>
      </c>
      <c r="I295" s="766" t="s">
        <v>3688</v>
      </c>
      <c r="J295" s="767" t="s">
        <v>3689</v>
      </c>
      <c r="K295" s="768" t="s">
        <v>76</v>
      </c>
      <c r="L295" s="178" t="s">
        <v>288</v>
      </c>
      <c r="M295" s="180">
        <v>7635</v>
      </c>
      <c r="N295" s="182" t="s">
        <v>3390</v>
      </c>
    </row>
    <row r="296" spans="2:14" ht="27.75" customHeight="1">
      <c r="B296" s="179" t="s">
        <v>196</v>
      </c>
      <c r="C296" s="179">
        <v>45503</v>
      </c>
      <c r="D296" s="764" t="s">
        <v>3463</v>
      </c>
      <c r="E296" s="765" t="s">
        <v>3393</v>
      </c>
      <c r="F296" s="764">
        <v>1059362572</v>
      </c>
      <c r="G296" s="177" t="s">
        <v>3394</v>
      </c>
      <c r="H296" s="766" t="s">
        <v>3710</v>
      </c>
      <c r="I296" s="766" t="s">
        <v>3688</v>
      </c>
      <c r="J296" s="767" t="s">
        <v>3689</v>
      </c>
      <c r="K296" s="768" t="s">
        <v>76</v>
      </c>
      <c r="L296" s="178" t="s">
        <v>288</v>
      </c>
      <c r="M296" s="180">
        <v>7635</v>
      </c>
      <c r="N296" s="182" t="s">
        <v>3390</v>
      </c>
    </row>
    <row r="297" spans="2:14" ht="27.75" customHeight="1">
      <c r="B297" s="179" t="s">
        <v>196</v>
      </c>
      <c r="C297" s="179">
        <v>45503</v>
      </c>
      <c r="D297" s="764" t="s">
        <v>3465</v>
      </c>
      <c r="E297" s="765" t="s">
        <v>3393</v>
      </c>
      <c r="F297" s="764">
        <v>1061601638</v>
      </c>
      <c r="G297" s="177" t="s">
        <v>3394</v>
      </c>
      <c r="H297" s="766" t="s">
        <v>3711</v>
      </c>
      <c r="I297" s="766" t="s">
        <v>3688</v>
      </c>
      <c r="J297" s="767" t="s">
        <v>3689</v>
      </c>
      <c r="K297" s="768" t="s">
        <v>76</v>
      </c>
      <c r="L297" s="178" t="s">
        <v>288</v>
      </c>
      <c r="M297" s="180">
        <v>7635</v>
      </c>
      <c r="N297" s="182" t="s">
        <v>3390</v>
      </c>
    </row>
    <row r="298" spans="2:14" ht="27.75" customHeight="1">
      <c r="B298" s="179" t="s">
        <v>196</v>
      </c>
      <c r="C298" s="179">
        <v>45503</v>
      </c>
      <c r="D298" s="764" t="s">
        <v>3467</v>
      </c>
      <c r="E298" s="765" t="s">
        <v>3393</v>
      </c>
      <c r="F298" s="764">
        <v>1058676626</v>
      </c>
      <c r="G298" s="177" t="s">
        <v>3394</v>
      </c>
      <c r="H298" s="766" t="s">
        <v>3712</v>
      </c>
      <c r="I298" s="766" t="s">
        <v>3688</v>
      </c>
      <c r="J298" s="767" t="s">
        <v>3689</v>
      </c>
      <c r="K298" s="768" t="s">
        <v>76</v>
      </c>
      <c r="L298" s="178" t="s">
        <v>288</v>
      </c>
      <c r="M298" s="180">
        <v>7635</v>
      </c>
      <c r="N298" s="182" t="s">
        <v>3390</v>
      </c>
    </row>
    <row r="299" spans="2:14" ht="27.75" customHeight="1">
      <c r="B299" s="179" t="s">
        <v>196</v>
      </c>
      <c r="C299" s="179">
        <v>45503</v>
      </c>
      <c r="D299" s="764" t="s">
        <v>3469</v>
      </c>
      <c r="E299" s="765" t="s">
        <v>3393</v>
      </c>
      <c r="F299" s="764">
        <v>76335748</v>
      </c>
      <c r="G299" s="177" t="s">
        <v>3394</v>
      </c>
      <c r="H299" s="766" t="s">
        <v>3713</v>
      </c>
      <c r="I299" s="766" t="s">
        <v>3688</v>
      </c>
      <c r="J299" s="767" t="s">
        <v>3689</v>
      </c>
      <c r="K299" s="768" t="s">
        <v>76</v>
      </c>
      <c r="L299" s="178" t="s">
        <v>288</v>
      </c>
      <c r="M299" s="180">
        <v>7635</v>
      </c>
      <c r="N299" s="182" t="s">
        <v>3390</v>
      </c>
    </row>
    <row r="300" spans="2:14" ht="27.75" customHeight="1">
      <c r="B300" s="179" t="s">
        <v>196</v>
      </c>
      <c r="C300" s="179">
        <v>45503</v>
      </c>
      <c r="D300" s="764" t="s">
        <v>3471</v>
      </c>
      <c r="E300" s="765" t="s">
        <v>3393</v>
      </c>
      <c r="F300" s="764">
        <v>1059912800</v>
      </c>
      <c r="G300" s="177" t="s">
        <v>3394</v>
      </c>
      <c r="H300" s="766" t="s">
        <v>3714</v>
      </c>
      <c r="I300" s="766" t="s">
        <v>3688</v>
      </c>
      <c r="J300" s="767" t="s">
        <v>3689</v>
      </c>
      <c r="K300" s="768" t="s">
        <v>76</v>
      </c>
      <c r="L300" s="178" t="s">
        <v>288</v>
      </c>
      <c r="M300" s="180">
        <v>7635</v>
      </c>
      <c r="N300" s="182" t="s">
        <v>3390</v>
      </c>
    </row>
    <row r="301" spans="2:14" ht="27.75" customHeight="1">
      <c r="B301" s="179" t="s">
        <v>196</v>
      </c>
      <c r="C301" s="179">
        <v>45503</v>
      </c>
      <c r="D301" s="764" t="s">
        <v>3473</v>
      </c>
      <c r="E301" s="765" t="s">
        <v>3393</v>
      </c>
      <c r="F301" s="764">
        <v>1061723418</v>
      </c>
      <c r="G301" s="177" t="s">
        <v>3394</v>
      </c>
      <c r="H301" s="766" t="s">
        <v>3715</v>
      </c>
      <c r="I301" s="766" t="s">
        <v>3688</v>
      </c>
      <c r="J301" s="767" t="s">
        <v>3689</v>
      </c>
      <c r="K301" s="768" t="s">
        <v>76</v>
      </c>
      <c r="L301" s="178" t="s">
        <v>288</v>
      </c>
      <c r="M301" s="180">
        <v>7635</v>
      </c>
      <c r="N301" s="182" t="s">
        <v>3390</v>
      </c>
    </row>
    <row r="302" spans="2:14" ht="27.75" customHeight="1">
      <c r="B302" s="179" t="s">
        <v>196</v>
      </c>
      <c r="C302" s="179">
        <v>45503</v>
      </c>
      <c r="D302" s="764" t="s">
        <v>3624</v>
      </c>
      <c r="E302" s="765" t="s">
        <v>3393</v>
      </c>
      <c r="F302" s="764">
        <v>1061720638</v>
      </c>
      <c r="G302" s="177" t="s">
        <v>3394</v>
      </c>
      <c r="H302" s="766" t="s">
        <v>3716</v>
      </c>
      <c r="I302" s="766" t="s">
        <v>3688</v>
      </c>
      <c r="J302" s="767" t="s">
        <v>3689</v>
      </c>
      <c r="K302" s="768" t="s">
        <v>76</v>
      </c>
      <c r="L302" s="178" t="s">
        <v>288</v>
      </c>
      <c r="M302" s="180">
        <v>7635</v>
      </c>
      <c r="N302" s="182" t="s">
        <v>3390</v>
      </c>
    </row>
    <row r="303" spans="2:14" ht="27.75" customHeight="1">
      <c r="B303" s="179" t="s">
        <v>196</v>
      </c>
      <c r="C303" s="179">
        <v>45503</v>
      </c>
      <c r="D303" s="764" t="s">
        <v>3477</v>
      </c>
      <c r="E303" s="765" t="s">
        <v>3393</v>
      </c>
      <c r="F303" s="764">
        <v>1061786824</v>
      </c>
      <c r="G303" s="177" t="s">
        <v>3394</v>
      </c>
      <c r="H303" s="766" t="s">
        <v>3717</v>
      </c>
      <c r="I303" s="766" t="s">
        <v>3688</v>
      </c>
      <c r="J303" s="767" t="s">
        <v>3689</v>
      </c>
      <c r="K303" s="768" t="s">
        <v>76</v>
      </c>
      <c r="L303" s="178" t="s">
        <v>288</v>
      </c>
      <c r="M303" s="180">
        <v>7635</v>
      </c>
      <c r="N303" s="182" t="s">
        <v>3390</v>
      </c>
    </row>
    <row r="304" spans="2:14" ht="27.75" customHeight="1">
      <c r="B304" s="179" t="s">
        <v>196</v>
      </c>
      <c r="C304" s="179">
        <v>45503</v>
      </c>
      <c r="D304" s="764" t="s">
        <v>3479</v>
      </c>
      <c r="E304" s="765" t="s">
        <v>3393</v>
      </c>
      <c r="F304" s="764">
        <v>1059915770</v>
      </c>
      <c r="G304" s="177" t="s">
        <v>3394</v>
      </c>
      <c r="H304" s="766" t="s">
        <v>3718</v>
      </c>
      <c r="I304" s="766" t="s">
        <v>3688</v>
      </c>
      <c r="J304" s="767" t="s">
        <v>3689</v>
      </c>
      <c r="K304" s="768" t="s">
        <v>76</v>
      </c>
      <c r="L304" s="178" t="s">
        <v>288</v>
      </c>
      <c r="M304" s="180">
        <v>7635</v>
      </c>
      <c r="N304" s="182" t="s">
        <v>3390</v>
      </c>
    </row>
    <row r="305" spans="2:14" ht="27.75" customHeight="1">
      <c r="B305" s="179" t="s">
        <v>196</v>
      </c>
      <c r="C305" s="179">
        <v>45503</v>
      </c>
      <c r="D305" s="764" t="s">
        <v>3481</v>
      </c>
      <c r="E305" s="765" t="s">
        <v>3393</v>
      </c>
      <c r="F305" s="764">
        <v>1058976178</v>
      </c>
      <c r="G305" s="177" t="s">
        <v>3394</v>
      </c>
      <c r="H305" s="766" t="s">
        <v>3719</v>
      </c>
      <c r="I305" s="766" t="s">
        <v>3688</v>
      </c>
      <c r="J305" s="767" t="s">
        <v>3689</v>
      </c>
      <c r="K305" s="768" t="s">
        <v>76</v>
      </c>
      <c r="L305" s="178" t="s">
        <v>288</v>
      </c>
      <c r="M305" s="180">
        <v>7635</v>
      </c>
      <c r="N305" s="182" t="s">
        <v>3390</v>
      </c>
    </row>
    <row r="306" spans="2:14" ht="27.75" customHeight="1">
      <c r="B306" s="179" t="s">
        <v>196</v>
      </c>
      <c r="C306" s="179">
        <v>45503</v>
      </c>
      <c r="D306" s="764" t="s">
        <v>3483</v>
      </c>
      <c r="E306" s="765" t="s">
        <v>3393</v>
      </c>
      <c r="F306" s="764">
        <v>34639210</v>
      </c>
      <c r="G306" s="177" t="s">
        <v>3394</v>
      </c>
      <c r="H306" s="766" t="s">
        <v>3720</v>
      </c>
      <c r="I306" s="766" t="s">
        <v>3688</v>
      </c>
      <c r="J306" s="767" t="s">
        <v>3689</v>
      </c>
      <c r="K306" s="768" t="s">
        <v>76</v>
      </c>
      <c r="L306" s="178" t="s">
        <v>288</v>
      </c>
      <c r="M306" s="180">
        <v>7635</v>
      </c>
      <c r="N306" s="182" t="s">
        <v>3390</v>
      </c>
    </row>
    <row r="307" spans="2:14" ht="27.75" customHeight="1">
      <c r="B307" s="179" t="s">
        <v>196</v>
      </c>
      <c r="C307" s="179">
        <v>45503</v>
      </c>
      <c r="D307" s="764" t="s">
        <v>3485</v>
      </c>
      <c r="E307" s="765" t="s">
        <v>3393</v>
      </c>
      <c r="F307" s="764">
        <v>1059360257</v>
      </c>
      <c r="G307" s="177" t="s">
        <v>3394</v>
      </c>
      <c r="H307" s="766" t="s">
        <v>3721</v>
      </c>
      <c r="I307" s="766" t="s">
        <v>3688</v>
      </c>
      <c r="J307" s="767" t="s">
        <v>3689</v>
      </c>
      <c r="K307" s="768" t="s">
        <v>76</v>
      </c>
      <c r="L307" s="178" t="s">
        <v>288</v>
      </c>
      <c r="M307" s="180">
        <v>7635</v>
      </c>
      <c r="N307" s="182" t="s">
        <v>3390</v>
      </c>
    </row>
    <row r="308" spans="2:14" ht="27.75" customHeight="1">
      <c r="B308" s="179" t="s">
        <v>196</v>
      </c>
      <c r="C308" s="179">
        <v>45503</v>
      </c>
      <c r="D308" s="764" t="s">
        <v>3487</v>
      </c>
      <c r="E308" s="765" t="s">
        <v>3393</v>
      </c>
      <c r="F308" s="764">
        <v>1058672925</v>
      </c>
      <c r="G308" s="177" t="s">
        <v>3394</v>
      </c>
      <c r="H308" s="766" t="s">
        <v>3722</v>
      </c>
      <c r="I308" s="766" t="s">
        <v>3688</v>
      </c>
      <c r="J308" s="767" t="s">
        <v>3689</v>
      </c>
      <c r="K308" s="768" t="s">
        <v>76</v>
      </c>
      <c r="L308" s="178" t="s">
        <v>288</v>
      </c>
      <c r="M308" s="180">
        <v>7635</v>
      </c>
      <c r="N308" s="182" t="s">
        <v>3390</v>
      </c>
    </row>
    <row r="309" spans="2:14" ht="27.75" customHeight="1">
      <c r="B309" s="179" t="s">
        <v>196</v>
      </c>
      <c r="C309" s="179">
        <v>45503</v>
      </c>
      <c r="D309" s="764" t="s">
        <v>3489</v>
      </c>
      <c r="E309" s="765" t="s">
        <v>3393</v>
      </c>
      <c r="F309" s="764">
        <v>1061087676</v>
      </c>
      <c r="G309" s="177" t="s">
        <v>3394</v>
      </c>
      <c r="H309" s="766" t="s">
        <v>3723</v>
      </c>
      <c r="I309" s="766" t="s">
        <v>3688</v>
      </c>
      <c r="J309" s="767" t="s">
        <v>3689</v>
      </c>
      <c r="K309" s="768" t="s">
        <v>76</v>
      </c>
      <c r="L309" s="178" t="s">
        <v>288</v>
      </c>
      <c r="M309" s="180">
        <v>7635</v>
      </c>
      <c r="N309" s="182" t="s">
        <v>3390</v>
      </c>
    </row>
    <row r="310" spans="2:14" ht="27.75" customHeight="1">
      <c r="B310" s="179" t="s">
        <v>196</v>
      </c>
      <c r="C310" s="179">
        <v>45503</v>
      </c>
      <c r="D310" s="764" t="s">
        <v>3491</v>
      </c>
      <c r="E310" s="765" t="s">
        <v>3393</v>
      </c>
      <c r="F310" s="764">
        <v>1050944164</v>
      </c>
      <c r="G310" s="177" t="s">
        <v>3394</v>
      </c>
      <c r="H310" s="766" t="s">
        <v>3724</v>
      </c>
      <c r="I310" s="766" t="s">
        <v>3691</v>
      </c>
      <c r="J310" s="767" t="s">
        <v>3689</v>
      </c>
      <c r="K310" s="768" t="s">
        <v>76</v>
      </c>
      <c r="L310" s="178" t="s">
        <v>288</v>
      </c>
      <c r="M310" s="180">
        <v>7635</v>
      </c>
      <c r="N310" s="182" t="s">
        <v>3390</v>
      </c>
    </row>
    <row r="311" spans="2:14" ht="27.75" customHeight="1">
      <c r="B311" s="179" t="s">
        <v>196</v>
      </c>
      <c r="C311" s="179">
        <v>45503</v>
      </c>
      <c r="D311" s="764" t="s">
        <v>3493</v>
      </c>
      <c r="E311" s="765" t="s">
        <v>3393</v>
      </c>
      <c r="F311" s="764">
        <v>34561105</v>
      </c>
      <c r="G311" s="177" t="s">
        <v>3394</v>
      </c>
      <c r="H311" s="766" t="s">
        <v>3725</v>
      </c>
      <c r="I311" s="766" t="s">
        <v>3688</v>
      </c>
      <c r="J311" s="767" t="s">
        <v>3689</v>
      </c>
      <c r="K311" s="768" t="s">
        <v>76</v>
      </c>
      <c r="L311" s="178" t="s">
        <v>288</v>
      </c>
      <c r="M311" s="180">
        <v>7635</v>
      </c>
      <c r="N311" s="182" t="s">
        <v>3390</v>
      </c>
    </row>
    <row r="312" spans="2:14" ht="27.75" customHeight="1">
      <c r="B312" s="179" t="s">
        <v>196</v>
      </c>
      <c r="C312" s="179">
        <v>45503</v>
      </c>
      <c r="D312" s="764" t="s">
        <v>3495</v>
      </c>
      <c r="E312" s="765" t="s">
        <v>3393</v>
      </c>
      <c r="F312" s="764">
        <v>25635032</v>
      </c>
      <c r="G312" s="177" t="s">
        <v>3394</v>
      </c>
      <c r="H312" s="766" t="s">
        <v>3726</v>
      </c>
      <c r="I312" s="766" t="s">
        <v>3688</v>
      </c>
      <c r="J312" s="767" t="s">
        <v>3689</v>
      </c>
      <c r="K312" s="768" t="s">
        <v>76</v>
      </c>
      <c r="L312" s="178" t="s">
        <v>288</v>
      </c>
      <c r="M312" s="180">
        <v>7635</v>
      </c>
      <c r="N312" s="182" t="s">
        <v>3390</v>
      </c>
    </row>
    <row r="313" spans="2:14" ht="27.75" customHeight="1">
      <c r="B313" s="179" t="s">
        <v>196</v>
      </c>
      <c r="C313" s="179">
        <v>45503</v>
      </c>
      <c r="D313" s="764" t="s">
        <v>3497</v>
      </c>
      <c r="E313" s="765" t="s">
        <v>3393</v>
      </c>
      <c r="F313" s="764">
        <v>1059356237</v>
      </c>
      <c r="G313" s="177" t="s">
        <v>3394</v>
      </c>
      <c r="H313" s="766" t="s">
        <v>3727</v>
      </c>
      <c r="I313" s="766" t="s">
        <v>3688</v>
      </c>
      <c r="J313" s="767" t="s">
        <v>3689</v>
      </c>
      <c r="K313" s="768" t="s">
        <v>76</v>
      </c>
      <c r="L313" s="178" t="s">
        <v>288</v>
      </c>
      <c r="M313" s="180">
        <v>7635</v>
      </c>
      <c r="N313" s="182" t="s">
        <v>3390</v>
      </c>
    </row>
    <row r="314" spans="2:14" ht="27.75" customHeight="1">
      <c r="B314" s="179" t="s">
        <v>196</v>
      </c>
      <c r="C314" s="179">
        <v>45503</v>
      </c>
      <c r="D314" s="764" t="s">
        <v>3499</v>
      </c>
      <c r="E314" s="765" t="s">
        <v>3393</v>
      </c>
      <c r="F314" s="764">
        <v>76028758</v>
      </c>
      <c r="G314" s="177" t="s">
        <v>3394</v>
      </c>
      <c r="H314" s="766" t="s">
        <v>3728</v>
      </c>
      <c r="I314" s="766" t="s">
        <v>3688</v>
      </c>
      <c r="J314" s="767" t="s">
        <v>3689</v>
      </c>
      <c r="K314" s="768" t="s">
        <v>76</v>
      </c>
      <c r="L314" s="178" t="s">
        <v>288</v>
      </c>
      <c r="M314" s="180">
        <v>7635</v>
      </c>
      <c r="N314" s="182" t="s">
        <v>3390</v>
      </c>
    </row>
    <row r="315" spans="2:14" ht="27.75" customHeight="1">
      <c r="B315" s="179" t="s">
        <v>196</v>
      </c>
      <c r="C315" s="179">
        <v>45504</v>
      </c>
      <c r="D315" s="746" t="s">
        <v>3729</v>
      </c>
      <c r="E315" s="765" t="s">
        <v>3396</v>
      </c>
      <c r="F315" s="765" t="s">
        <v>3730</v>
      </c>
      <c r="G315" s="177" t="s">
        <v>3399</v>
      </c>
      <c r="H315" s="177">
        <v>43031079000</v>
      </c>
      <c r="I315" s="766" t="s">
        <v>3731</v>
      </c>
      <c r="J315" s="767" t="s">
        <v>3732</v>
      </c>
      <c r="K315" s="768" t="s">
        <v>89</v>
      </c>
      <c r="L315" s="178" t="s">
        <v>323</v>
      </c>
      <c r="M315" s="180">
        <v>7870500</v>
      </c>
      <c r="N315" s="182" t="s">
        <v>3390</v>
      </c>
    </row>
    <row r="316" spans="2:14" ht="27.75" customHeight="1">
      <c r="B316" s="179" t="s">
        <v>196</v>
      </c>
      <c r="C316" s="179">
        <v>45504</v>
      </c>
      <c r="D316" s="746" t="s">
        <v>3733</v>
      </c>
      <c r="E316" s="765" t="s">
        <v>3396</v>
      </c>
      <c r="F316" s="765" t="s">
        <v>3734</v>
      </c>
      <c r="G316" s="177" t="s">
        <v>3387</v>
      </c>
      <c r="H316" s="766" t="s">
        <v>3735</v>
      </c>
      <c r="I316" s="766" t="s">
        <v>3736</v>
      </c>
      <c r="J316" s="747" t="s">
        <v>3737</v>
      </c>
      <c r="K316" s="768" t="s">
        <v>100</v>
      </c>
      <c r="L316" s="178" t="s">
        <v>105</v>
      </c>
      <c r="M316" s="180">
        <v>2000000</v>
      </c>
      <c r="N316" s="182" t="s">
        <v>3390</v>
      </c>
    </row>
    <row r="317" spans="2:14" ht="27.75" customHeight="1">
      <c r="B317" s="179" t="s">
        <v>196</v>
      </c>
      <c r="C317" s="179">
        <v>45504</v>
      </c>
      <c r="D317" s="746" t="s">
        <v>3738</v>
      </c>
      <c r="E317" s="765" t="s">
        <v>3393</v>
      </c>
      <c r="F317" s="764">
        <v>45690077</v>
      </c>
      <c r="G317" s="177" t="s">
        <v>3394</v>
      </c>
      <c r="H317" s="766" t="s">
        <v>3739</v>
      </c>
      <c r="I317" s="766" t="s">
        <v>3740</v>
      </c>
      <c r="J317" s="747" t="s">
        <v>3737</v>
      </c>
      <c r="K317" s="768" t="s">
        <v>100</v>
      </c>
      <c r="L317" s="178" t="s">
        <v>102</v>
      </c>
      <c r="M317" s="180">
        <v>1200000</v>
      </c>
      <c r="N317" s="182" t="s">
        <v>3390</v>
      </c>
    </row>
    <row r="318" spans="2:14" ht="27.75" customHeight="1">
      <c r="B318" s="179" t="s">
        <v>196</v>
      </c>
      <c r="C318" s="179">
        <v>45504</v>
      </c>
      <c r="D318" s="746" t="s">
        <v>3741</v>
      </c>
      <c r="E318" s="765" t="s">
        <v>3393</v>
      </c>
      <c r="F318" s="764">
        <v>1143388957</v>
      </c>
      <c r="G318" s="177" t="s">
        <v>3394</v>
      </c>
      <c r="H318" s="766" t="s">
        <v>3742</v>
      </c>
      <c r="I318" s="766" t="s">
        <v>3743</v>
      </c>
      <c r="J318" s="747" t="s">
        <v>3737</v>
      </c>
      <c r="K318" s="768" t="s">
        <v>100</v>
      </c>
      <c r="L318" s="178" t="s">
        <v>105</v>
      </c>
      <c r="M318" s="180">
        <v>1535605</v>
      </c>
      <c r="N318" s="182" t="s">
        <v>3390</v>
      </c>
    </row>
    <row r="319" spans="2:14" ht="27.75" customHeight="1">
      <c r="B319" s="179" t="s">
        <v>204</v>
      </c>
      <c r="C319" s="179">
        <v>45527</v>
      </c>
      <c r="D319" s="764" t="s">
        <v>3418</v>
      </c>
      <c r="E319" s="764" t="s">
        <v>3393</v>
      </c>
      <c r="F319" s="764">
        <v>10295898</v>
      </c>
      <c r="G319" s="177" t="s">
        <v>3394</v>
      </c>
      <c r="H319" s="766" t="s">
        <v>3744</v>
      </c>
      <c r="I319" s="766" t="s">
        <v>3745</v>
      </c>
      <c r="J319" s="767" t="s">
        <v>3746</v>
      </c>
      <c r="K319" s="768" t="s">
        <v>15</v>
      </c>
      <c r="L319" s="178" t="s">
        <v>16</v>
      </c>
      <c r="M319" s="769">
        <v>7971067</v>
      </c>
      <c r="N319" s="182" t="s">
        <v>3390</v>
      </c>
    </row>
    <row r="320" spans="2:14" ht="27.75" customHeight="1">
      <c r="B320" s="179" t="s">
        <v>204</v>
      </c>
      <c r="C320" s="179">
        <v>45527</v>
      </c>
      <c r="D320" s="782" t="s">
        <v>3790</v>
      </c>
      <c r="E320" s="764" t="s">
        <v>3393</v>
      </c>
      <c r="F320" s="764">
        <v>1085294552</v>
      </c>
      <c r="G320" s="177" t="s">
        <v>3394</v>
      </c>
      <c r="H320" s="766" t="s">
        <v>3902</v>
      </c>
      <c r="I320" s="766" t="s">
        <v>3745</v>
      </c>
      <c r="J320" s="767" t="s">
        <v>3746</v>
      </c>
      <c r="K320" s="768" t="s">
        <v>15</v>
      </c>
      <c r="L320" s="178" t="s">
        <v>23</v>
      </c>
      <c r="M320" s="769">
        <v>6552217</v>
      </c>
      <c r="N320" s="182" t="s">
        <v>3390</v>
      </c>
    </row>
    <row r="321" spans="2:14" ht="27.75" customHeight="1">
      <c r="B321" s="179" t="s">
        <v>204</v>
      </c>
      <c r="C321" s="179">
        <v>45527</v>
      </c>
      <c r="D321" s="764" t="s">
        <v>3425</v>
      </c>
      <c r="E321" s="764" t="s">
        <v>3393</v>
      </c>
      <c r="F321" s="764">
        <v>1047365644</v>
      </c>
      <c r="G321" s="177" t="s">
        <v>3394</v>
      </c>
      <c r="H321" s="766" t="s">
        <v>3747</v>
      </c>
      <c r="I321" s="766" t="s">
        <v>3745</v>
      </c>
      <c r="J321" s="767" t="s">
        <v>3746</v>
      </c>
      <c r="K321" s="768" t="s">
        <v>15</v>
      </c>
      <c r="L321" s="178" t="s">
        <v>33</v>
      </c>
      <c r="M321" s="769">
        <v>4022732</v>
      </c>
      <c r="N321" s="182" t="s">
        <v>3390</v>
      </c>
    </row>
    <row r="322" spans="2:14" ht="27.75" customHeight="1">
      <c r="B322" s="179" t="s">
        <v>204</v>
      </c>
      <c r="C322" s="179">
        <v>45527</v>
      </c>
      <c r="D322" s="764" t="s">
        <v>3427</v>
      </c>
      <c r="E322" s="764" t="s">
        <v>3393</v>
      </c>
      <c r="F322" s="764">
        <v>45467436</v>
      </c>
      <c r="G322" s="177" t="s">
        <v>3394</v>
      </c>
      <c r="H322" s="766" t="s">
        <v>3748</v>
      </c>
      <c r="I322" s="766" t="s">
        <v>3745</v>
      </c>
      <c r="J322" s="767" t="s">
        <v>3746</v>
      </c>
      <c r="K322" s="768" t="s">
        <v>15</v>
      </c>
      <c r="L322" s="178" t="s">
        <v>33</v>
      </c>
      <c r="M322" s="769">
        <v>4022732</v>
      </c>
      <c r="N322" s="182" t="s">
        <v>3390</v>
      </c>
    </row>
    <row r="323" spans="2:14" ht="27.75" customHeight="1">
      <c r="B323" s="179" t="s">
        <v>204</v>
      </c>
      <c r="C323" s="179">
        <v>45527</v>
      </c>
      <c r="D323" s="764" t="s">
        <v>3429</v>
      </c>
      <c r="E323" s="764" t="s">
        <v>3393</v>
      </c>
      <c r="F323" s="764">
        <v>1143404334</v>
      </c>
      <c r="G323" s="177" t="s">
        <v>3394</v>
      </c>
      <c r="H323" s="766" t="s">
        <v>3749</v>
      </c>
      <c r="I323" s="766" t="s">
        <v>3745</v>
      </c>
      <c r="J323" s="767" t="s">
        <v>3746</v>
      </c>
      <c r="K323" s="768" t="s">
        <v>15</v>
      </c>
      <c r="L323" s="178" t="s">
        <v>33</v>
      </c>
      <c r="M323" s="769">
        <v>4022732</v>
      </c>
      <c r="N323" s="182" t="s">
        <v>3390</v>
      </c>
    </row>
    <row r="324" spans="2:14" ht="27.75" customHeight="1">
      <c r="B324" s="179" t="s">
        <v>204</v>
      </c>
      <c r="C324" s="179">
        <v>45527</v>
      </c>
      <c r="D324" s="764" t="s">
        <v>3431</v>
      </c>
      <c r="E324" s="764" t="s">
        <v>3393</v>
      </c>
      <c r="F324" s="764">
        <v>1059911311</v>
      </c>
      <c r="G324" s="177" t="s">
        <v>3394</v>
      </c>
      <c r="H324" s="766" t="s">
        <v>3750</v>
      </c>
      <c r="I324" s="766" t="s">
        <v>3745</v>
      </c>
      <c r="J324" s="767" t="s">
        <v>3746</v>
      </c>
      <c r="K324" s="768" t="s">
        <v>15</v>
      </c>
      <c r="L324" s="178" t="s">
        <v>25</v>
      </c>
      <c r="M324" s="769">
        <v>2163000</v>
      </c>
      <c r="N324" s="182" t="s">
        <v>3390</v>
      </c>
    </row>
    <row r="325" spans="2:14" ht="27.75" customHeight="1">
      <c r="B325" s="179" t="s">
        <v>204</v>
      </c>
      <c r="C325" s="179">
        <v>45527</v>
      </c>
      <c r="D325" s="764" t="s">
        <v>3751</v>
      </c>
      <c r="E325" s="764" t="s">
        <v>3393</v>
      </c>
      <c r="F325" s="764">
        <v>1061719010</v>
      </c>
      <c r="G325" s="177" t="s">
        <v>3394</v>
      </c>
      <c r="H325" s="766" t="s">
        <v>3752</v>
      </c>
      <c r="I325" s="766" t="s">
        <v>3745</v>
      </c>
      <c r="J325" s="767" t="s">
        <v>3746</v>
      </c>
      <c r="K325" s="768" t="s">
        <v>15</v>
      </c>
      <c r="L325" s="768" t="s">
        <v>25</v>
      </c>
      <c r="M325" s="769">
        <v>2163000</v>
      </c>
      <c r="N325" s="182" t="s">
        <v>3390</v>
      </c>
    </row>
    <row r="326" spans="2:14" ht="27.75" customHeight="1">
      <c r="B326" s="179" t="s">
        <v>204</v>
      </c>
      <c r="C326" s="179">
        <v>45527</v>
      </c>
      <c r="D326" s="764" t="s">
        <v>3433</v>
      </c>
      <c r="E326" s="764" t="s">
        <v>3393</v>
      </c>
      <c r="F326" s="764">
        <v>48607013</v>
      </c>
      <c r="G326" s="177" t="s">
        <v>3394</v>
      </c>
      <c r="H326" s="766" t="s">
        <v>3753</v>
      </c>
      <c r="I326" s="766" t="s">
        <v>3745</v>
      </c>
      <c r="J326" s="767" t="s">
        <v>3746</v>
      </c>
      <c r="K326" s="768" t="s">
        <v>15</v>
      </c>
      <c r="L326" s="178" t="s">
        <v>25</v>
      </c>
      <c r="M326" s="784">
        <v>4326000</v>
      </c>
      <c r="N326" s="182" t="s">
        <v>3390</v>
      </c>
    </row>
    <row r="327" spans="2:14" ht="27.75" customHeight="1">
      <c r="B327" s="179" t="s">
        <v>204</v>
      </c>
      <c r="C327" s="179">
        <v>45527</v>
      </c>
      <c r="D327" s="764" t="s">
        <v>3435</v>
      </c>
      <c r="E327" s="764" t="s">
        <v>3393</v>
      </c>
      <c r="F327" s="764">
        <v>45509952</v>
      </c>
      <c r="G327" s="177" t="s">
        <v>3394</v>
      </c>
      <c r="H327" s="766" t="s">
        <v>3754</v>
      </c>
      <c r="I327" s="766" t="s">
        <v>3745</v>
      </c>
      <c r="J327" s="767" t="s">
        <v>3746</v>
      </c>
      <c r="K327" s="768" t="s">
        <v>15</v>
      </c>
      <c r="L327" s="178" t="s">
        <v>25</v>
      </c>
      <c r="M327" s="784">
        <v>4326000</v>
      </c>
      <c r="N327" s="182" t="s">
        <v>3390</v>
      </c>
    </row>
    <row r="328" spans="2:14" ht="27.75" customHeight="1">
      <c r="B328" s="179" t="s">
        <v>204</v>
      </c>
      <c r="C328" s="179">
        <v>45527</v>
      </c>
      <c r="D328" s="764" t="s">
        <v>3437</v>
      </c>
      <c r="E328" s="764" t="s">
        <v>3393</v>
      </c>
      <c r="F328" s="764">
        <v>1058672776</v>
      </c>
      <c r="G328" s="177" t="s">
        <v>3394</v>
      </c>
      <c r="H328" s="766" t="s">
        <v>3755</v>
      </c>
      <c r="I328" s="766" t="s">
        <v>3745</v>
      </c>
      <c r="J328" s="767" t="s">
        <v>3746</v>
      </c>
      <c r="K328" s="768" t="s">
        <v>15</v>
      </c>
      <c r="L328" s="178" t="s">
        <v>25</v>
      </c>
      <c r="M328" s="784">
        <v>4326000</v>
      </c>
      <c r="N328" s="182" t="s">
        <v>3390</v>
      </c>
    </row>
    <row r="329" spans="2:14" ht="27.75" customHeight="1">
      <c r="B329" s="179" t="s">
        <v>204</v>
      </c>
      <c r="C329" s="179">
        <v>45527</v>
      </c>
      <c r="D329" s="764" t="s">
        <v>3605</v>
      </c>
      <c r="E329" s="764" t="s">
        <v>3393</v>
      </c>
      <c r="F329" s="764">
        <v>1063808285</v>
      </c>
      <c r="G329" s="177" t="s">
        <v>3394</v>
      </c>
      <c r="H329" s="766" t="s">
        <v>3756</v>
      </c>
      <c r="I329" s="766" t="s">
        <v>3745</v>
      </c>
      <c r="J329" s="767" t="s">
        <v>3746</v>
      </c>
      <c r="K329" s="768" t="s">
        <v>15</v>
      </c>
      <c r="L329" s="178" t="s">
        <v>25</v>
      </c>
      <c r="M329" s="784">
        <v>4326000</v>
      </c>
      <c r="N329" s="182" t="s">
        <v>3390</v>
      </c>
    </row>
    <row r="330" spans="2:14" ht="27.75" customHeight="1">
      <c r="B330" s="179" t="s">
        <v>204</v>
      </c>
      <c r="C330" s="179">
        <v>45527</v>
      </c>
      <c r="D330" s="764" t="s">
        <v>3441</v>
      </c>
      <c r="E330" s="764" t="s">
        <v>3393</v>
      </c>
      <c r="F330" s="764">
        <v>1058670284</v>
      </c>
      <c r="G330" s="177" t="s">
        <v>3394</v>
      </c>
      <c r="H330" s="766" t="s">
        <v>3757</v>
      </c>
      <c r="I330" s="766" t="s">
        <v>3745</v>
      </c>
      <c r="J330" s="767" t="s">
        <v>3746</v>
      </c>
      <c r="K330" s="768" t="s">
        <v>15</v>
      </c>
      <c r="L330" s="178" t="s">
        <v>25</v>
      </c>
      <c r="M330" s="784">
        <v>4326000</v>
      </c>
      <c r="N330" s="182" t="s">
        <v>3390</v>
      </c>
    </row>
    <row r="331" spans="2:14" ht="27.75" customHeight="1">
      <c r="B331" s="179" t="s">
        <v>204</v>
      </c>
      <c r="C331" s="179">
        <v>45527</v>
      </c>
      <c r="D331" s="764" t="s">
        <v>3443</v>
      </c>
      <c r="E331" s="764" t="s">
        <v>3393</v>
      </c>
      <c r="F331" s="764">
        <v>1061783592</v>
      </c>
      <c r="G331" s="177" t="s">
        <v>3394</v>
      </c>
      <c r="H331" s="766" t="s">
        <v>3758</v>
      </c>
      <c r="I331" s="766" t="s">
        <v>3745</v>
      </c>
      <c r="J331" s="767" t="s">
        <v>3746</v>
      </c>
      <c r="K331" s="768" t="s">
        <v>15</v>
      </c>
      <c r="L331" s="178" t="s">
        <v>25</v>
      </c>
      <c r="M331" s="784">
        <v>4326000</v>
      </c>
      <c r="N331" s="182" t="s">
        <v>3390</v>
      </c>
    </row>
    <row r="332" spans="2:14" ht="27.75" customHeight="1">
      <c r="B332" s="179" t="s">
        <v>204</v>
      </c>
      <c r="C332" s="179">
        <v>45527</v>
      </c>
      <c r="D332" s="764" t="s">
        <v>3445</v>
      </c>
      <c r="E332" s="764" t="s">
        <v>3393</v>
      </c>
      <c r="F332" s="764">
        <v>1033730834</v>
      </c>
      <c r="G332" s="177" t="s">
        <v>3394</v>
      </c>
      <c r="H332" s="766" t="s">
        <v>3759</v>
      </c>
      <c r="I332" s="766" t="s">
        <v>3745</v>
      </c>
      <c r="J332" s="767" t="s">
        <v>3746</v>
      </c>
      <c r="K332" s="768" t="s">
        <v>15</v>
      </c>
      <c r="L332" s="178" t="s">
        <v>25</v>
      </c>
      <c r="M332" s="784">
        <v>4326000</v>
      </c>
      <c r="N332" s="182" t="s">
        <v>3390</v>
      </c>
    </row>
    <row r="333" spans="2:14" ht="27.75" customHeight="1">
      <c r="B333" s="179" t="s">
        <v>204</v>
      </c>
      <c r="C333" s="179">
        <v>45527</v>
      </c>
      <c r="D333" s="764" t="s">
        <v>3447</v>
      </c>
      <c r="E333" s="764" t="s">
        <v>3393</v>
      </c>
      <c r="F333" s="764">
        <v>1061716701</v>
      </c>
      <c r="G333" s="177" t="s">
        <v>3394</v>
      </c>
      <c r="H333" s="766" t="s">
        <v>3760</v>
      </c>
      <c r="I333" s="766" t="s">
        <v>3745</v>
      </c>
      <c r="J333" s="767" t="s">
        <v>3746</v>
      </c>
      <c r="K333" s="768" t="s">
        <v>15</v>
      </c>
      <c r="L333" s="178" t="s">
        <v>25</v>
      </c>
      <c r="M333" s="784">
        <v>4326000</v>
      </c>
      <c r="N333" s="182" t="s">
        <v>3390</v>
      </c>
    </row>
    <row r="334" spans="2:14" ht="27.75" customHeight="1">
      <c r="B334" s="179" t="s">
        <v>204</v>
      </c>
      <c r="C334" s="179">
        <v>45527</v>
      </c>
      <c r="D334" s="764" t="s">
        <v>3449</v>
      </c>
      <c r="E334" s="764" t="s">
        <v>3393</v>
      </c>
      <c r="F334" s="764">
        <v>76326612</v>
      </c>
      <c r="G334" s="177" t="s">
        <v>3394</v>
      </c>
      <c r="H334" s="766" t="s">
        <v>3761</v>
      </c>
      <c r="I334" s="766" t="s">
        <v>3745</v>
      </c>
      <c r="J334" s="767" t="s">
        <v>3746</v>
      </c>
      <c r="K334" s="768" t="s">
        <v>15</v>
      </c>
      <c r="L334" s="178" t="s">
        <v>25</v>
      </c>
      <c r="M334" s="784">
        <v>4326000</v>
      </c>
      <c r="N334" s="182" t="s">
        <v>3390</v>
      </c>
    </row>
    <row r="335" spans="2:14" ht="27.75" customHeight="1">
      <c r="B335" s="179" t="s">
        <v>204</v>
      </c>
      <c r="C335" s="179">
        <v>45527</v>
      </c>
      <c r="D335" s="764" t="s">
        <v>3451</v>
      </c>
      <c r="E335" s="764" t="s">
        <v>3393</v>
      </c>
      <c r="F335" s="764">
        <v>25276952</v>
      </c>
      <c r="G335" s="177" t="s">
        <v>3394</v>
      </c>
      <c r="H335" s="766" t="s">
        <v>3762</v>
      </c>
      <c r="I335" s="766" t="s">
        <v>3745</v>
      </c>
      <c r="J335" s="767" t="s">
        <v>3746</v>
      </c>
      <c r="K335" s="768" t="s">
        <v>15</v>
      </c>
      <c r="L335" s="178" t="s">
        <v>25</v>
      </c>
      <c r="M335" s="784">
        <v>4326000</v>
      </c>
      <c r="N335" s="182" t="s">
        <v>3390</v>
      </c>
    </row>
    <row r="336" spans="2:14" ht="27.75" customHeight="1">
      <c r="B336" s="179" t="s">
        <v>204</v>
      </c>
      <c r="C336" s="179">
        <v>45527</v>
      </c>
      <c r="D336" s="764" t="s">
        <v>3453</v>
      </c>
      <c r="E336" s="764" t="s">
        <v>3393</v>
      </c>
      <c r="F336" s="764">
        <v>52999456</v>
      </c>
      <c r="G336" s="177" t="s">
        <v>3394</v>
      </c>
      <c r="H336" s="766" t="s">
        <v>3763</v>
      </c>
      <c r="I336" s="766" t="s">
        <v>3745</v>
      </c>
      <c r="J336" s="767" t="s">
        <v>3746</v>
      </c>
      <c r="K336" s="768" t="s">
        <v>15</v>
      </c>
      <c r="L336" s="178" t="s">
        <v>25</v>
      </c>
      <c r="M336" s="784">
        <v>4326000</v>
      </c>
      <c r="N336" s="182" t="s">
        <v>3390</v>
      </c>
    </row>
    <row r="337" spans="2:14" ht="27.75" customHeight="1">
      <c r="B337" s="179" t="s">
        <v>204</v>
      </c>
      <c r="C337" s="179">
        <v>45527</v>
      </c>
      <c r="D337" s="764" t="s">
        <v>3455</v>
      </c>
      <c r="E337" s="764" t="s">
        <v>3393</v>
      </c>
      <c r="F337" s="764">
        <v>1061808219</v>
      </c>
      <c r="G337" s="177" t="s">
        <v>3394</v>
      </c>
      <c r="H337" s="766" t="s">
        <v>3764</v>
      </c>
      <c r="I337" s="766" t="s">
        <v>3745</v>
      </c>
      <c r="J337" s="767" t="s">
        <v>3746</v>
      </c>
      <c r="K337" s="768" t="s">
        <v>15</v>
      </c>
      <c r="L337" s="178" t="s">
        <v>25</v>
      </c>
      <c r="M337" s="784">
        <v>4326000</v>
      </c>
      <c r="N337" s="182" t="s">
        <v>3390</v>
      </c>
    </row>
    <row r="338" spans="2:14" ht="27.75" customHeight="1">
      <c r="B338" s="179" t="s">
        <v>204</v>
      </c>
      <c r="C338" s="179">
        <v>45527</v>
      </c>
      <c r="D338" s="764" t="s">
        <v>3457</v>
      </c>
      <c r="E338" s="764" t="s">
        <v>3393</v>
      </c>
      <c r="F338" s="764">
        <v>1061775664</v>
      </c>
      <c r="G338" s="177" t="s">
        <v>3394</v>
      </c>
      <c r="H338" s="766" t="s">
        <v>3765</v>
      </c>
      <c r="I338" s="766" t="s">
        <v>3745</v>
      </c>
      <c r="J338" s="767" t="s">
        <v>3746</v>
      </c>
      <c r="K338" s="768" t="s">
        <v>15</v>
      </c>
      <c r="L338" s="178" t="s">
        <v>25</v>
      </c>
      <c r="M338" s="784">
        <v>4326000</v>
      </c>
      <c r="N338" s="182" t="s">
        <v>3390</v>
      </c>
    </row>
    <row r="339" spans="2:14" ht="27.75" customHeight="1">
      <c r="B339" s="179" t="s">
        <v>204</v>
      </c>
      <c r="C339" s="179">
        <v>45527</v>
      </c>
      <c r="D339" s="764" t="s">
        <v>3459</v>
      </c>
      <c r="E339" s="764" t="s">
        <v>3393</v>
      </c>
      <c r="F339" s="764">
        <v>34317116</v>
      </c>
      <c r="G339" s="177" t="s">
        <v>3394</v>
      </c>
      <c r="H339" s="766" t="s">
        <v>3766</v>
      </c>
      <c r="I339" s="766" t="s">
        <v>3745</v>
      </c>
      <c r="J339" s="767" t="s">
        <v>3746</v>
      </c>
      <c r="K339" s="768" t="s">
        <v>15</v>
      </c>
      <c r="L339" s="178" t="s">
        <v>25</v>
      </c>
      <c r="M339" s="784">
        <v>4326000</v>
      </c>
      <c r="N339" s="182" t="s">
        <v>3390</v>
      </c>
    </row>
    <row r="340" spans="2:14" ht="27.75" customHeight="1">
      <c r="B340" s="179" t="s">
        <v>204</v>
      </c>
      <c r="C340" s="179">
        <v>45527</v>
      </c>
      <c r="D340" s="764" t="s">
        <v>3461</v>
      </c>
      <c r="E340" s="764" t="s">
        <v>3393</v>
      </c>
      <c r="F340" s="764">
        <v>1058976144</v>
      </c>
      <c r="G340" s="177" t="s">
        <v>3394</v>
      </c>
      <c r="H340" s="766" t="s">
        <v>3767</v>
      </c>
      <c r="I340" s="766" t="s">
        <v>3745</v>
      </c>
      <c r="J340" s="767" t="s">
        <v>3746</v>
      </c>
      <c r="K340" s="768" t="s">
        <v>15</v>
      </c>
      <c r="L340" s="178" t="s">
        <v>31</v>
      </c>
      <c r="M340" s="784">
        <v>4326000</v>
      </c>
      <c r="N340" s="182" t="s">
        <v>3390</v>
      </c>
    </row>
    <row r="341" spans="2:14" ht="27.75" customHeight="1">
      <c r="B341" s="179" t="s">
        <v>204</v>
      </c>
      <c r="C341" s="179">
        <v>45527</v>
      </c>
      <c r="D341" s="764" t="s">
        <v>3463</v>
      </c>
      <c r="E341" s="764" t="s">
        <v>3393</v>
      </c>
      <c r="F341" s="764">
        <v>1059362572</v>
      </c>
      <c r="G341" s="177" t="s">
        <v>3394</v>
      </c>
      <c r="H341" s="766" t="s">
        <v>3768</v>
      </c>
      <c r="I341" s="766" t="s">
        <v>3745</v>
      </c>
      <c r="J341" s="767" t="s">
        <v>3746</v>
      </c>
      <c r="K341" s="768" t="s">
        <v>15</v>
      </c>
      <c r="L341" s="178" t="s">
        <v>31</v>
      </c>
      <c r="M341" s="784">
        <v>4326000</v>
      </c>
      <c r="N341" s="182" t="s">
        <v>3390</v>
      </c>
    </row>
    <row r="342" spans="2:14" ht="27.75" customHeight="1">
      <c r="B342" s="179" t="s">
        <v>204</v>
      </c>
      <c r="C342" s="179">
        <v>45527</v>
      </c>
      <c r="D342" s="764" t="s">
        <v>3465</v>
      </c>
      <c r="E342" s="764" t="s">
        <v>3393</v>
      </c>
      <c r="F342" s="764">
        <v>1061601638</v>
      </c>
      <c r="G342" s="177" t="s">
        <v>3394</v>
      </c>
      <c r="H342" s="766" t="s">
        <v>3769</v>
      </c>
      <c r="I342" s="766" t="s">
        <v>3745</v>
      </c>
      <c r="J342" s="767" t="s">
        <v>3746</v>
      </c>
      <c r="K342" s="768" t="s">
        <v>15</v>
      </c>
      <c r="L342" s="178" t="s">
        <v>31</v>
      </c>
      <c r="M342" s="784">
        <v>4326000</v>
      </c>
      <c r="N342" s="182" t="s">
        <v>3390</v>
      </c>
    </row>
    <row r="343" spans="2:14" ht="27.75" customHeight="1">
      <c r="B343" s="179" t="s">
        <v>204</v>
      </c>
      <c r="C343" s="179">
        <v>45527</v>
      </c>
      <c r="D343" s="764" t="s">
        <v>3467</v>
      </c>
      <c r="E343" s="764" t="s">
        <v>3393</v>
      </c>
      <c r="F343" s="764">
        <v>1058676626</v>
      </c>
      <c r="G343" s="177" t="s">
        <v>3394</v>
      </c>
      <c r="H343" s="766" t="s">
        <v>3770</v>
      </c>
      <c r="I343" s="766" t="s">
        <v>3745</v>
      </c>
      <c r="J343" s="767" t="s">
        <v>3746</v>
      </c>
      <c r="K343" s="768" t="s">
        <v>15</v>
      </c>
      <c r="L343" s="178" t="s">
        <v>31</v>
      </c>
      <c r="M343" s="784">
        <v>4326000</v>
      </c>
      <c r="N343" s="182" t="s">
        <v>3390</v>
      </c>
    </row>
    <row r="344" spans="2:14" ht="27.75" customHeight="1">
      <c r="B344" s="179" t="s">
        <v>204</v>
      </c>
      <c r="C344" s="179">
        <v>45527</v>
      </c>
      <c r="D344" s="764" t="s">
        <v>3469</v>
      </c>
      <c r="E344" s="764" t="s">
        <v>3393</v>
      </c>
      <c r="F344" s="764">
        <v>76335748</v>
      </c>
      <c r="G344" s="177" t="s">
        <v>3394</v>
      </c>
      <c r="H344" s="766" t="s">
        <v>3771</v>
      </c>
      <c r="I344" s="766" t="s">
        <v>3745</v>
      </c>
      <c r="J344" s="767" t="s">
        <v>3746</v>
      </c>
      <c r="K344" s="768" t="s">
        <v>15</v>
      </c>
      <c r="L344" s="178" t="s">
        <v>31</v>
      </c>
      <c r="M344" s="784">
        <v>4326000</v>
      </c>
      <c r="N344" s="182" t="s">
        <v>3390</v>
      </c>
    </row>
    <row r="345" spans="2:14" ht="27.75" customHeight="1">
      <c r="B345" s="179" t="s">
        <v>204</v>
      </c>
      <c r="C345" s="179">
        <v>45527</v>
      </c>
      <c r="D345" s="764" t="s">
        <v>3471</v>
      </c>
      <c r="E345" s="764" t="s">
        <v>3393</v>
      </c>
      <c r="F345" s="764">
        <v>1059912800</v>
      </c>
      <c r="G345" s="177" t="s">
        <v>3394</v>
      </c>
      <c r="H345" s="766" t="s">
        <v>3772</v>
      </c>
      <c r="I345" s="766" t="s">
        <v>3745</v>
      </c>
      <c r="J345" s="767" t="s">
        <v>3746</v>
      </c>
      <c r="K345" s="768" t="s">
        <v>15</v>
      </c>
      <c r="L345" s="178" t="s">
        <v>31</v>
      </c>
      <c r="M345" s="784">
        <v>4326000</v>
      </c>
      <c r="N345" s="182" t="s">
        <v>3390</v>
      </c>
    </row>
    <row r="346" spans="2:14" ht="27.75" customHeight="1">
      <c r="B346" s="179" t="s">
        <v>204</v>
      </c>
      <c r="C346" s="179">
        <v>45527</v>
      </c>
      <c r="D346" s="764" t="s">
        <v>3473</v>
      </c>
      <c r="E346" s="764" t="s">
        <v>3393</v>
      </c>
      <c r="F346" s="764">
        <v>1061723418</v>
      </c>
      <c r="G346" s="177" t="s">
        <v>3394</v>
      </c>
      <c r="H346" s="766" t="s">
        <v>3773</v>
      </c>
      <c r="I346" s="766" t="s">
        <v>3745</v>
      </c>
      <c r="J346" s="767" t="s">
        <v>3746</v>
      </c>
      <c r="K346" s="768" t="s">
        <v>15</v>
      </c>
      <c r="L346" s="178" t="s">
        <v>31</v>
      </c>
      <c r="M346" s="784">
        <v>4326000</v>
      </c>
      <c r="N346" s="182" t="s">
        <v>3390</v>
      </c>
    </row>
    <row r="347" spans="2:14" ht="27.75" customHeight="1">
      <c r="B347" s="179" t="s">
        <v>204</v>
      </c>
      <c r="C347" s="179">
        <v>45527</v>
      </c>
      <c r="D347" s="764" t="s">
        <v>3624</v>
      </c>
      <c r="E347" s="764" t="s">
        <v>3393</v>
      </c>
      <c r="F347" s="764">
        <v>1061720638</v>
      </c>
      <c r="G347" s="177" t="s">
        <v>3394</v>
      </c>
      <c r="H347" s="766" t="s">
        <v>3774</v>
      </c>
      <c r="I347" s="766" t="s">
        <v>3745</v>
      </c>
      <c r="J347" s="767" t="s">
        <v>3746</v>
      </c>
      <c r="K347" s="768" t="s">
        <v>15</v>
      </c>
      <c r="L347" s="178" t="s">
        <v>31</v>
      </c>
      <c r="M347" s="784">
        <v>4326000</v>
      </c>
      <c r="N347" s="182" t="s">
        <v>3390</v>
      </c>
    </row>
    <row r="348" spans="2:14" ht="27.75" customHeight="1">
      <c r="B348" s="179" t="s">
        <v>204</v>
      </c>
      <c r="C348" s="179">
        <v>45527</v>
      </c>
      <c r="D348" s="764" t="s">
        <v>3477</v>
      </c>
      <c r="E348" s="764" t="s">
        <v>3393</v>
      </c>
      <c r="F348" s="764">
        <v>1061786824</v>
      </c>
      <c r="G348" s="177" t="s">
        <v>3394</v>
      </c>
      <c r="H348" s="766" t="s">
        <v>3775</v>
      </c>
      <c r="I348" s="766" t="s">
        <v>3745</v>
      </c>
      <c r="J348" s="767" t="s">
        <v>3746</v>
      </c>
      <c r="K348" s="768" t="s">
        <v>15</v>
      </c>
      <c r="L348" s="178" t="s">
        <v>31</v>
      </c>
      <c r="M348" s="784">
        <v>4326000</v>
      </c>
      <c r="N348" s="182" t="s">
        <v>3390</v>
      </c>
    </row>
    <row r="349" spans="2:14" ht="27.75" customHeight="1">
      <c r="B349" s="179" t="s">
        <v>204</v>
      </c>
      <c r="C349" s="179">
        <v>45527</v>
      </c>
      <c r="D349" s="764" t="s">
        <v>3479</v>
      </c>
      <c r="E349" s="764" t="s">
        <v>3393</v>
      </c>
      <c r="F349" s="764">
        <v>1059915770</v>
      </c>
      <c r="G349" s="177" t="s">
        <v>3394</v>
      </c>
      <c r="H349" s="766" t="s">
        <v>3776</v>
      </c>
      <c r="I349" s="766" t="s">
        <v>3745</v>
      </c>
      <c r="J349" s="767" t="s">
        <v>3746</v>
      </c>
      <c r="K349" s="768" t="s">
        <v>15</v>
      </c>
      <c r="L349" s="178" t="s">
        <v>31</v>
      </c>
      <c r="M349" s="784">
        <v>4326000</v>
      </c>
      <c r="N349" s="182" t="s">
        <v>3390</v>
      </c>
    </row>
    <row r="350" spans="2:14" ht="27.75" customHeight="1">
      <c r="B350" s="179" t="s">
        <v>204</v>
      </c>
      <c r="C350" s="179">
        <v>45527</v>
      </c>
      <c r="D350" s="764" t="s">
        <v>3481</v>
      </c>
      <c r="E350" s="764" t="s">
        <v>3393</v>
      </c>
      <c r="F350" s="764">
        <v>1058976178</v>
      </c>
      <c r="G350" s="177" t="s">
        <v>3394</v>
      </c>
      <c r="H350" s="766" t="s">
        <v>3777</v>
      </c>
      <c r="I350" s="766" t="s">
        <v>3745</v>
      </c>
      <c r="J350" s="767" t="s">
        <v>3746</v>
      </c>
      <c r="K350" s="768" t="s">
        <v>15</v>
      </c>
      <c r="L350" s="178" t="s">
        <v>31</v>
      </c>
      <c r="M350" s="784">
        <v>4326000</v>
      </c>
      <c r="N350" s="182" t="s">
        <v>3390</v>
      </c>
    </row>
    <row r="351" spans="2:14" ht="27.75" customHeight="1">
      <c r="B351" s="179" t="s">
        <v>204</v>
      </c>
      <c r="C351" s="179">
        <v>45527</v>
      </c>
      <c r="D351" s="764" t="s">
        <v>3483</v>
      </c>
      <c r="E351" s="764" t="s">
        <v>3393</v>
      </c>
      <c r="F351" s="764">
        <v>34639210</v>
      </c>
      <c r="G351" s="177" t="s">
        <v>3394</v>
      </c>
      <c r="H351" s="766" t="s">
        <v>3778</v>
      </c>
      <c r="I351" s="766" t="s">
        <v>3745</v>
      </c>
      <c r="J351" s="767" t="s">
        <v>3746</v>
      </c>
      <c r="K351" s="768" t="s">
        <v>15</v>
      </c>
      <c r="L351" s="178" t="s">
        <v>31</v>
      </c>
      <c r="M351" s="784">
        <v>4326000</v>
      </c>
      <c r="N351" s="182" t="s">
        <v>3390</v>
      </c>
    </row>
    <row r="352" spans="2:14" ht="27.75" customHeight="1">
      <c r="B352" s="179" t="s">
        <v>204</v>
      </c>
      <c r="C352" s="179">
        <v>45527</v>
      </c>
      <c r="D352" s="764" t="s">
        <v>3485</v>
      </c>
      <c r="E352" s="764" t="s">
        <v>3393</v>
      </c>
      <c r="F352" s="764">
        <v>1059360257</v>
      </c>
      <c r="G352" s="177" t="s">
        <v>3394</v>
      </c>
      <c r="H352" s="766" t="s">
        <v>3779</v>
      </c>
      <c r="I352" s="766" t="s">
        <v>3745</v>
      </c>
      <c r="J352" s="767" t="s">
        <v>3746</v>
      </c>
      <c r="K352" s="768" t="s">
        <v>15</v>
      </c>
      <c r="L352" s="178" t="s">
        <v>31</v>
      </c>
      <c r="M352" s="784">
        <v>4326000</v>
      </c>
      <c r="N352" s="182" t="s">
        <v>3390</v>
      </c>
    </row>
    <row r="353" spans="2:14" ht="27.75" customHeight="1">
      <c r="B353" s="179" t="s">
        <v>204</v>
      </c>
      <c r="C353" s="179">
        <v>45527</v>
      </c>
      <c r="D353" s="764" t="s">
        <v>3487</v>
      </c>
      <c r="E353" s="764" t="s">
        <v>3393</v>
      </c>
      <c r="F353" s="764">
        <v>1058672925</v>
      </c>
      <c r="G353" s="177" t="s">
        <v>3394</v>
      </c>
      <c r="H353" s="766" t="s">
        <v>3780</v>
      </c>
      <c r="I353" s="766" t="s">
        <v>3745</v>
      </c>
      <c r="J353" s="767" t="s">
        <v>3746</v>
      </c>
      <c r="K353" s="768" t="s">
        <v>15</v>
      </c>
      <c r="L353" s="178" t="s">
        <v>31</v>
      </c>
      <c r="M353" s="784">
        <v>4326000</v>
      </c>
      <c r="N353" s="182" t="s">
        <v>3390</v>
      </c>
    </row>
    <row r="354" spans="2:14" ht="27.75" customHeight="1">
      <c r="B354" s="179" t="s">
        <v>204</v>
      </c>
      <c r="C354" s="179">
        <v>45527</v>
      </c>
      <c r="D354" s="764" t="s">
        <v>3489</v>
      </c>
      <c r="E354" s="764" t="s">
        <v>3393</v>
      </c>
      <c r="F354" s="764">
        <v>1061087676</v>
      </c>
      <c r="G354" s="177" t="s">
        <v>3394</v>
      </c>
      <c r="H354" s="766" t="s">
        <v>3781</v>
      </c>
      <c r="I354" s="766" t="s">
        <v>3745</v>
      </c>
      <c r="J354" s="767" t="s">
        <v>3746</v>
      </c>
      <c r="K354" s="768" t="s">
        <v>15</v>
      </c>
      <c r="L354" s="178" t="s">
        <v>31</v>
      </c>
      <c r="M354" s="784">
        <v>4326000</v>
      </c>
      <c r="N354" s="182" t="s">
        <v>3390</v>
      </c>
    </row>
    <row r="355" spans="2:14" ht="27.75" customHeight="1">
      <c r="B355" s="179" t="s">
        <v>204</v>
      </c>
      <c r="C355" s="179">
        <v>45527</v>
      </c>
      <c r="D355" s="764" t="s">
        <v>3491</v>
      </c>
      <c r="E355" s="764" t="s">
        <v>3393</v>
      </c>
      <c r="F355" s="764">
        <v>1050944164</v>
      </c>
      <c r="G355" s="177" t="s">
        <v>3394</v>
      </c>
      <c r="H355" s="766" t="s">
        <v>3782</v>
      </c>
      <c r="I355" s="766" t="s">
        <v>3745</v>
      </c>
      <c r="J355" s="767" t="s">
        <v>3746</v>
      </c>
      <c r="K355" s="768" t="s">
        <v>15</v>
      </c>
      <c r="L355" s="178" t="s">
        <v>19</v>
      </c>
      <c r="M355" s="784">
        <v>4853933</v>
      </c>
      <c r="N355" s="182" t="s">
        <v>3390</v>
      </c>
    </row>
    <row r="356" spans="2:14" ht="27.75" customHeight="1">
      <c r="B356" s="179" t="s">
        <v>204</v>
      </c>
      <c r="C356" s="179">
        <v>45527</v>
      </c>
      <c r="D356" s="764" t="s">
        <v>3493</v>
      </c>
      <c r="E356" s="764" t="s">
        <v>3393</v>
      </c>
      <c r="F356" s="764">
        <v>34561105</v>
      </c>
      <c r="G356" s="177" t="s">
        <v>3394</v>
      </c>
      <c r="H356" s="766" t="s">
        <v>3783</v>
      </c>
      <c r="I356" s="766" t="s">
        <v>3745</v>
      </c>
      <c r="J356" s="767" t="s">
        <v>3746</v>
      </c>
      <c r="K356" s="768" t="s">
        <v>15</v>
      </c>
      <c r="L356" s="178" t="s">
        <v>19</v>
      </c>
      <c r="M356" s="784">
        <v>4853933</v>
      </c>
      <c r="N356" s="182" t="s">
        <v>3390</v>
      </c>
    </row>
    <row r="357" spans="2:14" ht="27.75" customHeight="1">
      <c r="B357" s="179" t="s">
        <v>204</v>
      </c>
      <c r="C357" s="179">
        <v>45527</v>
      </c>
      <c r="D357" s="764" t="s">
        <v>3495</v>
      </c>
      <c r="E357" s="764" t="s">
        <v>3393</v>
      </c>
      <c r="F357" s="764">
        <v>25635032</v>
      </c>
      <c r="G357" s="177" t="s">
        <v>3394</v>
      </c>
      <c r="H357" s="766" t="s">
        <v>3784</v>
      </c>
      <c r="I357" s="766" t="s">
        <v>3745</v>
      </c>
      <c r="J357" s="767" t="s">
        <v>3746</v>
      </c>
      <c r="K357" s="768" t="s">
        <v>15</v>
      </c>
      <c r="L357" s="178" t="s">
        <v>19</v>
      </c>
      <c r="M357" s="784">
        <v>4853933</v>
      </c>
      <c r="N357" s="182" t="s">
        <v>3390</v>
      </c>
    </row>
    <row r="358" spans="2:14" ht="27.75" customHeight="1">
      <c r="B358" s="179" t="s">
        <v>204</v>
      </c>
      <c r="C358" s="179">
        <v>45527</v>
      </c>
      <c r="D358" s="764" t="s">
        <v>3497</v>
      </c>
      <c r="E358" s="764" t="s">
        <v>3393</v>
      </c>
      <c r="F358" s="764">
        <v>1059356237</v>
      </c>
      <c r="G358" s="177" t="s">
        <v>3394</v>
      </c>
      <c r="H358" s="766" t="s">
        <v>3785</v>
      </c>
      <c r="I358" s="766" t="s">
        <v>3745</v>
      </c>
      <c r="J358" s="767" t="s">
        <v>3746</v>
      </c>
      <c r="K358" s="768" t="s">
        <v>15</v>
      </c>
      <c r="L358" s="178" t="s">
        <v>37</v>
      </c>
      <c r="M358" s="769">
        <v>1595010</v>
      </c>
      <c r="N358" s="182" t="s">
        <v>3390</v>
      </c>
    </row>
    <row r="359" spans="2:14" ht="27.75" customHeight="1">
      <c r="B359" s="179" t="s">
        <v>204</v>
      </c>
      <c r="C359" s="179">
        <v>45527</v>
      </c>
      <c r="D359" s="764" t="s">
        <v>3499</v>
      </c>
      <c r="E359" s="764" t="s">
        <v>3393</v>
      </c>
      <c r="F359" s="764">
        <v>76028758</v>
      </c>
      <c r="G359" s="177" t="s">
        <v>3394</v>
      </c>
      <c r="H359" s="766" t="s">
        <v>3786</v>
      </c>
      <c r="I359" s="766" t="s">
        <v>3745</v>
      </c>
      <c r="J359" s="767" t="s">
        <v>3746</v>
      </c>
      <c r="K359" s="768" t="s">
        <v>15</v>
      </c>
      <c r="L359" s="178" t="s">
        <v>37</v>
      </c>
      <c r="M359" s="769">
        <v>1595010</v>
      </c>
      <c r="N359" s="182" t="s">
        <v>3390</v>
      </c>
    </row>
    <row r="360" spans="2:14" ht="27.75" customHeight="1">
      <c r="B360" s="179" t="s">
        <v>204</v>
      </c>
      <c r="C360" s="179">
        <v>45535</v>
      </c>
      <c r="D360" s="770" t="s">
        <v>3418</v>
      </c>
      <c r="E360" s="764" t="s">
        <v>3393</v>
      </c>
      <c r="F360" s="764">
        <v>10295898</v>
      </c>
      <c r="G360" s="177" t="s">
        <v>3394</v>
      </c>
      <c r="H360" s="766" t="s">
        <v>3787</v>
      </c>
      <c r="I360" s="766" t="s">
        <v>3788</v>
      </c>
      <c r="J360" s="767" t="s">
        <v>3789</v>
      </c>
      <c r="K360" s="768" t="s">
        <v>40</v>
      </c>
      <c r="L360" s="178" t="s">
        <v>42</v>
      </c>
      <c r="M360" s="769">
        <v>120000</v>
      </c>
      <c r="N360" s="182" t="s">
        <v>3390</v>
      </c>
    </row>
    <row r="361" spans="2:14" ht="27.75" customHeight="1">
      <c r="B361" s="179" t="s">
        <v>204</v>
      </c>
      <c r="C361" s="179">
        <v>45535</v>
      </c>
      <c r="D361" s="782" t="s">
        <v>3790</v>
      </c>
      <c r="E361" s="764" t="s">
        <v>3393</v>
      </c>
      <c r="F361" s="764">
        <v>1085294552</v>
      </c>
      <c r="G361" s="177" t="s">
        <v>3394</v>
      </c>
      <c r="H361" s="766" t="s">
        <v>3791</v>
      </c>
      <c r="I361" s="766" t="s">
        <v>3788</v>
      </c>
      <c r="J361" s="767" t="s">
        <v>3789</v>
      </c>
      <c r="K361" s="768" t="s">
        <v>40</v>
      </c>
      <c r="L361" s="178" t="s">
        <v>46</v>
      </c>
      <c r="M361" s="769">
        <v>120000</v>
      </c>
      <c r="N361" s="182" t="s">
        <v>3390</v>
      </c>
    </row>
    <row r="362" spans="2:14" ht="27.75" customHeight="1">
      <c r="B362" s="179" t="s">
        <v>204</v>
      </c>
      <c r="C362" s="179">
        <v>45535</v>
      </c>
      <c r="D362" s="770" t="s">
        <v>3431</v>
      </c>
      <c r="E362" s="764" t="s">
        <v>3393</v>
      </c>
      <c r="F362" s="764">
        <v>1059911311</v>
      </c>
      <c r="G362" s="177" t="s">
        <v>3394</v>
      </c>
      <c r="H362" s="766" t="s">
        <v>3792</v>
      </c>
      <c r="I362" s="766" t="s">
        <v>3788</v>
      </c>
      <c r="J362" s="767" t="s">
        <v>3789</v>
      </c>
      <c r="K362" s="768" t="s">
        <v>40</v>
      </c>
      <c r="L362" s="178" t="s">
        <v>44</v>
      </c>
      <c r="M362" s="769">
        <v>150000</v>
      </c>
      <c r="N362" s="182" t="s">
        <v>3390</v>
      </c>
    </row>
    <row r="363" spans="2:14" ht="27.75" customHeight="1">
      <c r="B363" s="179" t="s">
        <v>204</v>
      </c>
      <c r="C363" s="179">
        <v>45535</v>
      </c>
      <c r="D363" s="764" t="s">
        <v>3751</v>
      </c>
      <c r="E363" s="764" t="s">
        <v>3393</v>
      </c>
      <c r="F363" s="764">
        <v>1061719010</v>
      </c>
      <c r="G363" s="177" t="s">
        <v>3394</v>
      </c>
      <c r="H363" s="766" t="s">
        <v>3793</v>
      </c>
      <c r="I363" s="766" t="s">
        <v>3788</v>
      </c>
      <c r="J363" s="767" t="s">
        <v>3789</v>
      </c>
      <c r="K363" s="768" t="s">
        <v>40</v>
      </c>
      <c r="L363" s="178" t="s">
        <v>44</v>
      </c>
      <c r="M363" s="769">
        <v>150000</v>
      </c>
      <c r="N363" s="182" t="s">
        <v>3390</v>
      </c>
    </row>
    <row r="364" spans="2:14" ht="27.75" customHeight="1">
      <c r="B364" s="179" t="s">
        <v>204</v>
      </c>
      <c r="C364" s="179">
        <v>45535</v>
      </c>
      <c r="D364" s="770" t="s">
        <v>3433</v>
      </c>
      <c r="E364" s="764" t="s">
        <v>3393</v>
      </c>
      <c r="F364" s="764">
        <v>48607013</v>
      </c>
      <c r="G364" s="177" t="s">
        <v>3394</v>
      </c>
      <c r="H364" s="766" t="s">
        <v>3794</v>
      </c>
      <c r="I364" s="766" t="s">
        <v>3788</v>
      </c>
      <c r="J364" s="767" t="s">
        <v>3789</v>
      </c>
      <c r="K364" s="768" t="s">
        <v>40</v>
      </c>
      <c r="L364" s="178" t="s">
        <v>44</v>
      </c>
      <c r="M364" s="769">
        <v>300000</v>
      </c>
      <c r="N364" s="182" t="s">
        <v>3390</v>
      </c>
    </row>
    <row r="365" spans="2:14" ht="27.75" customHeight="1">
      <c r="B365" s="179" t="s">
        <v>204</v>
      </c>
      <c r="C365" s="179">
        <v>45535</v>
      </c>
      <c r="D365" s="770" t="s">
        <v>3435</v>
      </c>
      <c r="E365" s="764" t="s">
        <v>3393</v>
      </c>
      <c r="F365" s="764">
        <v>45509952</v>
      </c>
      <c r="G365" s="177" t="s">
        <v>3394</v>
      </c>
      <c r="H365" s="766" t="s">
        <v>3795</v>
      </c>
      <c r="I365" s="766" t="s">
        <v>3788</v>
      </c>
      <c r="J365" s="767" t="s">
        <v>3789</v>
      </c>
      <c r="K365" s="768" t="s">
        <v>40</v>
      </c>
      <c r="L365" s="178" t="s">
        <v>44</v>
      </c>
      <c r="M365" s="769">
        <v>300000</v>
      </c>
      <c r="N365" s="182" t="s">
        <v>3390</v>
      </c>
    </row>
    <row r="366" spans="2:14" ht="27.75" customHeight="1">
      <c r="B366" s="179" t="s">
        <v>204</v>
      </c>
      <c r="C366" s="179">
        <v>45535</v>
      </c>
      <c r="D366" s="770" t="s">
        <v>3437</v>
      </c>
      <c r="E366" s="764" t="s">
        <v>3393</v>
      </c>
      <c r="F366" s="764">
        <v>1058672776</v>
      </c>
      <c r="G366" s="177" t="s">
        <v>3394</v>
      </c>
      <c r="H366" s="766" t="s">
        <v>3796</v>
      </c>
      <c r="I366" s="766" t="s">
        <v>3788</v>
      </c>
      <c r="J366" s="767" t="s">
        <v>3789</v>
      </c>
      <c r="K366" s="768" t="s">
        <v>40</v>
      </c>
      <c r="L366" s="178" t="s">
        <v>44</v>
      </c>
      <c r="M366" s="769">
        <v>300000</v>
      </c>
      <c r="N366" s="182" t="s">
        <v>3390</v>
      </c>
    </row>
    <row r="367" spans="2:14" ht="27.75" customHeight="1">
      <c r="B367" s="179" t="s">
        <v>204</v>
      </c>
      <c r="C367" s="179">
        <v>45535</v>
      </c>
      <c r="D367" s="764" t="s">
        <v>3605</v>
      </c>
      <c r="E367" s="764" t="s">
        <v>3393</v>
      </c>
      <c r="F367" s="764">
        <v>1063808285</v>
      </c>
      <c r="G367" s="177" t="s">
        <v>3394</v>
      </c>
      <c r="H367" s="766" t="s">
        <v>3797</v>
      </c>
      <c r="I367" s="766" t="s">
        <v>3788</v>
      </c>
      <c r="J367" s="767" t="s">
        <v>3789</v>
      </c>
      <c r="K367" s="768" t="s">
        <v>40</v>
      </c>
      <c r="L367" s="178" t="s">
        <v>44</v>
      </c>
      <c r="M367" s="769">
        <v>300000</v>
      </c>
      <c r="N367" s="182" t="s">
        <v>3390</v>
      </c>
    </row>
    <row r="368" spans="2:14" ht="27.75" customHeight="1">
      <c r="B368" s="179" t="s">
        <v>204</v>
      </c>
      <c r="C368" s="179">
        <v>45535</v>
      </c>
      <c r="D368" s="770" t="s">
        <v>3441</v>
      </c>
      <c r="E368" s="764" t="s">
        <v>3393</v>
      </c>
      <c r="F368" s="764">
        <v>1058670284</v>
      </c>
      <c r="G368" s="177" t="s">
        <v>3394</v>
      </c>
      <c r="H368" s="766" t="s">
        <v>3798</v>
      </c>
      <c r="I368" s="766" t="s">
        <v>3788</v>
      </c>
      <c r="J368" s="767" t="s">
        <v>3789</v>
      </c>
      <c r="K368" s="768" t="s">
        <v>40</v>
      </c>
      <c r="L368" s="178" t="s">
        <v>44</v>
      </c>
      <c r="M368" s="769">
        <v>300000</v>
      </c>
      <c r="N368" s="182" t="s">
        <v>3390</v>
      </c>
    </row>
    <row r="369" spans="2:14" ht="27.75" customHeight="1">
      <c r="B369" s="179" t="s">
        <v>204</v>
      </c>
      <c r="C369" s="179">
        <v>45535</v>
      </c>
      <c r="D369" s="770" t="s">
        <v>3443</v>
      </c>
      <c r="E369" s="764" t="s">
        <v>3393</v>
      </c>
      <c r="F369" s="764">
        <v>1061783592</v>
      </c>
      <c r="G369" s="177" t="s">
        <v>3394</v>
      </c>
      <c r="H369" s="766" t="s">
        <v>3799</v>
      </c>
      <c r="I369" s="766" t="s">
        <v>3788</v>
      </c>
      <c r="J369" s="767" t="s">
        <v>3789</v>
      </c>
      <c r="K369" s="768" t="s">
        <v>40</v>
      </c>
      <c r="L369" s="178" t="s">
        <v>44</v>
      </c>
      <c r="M369" s="769">
        <v>300000</v>
      </c>
      <c r="N369" s="182" t="s">
        <v>3390</v>
      </c>
    </row>
    <row r="370" spans="2:14" ht="27.75" customHeight="1">
      <c r="B370" s="179" t="s">
        <v>204</v>
      </c>
      <c r="C370" s="179">
        <v>45535</v>
      </c>
      <c r="D370" s="770" t="s">
        <v>3445</v>
      </c>
      <c r="E370" s="764" t="s">
        <v>3393</v>
      </c>
      <c r="F370" s="764">
        <v>1033730834</v>
      </c>
      <c r="G370" s="177" t="s">
        <v>3394</v>
      </c>
      <c r="H370" s="766" t="s">
        <v>3800</v>
      </c>
      <c r="I370" s="766" t="s">
        <v>3788</v>
      </c>
      <c r="J370" s="767" t="s">
        <v>3789</v>
      </c>
      <c r="K370" s="768" t="s">
        <v>40</v>
      </c>
      <c r="L370" s="178" t="s">
        <v>44</v>
      </c>
      <c r="M370" s="769">
        <v>300000</v>
      </c>
      <c r="N370" s="182" t="s">
        <v>3390</v>
      </c>
    </row>
    <row r="371" spans="2:14" ht="27.75" customHeight="1">
      <c r="B371" s="179" t="s">
        <v>204</v>
      </c>
      <c r="C371" s="179">
        <v>45535</v>
      </c>
      <c r="D371" s="770" t="s">
        <v>3447</v>
      </c>
      <c r="E371" s="764" t="s">
        <v>3393</v>
      </c>
      <c r="F371" s="764">
        <v>1061716701</v>
      </c>
      <c r="G371" s="177" t="s">
        <v>3394</v>
      </c>
      <c r="H371" s="766" t="s">
        <v>3801</v>
      </c>
      <c r="I371" s="766" t="s">
        <v>3788</v>
      </c>
      <c r="J371" s="767" t="s">
        <v>3789</v>
      </c>
      <c r="K371" s="768" t="s">
        <v>40</v>
      </c>
      <c r="L371" s="178" t="s">
        <v>44</v>
      </c>
      <c r="M371" s="769">
        <v>300000</v>
      </c>
      <c r="N371" s="182" t="s">
        <v>3390</v>
      </c>
    </row>
    <row r="372" spans="2:14" ht="27.75" customHeight="1">
      <c r="B372" s="179" t="s">
        <v>204</v>
      </c>
      <c r="C372" s="179">
        <v>45535</v>
      </c>
      <c r="D372" s="770" t="s">
        <v>3449</v>
      </c>
      <c r="E372" s="764" t="s">
        <v>3393</v>
      </c>
      <c r="F372" s="764">
        <v>76326612</v>
      </c>
      <c r="G372" s="177" t="s">
        <v>3394</v>
      </c>
      <c r="H372" s="766" t="s">
        <v>3802</v>
      </c>
      <c r="I372" s="766" t="s">
        <v>3788</v>
      </c>
      <c r="J372" s="767" t="s">
        <v>3789</v>
      </c>
      <c r="K372" s="768" t="s">
        <v>40</v>
      </c>
      <c r="L372" s="178" t="s">
        <v>44</v>
      </c>
      <c r="M372" s="769">
        <v>300000</v>
      </c>
      <c r="N372" s="182" t="s">
        <v>3390</v>
      </c>
    </row>
    <row r="373" spans="2:14" ht="27.75" customHeight="1">
      <c r="B373" s="179" t="s">
        <v>204</v>
      </c>
      <c r="C373" s="179">
        <v>45535</v>
      </c>
      <c r="D373" s="770" t="s">
        <v>3451</v>
      </c>
      <c r="E373" s="764" t="s">
        <v>3393</v>
      </c>
      <c r="F373" s="764">
        <v>25276952</v>
      </c>
      <c r="G373" s="177" t="s">
        <v>3394</v>
      </c>
      <c r="H373" s="766" t="s">
        <v>3803</v>
      </c>
      <c r="I373" s="766" t="s">
        <v>3788</v>
      </c>
      <c r="J373" s="767" t="s">
        <v>3789</v>
      </c>
      <c r="K373" s="768" t="s">
        <v>40</v>
      </c>
      <c r="L373" s="178" t="s">
        <v>44</v>
      </c>
      <c r="M373" s="769">
        <v>300000</v>
      </c>
      <c r="N373" s="182" t="s">
        <v>3390</v>
      </c>
    </row>
    <row r="374" spans="2:14" ht="27.75" customHeight="1">
      <c r="B374" s="179" t="s">
        <v>204</v>
      </c>
      <c r="C374" s="179">
        <v>45535</v>
      </c>
      <c r="D374" s="770" t="s">
        <v>3453</v>
      </c>
      <c r="E374" s="764" t="s">
        <v>3393</v>
      </c>
      <c r="F374" s="764">
        <v>52999456</v>
      </c>
      <c r="G374" s="177" t="s">
        <v>3394</v>
      </c>
      <c r="H374" s="766" t="s">
        <v>3804</v>
      </c>
      <c r="I374" s="766" t="s">
        <v>3788</v>
      </c>
      <c r="J374" s="767" t="s">
        <v>3789</v>
      </c>
      <c r="K374" s="768" t="s">
        <v>40</v>
      </c>
      <c r="L374" s="178" t="s">
        <v>44</v>
      </c>
      <c r="M374" s="769">
        <v>300000</v>
      </c>
      <c r="N374" s="182" t="s">
        <v>3390</v>
      </c>
    </row>
    <row r="375" spans="2:14" ht="27.75" customHeight="1">
      <c r="B375" s="179" t="s">
        <v>204</v>
      </c>
      <c r="C375" s="179">
        <v>45535</v>
      </c>
      <c r="D375" s="770" t="s">
        <v>3455</v>
      </c>
      <c r="E375" s="764" t="s">
        <v>3393</v>
      </c>
      <c r="F375" s="764">
        <v>1061808219</v>
      </c>
      <c r="G375" s="177" t="s">
        <v>3394</v>
      </c>
      <c r="H375" s="766" t="s">
        <v>3805</v>
      </c>
      <c r="I375" s="766" t="s">
        <v>3788</v>
      </c>
      <c r="J375" s="767" t="s">
        <v>3789</v>
      </c>
      <c r="K375" s="768" t="s">
        <v>40</v>
      </c>
      <c r="L375" s="178" t="s">
        <v>44</v>
      </c>
      <c r="M375" s="769">
        <v>300000</v>
      </c>
      <c r="N375" s="182" t="s">
        <v>3390</v>
      </c>
    </row>
    <row r="376" spans="2:14" ht="27.75" customHeight="1">
      <c r="B376" s="179" t="s">
        <v>204</v>
      </c>
      <c r="C376" s="179">
        <v>45535</v>
      </c>
      <c r="D376" s="770" t="s">
        <v>3457</v>
      </c>
      <c r="E376" s="764" t="s">
        <v>3393</v>
      </c>
      <c r="F376" s="764">
        <v>1061775664</v>
      </c>
      <c r="G376" s="177" t="s">
        <v>3394</v>
      </c>
      <c r="H376" s="766" t="s">
        <v>3806</v>
      </c>
      <c r="I376" s="766" t="s">
        <v>3788</v>
      </c>
      <c r="J376" s="767" t="s">
        <v>3789</v>
      </c>
      <c r="K376" s="768" t="s">
        <v>40</v>
      </c>
      <c r="L376" s="178" t="s">
        <v>44</v>
      </c>
      <c r="M376" s="769">
        <v>300000</v>
      </c>
      <c r="N376" s="182" t="s">
        <v>3390</v>
      </c>
    </row>
    <row r="377" spans="2:14" ht="27.75" customHeight="1">
      <c r="B377" s="179" t="s">
        <v>204</v>
      </c>
      <c r="C377" s="179">
        <v>45535</v>
      </c>
      <c r="D377" s="770" t="s">
        <v>3459</v>
      </c>
      <c r="E377" s="764" t="s">
        <v>3393</v>
      </c>
      <c r="F377" s="764">
        <v>34317116</v>
      </c>
      <c r="G377" s="177" t="s">
        <v>3394</v>
      </c>
      <c r="H377" s="766" t="s">
        <v>3807</v>
      </c>
      <c r="I377" s="766" t="s">
        <v>3788</v>
      </c>
      <c r="J377" s="767" t="s">
        <v>3789</v>
      </c>
      <c r="K377" s="768" t="s">
        <v>40</v>
      </c>
      <c r="L377" s="178" t="s">
        <v>44</v>
      </c>
      <c r="M377" s="769">
        <v>300000</v>
      </c>
      <c r="N377" s="182" t="s">
        <v>3390</v>
      </c>
    </row>
    <row r="378" spans="2:14" ht="27.75" customHeight="1">
      <c r="B378" s="179" t="s">
        <v>204</v>
      </c>
      <c r="C378" s="179">
        <v>45535</v>
      </c>
      <c r="D378" s="770" t="s">
        <v>3461</v>
      </c>
      <c r="E378" s="764" t="s">
        <v>3393</v>
      </c>
      <c r="F378" s="764">
        <v>1058976144</v>
      </c>
      <c r="G378" s="177" t="s">
        <v>3394</v>
      </c>
      <c r="H378" s="766" t="s">
        <v>3808</v>
      </c>
      <c r="I378" s="766" t="s">
        <v>3788</v>
      </c>
      <c r="J378" s="767" t="s">
        <v>3789</v>
      </c>
      <c r="K378" s="768" t="s">
        <v>40</v>
      </c>
      <c r="L378" s="178" t="s">
        <v>44</v>
      </c>
      <c r="M378" s="769">
        <v>300000</v>
      </c>
      <c r="N378" s="182" t="s">
        <v>3390</v>
      </c>
    </row>
    <row r="379" spans="2:14" ht="27.75" customHeight="1">
      <c r="B379" s="179" t="s">
        <v>204</v>
      </c>
      <c r="C379" s="179">
        <v>45535</v>
      </c>
      <c r="D379" s="770" t="s">
        <v>3463</v>
      </c>
      <c r="E379" s="764" t="s">
        <v>3393</v>
      </c>
      <c r="F379" s="764">
        <v>1059362572</v>
      </c>
      <c r="G379" s="177" t="s">
        <v>3394</v>
      </c>
      <c r="H379" s="766" t="s">
        <v>3809</v>
      </c>
      <c r="I379" s="766" t="s">
        <v>3788</v>
      </c>
      <c r="J379" s="767" t="s">
        <v>3789</v>
      </c>
      <c r="K379" s="768" t="s">
        <v>40</v>
      </c>
      <c r="L379" s="178" t="s">
        <v>44</v>
      </c>
      <c r="M379" s="769">
        <v>300000</v>
      </c>
      <c r="N379" s="182" t="s">
        <v>3390</v>
      </c>
    </row>
    <row r="380" spans="2:14" ht="27.75" customHeight="1">
      <c r="B380" s="179" t="s">
        <v>204</v>
      </c>
      <c r="C380" s="179">
        <v>45535</v>
      </c>
      <c r="D380" s="770" t="s">
        <v>3465</v>
      </c>
      <c r="E380" s="764" t="s">
        <v>3393</v>
      </c>
      <c r="F380" s="764">
        <v>1061601638</v>
      </c>
      <c r="G380" s="177" t="s">
        <v>3394</v>
      </c>
      <c r="H380" s="766" t="s">
        <v>3810</v>
      </c>
      <c r="I380" s="766" t="s">
        <v>3788</v>
      </c>
      <c r="J380" s="767" t="s">
        <v>3789</v>
      </c>
      <c r="K380" s="768" t="s">
        <v>40</v>
      </c>
      <c r="L380" s="178" t="s">
        <v>44</v>
      </c>
      <c r="M380" s="769">
        <v>300000</v>
      </c>
      <c r="N380" s="182" t="s">
        <v>3390</v>
      </c>
    </row>
    <row r="381" spans="2:14" ht="27.75" customHeight="1">
      <c r="B381" s="179" t="s">
        <v>204</v>
      </c>
      <c r="C381" s="179">
        <v>45535</v>
      </c>
      <c r="D381" s="770" t="s">
        <v>3467</v>
      </c>
      <c r="E381" s="764" t="s">
        <v>3393</v>
      </c>
      <c r="F381" s="764">
        <v>1058676626</v>
      </c>
      <c r="G381" s="177" t="s">
        <v>3394</v>
      </c>
      <c r="H381" s="766" t="s">
        <v>3811</v>
      </c>
      <c r="I381" s="766" t="s">
        <v>3788</v>
      </c>
      <c r="J381" s="767" t="s">
        <v>3789</v>
      </c>
      <c r="K381" s="768" t="s">
        <v>40</v>
      </c>
      <c r="L381" s="178" t="s">
        <v>44</v>
      </c>
      <c r="M381" s="769">
        <v>300000</v>
      </c>
      <c r="N381" s="182" t="s">
        <v>3390</v>
      </c>
    </row>
    <row r="382" spans="2:14" ht="27.75" customHeight="1">
      <c r="B382" s="179" t="s">
        <v>204</v>
      </c>
      <c r="C382" s="179">
        <v>45535</v>
      </c>
      <c r="D382" s="770" t="s">
        <v>3469</v>
      </c>
      <c r="E382" s="764" t="s">
        <v>3393</v>
      </c>
      <c r="F382" s="764">
        <v>76335748</v>
      </c>
      <c r="G382" s="177" t="s">
        <v>3394</v>
      </c>
      <c r="H382" s="766" t="s">
        <v>3812</v>
      </c>
      <c r="I382" s="766" t="s">
        <v>3788</v>
      </c>
      <c r="J382" s="767" t="s">
        <v>3789</v>
      </c>
      <c r="K382" s="768" t="s">
        <v>40</v>
      </c>
      <c r="L382" s="178" t="s">
        <v>44</v>
      </c>
      <c r="M382" s="769">
        <v>300000</v>
      </c>
      <c r="N382" s="182" t="s">
        <v>3390</v>
      </c>
    </row>
    <row r="383" spans="2:14" ht="27.75" customHeight="1">
      <c r="B383" s="179" t="s">
        <v>204</v>
      </c>
      <c r="C383" s="179">
        <v>45535</v>
      </c>
      <c r="D383" s="770" t="s">
        <v>3471</v>
      </c>
      <c r="E383" s="764" t="s">
        <v>3393</v>
      </c>
      <c r="F383" s="764">
        <v>1059912800</v>
      </c>
      <c r="G383" s="177" t="s">
        <v>3394</v>
      </c>
      <c r="H383" s="766" t="s">
        <v>3813</v>
      </c>
      <c r="I383" s="766" t="s">
        <v>3788</v>
      </c>
      <c r="J383" s="767" t="s">
        <v>3789</v>
      </c>
      <c r="K383" s="768" t="s">
        <v>40</v>
      </c>
      <c r="L383" s="178" t="s">
        <v>44</v>
      </c>
      <c r="M383" s="769">
        <v>300000</v>
      </c>
      <c r="N383" s="182" t="s">
        <v>3390</v>
      </c>
    </row>
    <row r="384" spans="2:14" ht="27.75" customHeight="1">
      <c r="B384" s="179" t="s">
        <v>204</v>
      </c>
      <c r="C384" s="179">
        <v>45535</v>
      </c>
      <c r="D384" s="770" t="s">
        <v>3473</v>
      </c>
      <c r="E384" s="764" t="s">
        <v>3393</v>
      </c>
      <c r="F384" s="764">
        <v>1061723418</v>
      </c>
      <c r="G384" s="177" t="s">
        <v>3394</v>
      </c>
      <c r="H384" s="766" t="s">
        <v>3814</v>
      </c>
      <c r="I384" s="766" t="s">
        <v>3788</v>
      </c>
      <c r="J384" s="767" t="s">
        <v>3789</v>
      </c>
      <c r="K384" s="768" t="s">
        <v>40</v>
      </c>
      <c r="L384" s="178" t="s">
        <v>44</v>
      </c>
      <c r="M384" s="769">
        <v>300000</v>
      </c>
      <c r="N384" s="182" t="s">
        <v>3390</v>
      </c>
    </row>
    <row r="385" spans="2:14" ht="27.75" customHeight="1">
      <c r="B385" s="179" t="s">
        <v>204</v>
      </c>
      <c r="C385" s="179">
        <v>45535</v>
      </c>
      <c r="D385" s="764" t="s">
        <v>3624</v>
      </c>
      <c r="E385" s="764" t="s">
        <v>3393</v>
      </c>
      <c r="F385" s="764">
        <v>1061720638</v>
      </c>
      <c r="G385" s="177" t="s">
        <v>3394</v>
      </c>
      <c r="H385" s="766" t="s">
        <v>3815</v>
      </c>
      <c r="I385" s="766" t="s">
        <v>3788</v>
      </c>
      <c r="J385" s="767" t="s">
        <v>3789</v>
      </c>
      <c r="K385" s="768" t="s">
        <v>40</v>
      </c>
      <c r="L385" s="178" t="s">
        <v>44</v>
      </c>
      <c r="M385" s="769">
        <v>300000</v>
      </c>
      <c r="N385" s="182" t="s">
        <v>3390</v>
      </c>
    </row>
    <row r="386" spans="2:14" ht="27.75" customHeight="1">
      <c r="B386" s="179" t="s">
        <v>204</v>
      </c>
      <c r="C386" s="179">
        <v>45535</v>
      </c>
      <c r="D386" s="770" t="s">
        <v>3477</v>
      </c>
      <c r="E386" s="764" t="s">
        <v>3393</v>
      </c>
      <c r="F386" s="764">
        <v>1061786824</v>
      </c>
      <c r="G386" s="177" t="s">
        <v>3394</v>
      </c>
      <c r="H386" s="766" t="s">
        <v>3816</v>
      </c>
      <c r="I386" s="766" t="s">
        <v>3788</v>
      </c>
      <c r="J386" s="767" t="s">
        <v>3789</v>
      </c>
      <c r="K386" s="768" t="s">
        <v>40</v>
      </c>
      <c r="L386" s="178" t="s">
        <v>44</v>
      </c>
      <c r="M386" s="769">
        <v>300000</v>
      </c>
      <c r="N386" s="182" t="s">
        <v>3390</v>
      </c>
    </row>
    <row r="387" spans="2:14" ht="27.75" customHeight="1">
      <c r="B387" s="179" t="s">
        <v>204</v>
      </c>
      <c r="C387" s="179">
        <v>45535</v>
      </c>
      <c r="D387" s="770" t="s">
        <v>3479</v>
      </c>
      <c r="E387" s="764" t="s">
        <v>3393</v>
      </c>
      <c r="F387" s="764">
        <v>1059915770</v>
      </c>
      <c r="G387" s="177" t="s">
        <v>3394</v>
      </c>
      <c r="H387" s="766" t="s">
        <v>3817</v>
      </c>
      <c r="I387" s="766" t="s">
        <v>3788</v>
      </c>
      <c r="J387" s="767" t="s">
        <v>3789</v>
      </c>
      <c r="K387" s="768" t="s">
        <v>40</v>
      </c>
      <c r="L387" s="178" t="s">
        <v>44</v>
      </c>
      <c r="M387" s="769">
        <v>300000</v>
      </c>
      <c r="N387" s="182" t="s">
        <v>3390</v>
      </c>
    </row>
    <row r="388" spans="2:14" ht="27.75" customHeight="1">
      <c r="B388" s="179" t="s">
        <v>204</v>
      </c>
      <c r="C388" s="179">
        <v>45535</v>
      </c>
      <c r="D388" s="770" t="s">
        <v>3481</v>
      </c>
      <c r="E388" s="764" t="s">
        <v>3393</v>
      </c>
      <c r="F388" s="764">
        <v>1058976178</v>
      </c>
      <c r="G388" s="177" t="s">
        <v>3394</v>
      </c>
      <c r="H388" s="766" t="s">
        <v>3818</v>
      </c>
      <c r="I388" s="766" t="s">
        <v>3788</v>
      </c>
      <c r="J388" s="767" t="s">
        <v>3789</v>
      </c>
      <c r="K388" s="768" t="s">
        <v>40</v>
      </c>
      <c r="L388" s="178" t="s">
        <v>44</v>
      </c>
      <c r="M388" s="769">
        <v>300000</v>
      </c>
      <c r="N388" s="182" t="s">
        <v>3390</v>
      </c>
    </row>
    <row r="389" spans="2:14" ht="27.75" customHeight="1">
      <c r="B389" s="179" t="s">
        <v>204</v>
      </c>
      <c r="C389" s="179">
        <v>45535</v>
      </c>
      <c r="D389" s="770" t="s">
        <v>3483</v>
      </c>
      <c r="E389" s="764" t="s">
        <v>3393</v>
      </c>
      <c r="F389" s="764">
        <v>34639210</v>
      </c>
      <c r="G389" s="177" t="s">
        <v>3394</v>
      </c>
      <c r="H389" s="766" t="s">
        <v>3819</v>
      </c>
      <c r="I389" s="766" t="s">
        <v>3788</v>
      </c>
      <c r="J389" s="767" t="s">
        <v>3789</v>
      </c>
      <c r="K389" s="768" t="s">
        <v>40</v>
      </c>
      <c r="L389" s="178" t="s">
        <v>44</v>
      </c>
      <c r="M389" s="769">
        <v>300000</v>
      </c>
      <c r="N389" s="182" t="s">
        <v>3390</v>
      </c>
    </row>
    <row r="390" spans="2:14" ht="27.75" customHeight="1">
      <c r="B390" s="179" t="s">
        <v>204</v>
      </c>
      <c r="C390" s="179">
        <v>45535</v>
      </c>
      <c r="D390" s="770" t="s">
        <v>3485</v>
      </c>
      <c r="E390" s="764" t="s">
        <v>3393</v>
      </c>
      <c r="F390" s="764">
        <v>1059360257</v>
      </c>
      <c r="G390" s="177" t="s">
        <v>3394</v>
      </c>
      <c r="H390" s="766" t="s">
        <v>3820</v>
      </c>
      <c r="I390" s="766" t="s">
        <v>3788</v>
      </c>
      <c r="J390" s="767" t="s">
        <v>3789</v>
      </c>
      <c r="K390" s="768" t="s">
        <v>40</v>
      </c>
      <c r="L390" s="178" t="s">
        <v>44</v>
      </c>
      <c r="M390" s="769">
        <v>300000</v>
      </c>
      <c r="N390" s="182" t="s">
        <v>3390</v>
      </c>
    </row>
    <row r="391" spans="2:14" ht="27.75" customHeight="1">
      <c r="B391" s="179" t="s">
        <v>204</v>
      </c>
      <c r="C391" s="179">
        <v>45535</v>
      </c>
      <c r="D391" s="770" t="s">
        <v>3487</v>
      </c>
      <c r="E391" s="764" t="s">
        <v>3393</v>
      </c>
      <c r="F391" s="764">
        <v>1058672925</v>
      </c>
      <c r="G391" s="177" t="s">
        <v>3394</v>
      </c>
      <c r="H391" s="766" t="s">
        <v>3821</v>
      </c>
      <c r="I391" s="766" t="s">
        <v>3788</v>
      </c>
      <c r="J391" s="767" t="s">
        <v>3789</v>
      </c>
      <c r="K391" s="768" t="s">
        <v>40</v>
      </c>
      <c r="L391" s="178" t="s">
        <v>44</v>
      </c>
      <c r="M391" s="769">
        <v>300000</v>
      </c>
      <c r="N391" s="182" t="s">
        <v>3390</v>
      </c>
    </row>
    <row r="392" spans="2:14" ht="27.75" customHeight="1">
      <c r="B392" s="179" t="s">
        <v>204</v>
      </c>
      <c r="C392" s="179">
        <v>45535</v>
      </c>
      <c r="D392" s="770" t="s">
        <v>3576</v>
      </c>
      <c r="E392" s="764" t="s">
        <v>3393</v>
      </c>
      <c r="F392" s="764">
        <v>1061087676</v>
      </c>
      <c r="G392" s="177" t="s">
        <v>3394</v>
      </c>
      <c r="H392" s="766" t="s">
        <v>3822</v>
      </c>
      <c r="I392" s="766" t="s">
        <v>3788</v>
      </c>
      <c r="J392" s="767" t="s">
        <v>3789</v>
      </c>
      <c r="K392" s="768" t="s">
        <v>40</v>
      </c>
      <c r="L392" s="178" t="s">
        <v>44</v>
      </c>
      <c r="M392" s="769">
        <v>300000</v>
      </c>
      <c r="N392" s="182" t="s">
        <v>3390</v>
      </c>
    </row>
    <row r="393" spans="2:14" ht="27.75" customHeight="1">
      <c r="B393" s="179" t="s">
        <v>204</v>
      </c>
      <c r="C393" s="179">
        <v>45535</v>
      </c>
      <c r="D393" s="770" t="s">
        <v>3491</v>
      </c>
      <c r="E393" s="764" t="s">
        <v>3393</v>
      </c>
      <c r="F393" s="764">
        <v>1050944164</v>
      </c>
      <c r="G393" s="177" t="s">
        <v>3394</v>
      </c>
      <c r="H393" s="766" t="s">
        <v>3823</v>
      </c>
      <c r="I393" s="766" t="s">
        <v>3788</v>
      </c>
      <c r="J393" s="767" t="s">
        <v>3789</v>
      </c>
      <c r="K393" s="768" t="s">
        <v>40</v>
      </c>
      <c r="L393" s="178" t="s">
        <v>44</v>
      </c>
      <c r="M393" s="769">
        <v>300000</v>
      </c>
      <c r="N393" s="182" t="s">
        <v>3390</v>
      </c>
    </row>
    <row r="394" spans="2:14" ht="27.75" customHeight="1">
      <c r="B394" s="179" t="s">
        <v>204</v>
      </c>
      <c r="C394" s="179">
        <v>45535</v>
      </c>
      <c r="D394" s="770" t="s">
        <v>3493</v>
      </c>
      <c r="E394" s="764" t="s">
        <v>3393</v>
      </c>
      <c r="F394" s="764">
        <v>34561105</v>
      </c>
      <c r="G394" s="177" t="s">
        <v>3394</v>
      </c>
      <c r="H394" s="766" t="s">
        <v>3824</v>
      </c>
      <c r="I394" s="766" t="s">
        <v>3788</v>
      </c>
      <c r="J394" s="767" t="s">
        <v>3789</v>
      </c>
      <c r="K394" s="768" t="s">
        <v>40</v>
      </c>
      <c r="L394" s="178" t="s">
        <v>44</v>
      </c>
      <c r="M394" s="769">
        <v>300000</v>
      </c>
      <c r="N394" s="182" t="s">
        <v>3390</v>
      </c>
    </row>
    <row r="395" spans="2:14" ht="27.75" customHeight="1">
      <c r="B395" s="179" t="s">
        <v>204</v>
      </c>
      <c r="C395" s="179">
        <v>45535</v>
      </c>
      <c r="D395" s="770" t="s">
        <v>3495</v>
      </c>
      <c r="E395" s="764" t="s">
        <v>3393</v>
      </c>
      <c r="F395" s="764">
        <v>25635032</v>
      </c>
      <c r="G395" s="177" t="s">
        <v>3394</v>
      </c>
      <c r="H395" s="766" t="s">
        <v>3825</v>
      </c>
      <c r="I395" s="766" t="s">
        <v>3788</v>
      </c>
      <c r="J395" s="767" t="s">
        <v>3789</v>
      </c>
      <c r="K395" s="768" t="s">
        <v>40</v>
      </c>
      <c r="L395" s="178" t="s">
        <v>44</v>
      </c>
      <c r="M395" s="769">
        <v>300000</v>
      </c>
      <c r="N395" s="182" t="s">
        <v>3390</v>
      </c>
    </row>
    <row r="396" spans="2:14" ht="27.75" customHeight="1">
      <c r="B396" s="179" t="s">
        <v>204</v>
      </c>
      <c r="C396" s="179">
        <v>45535</v>
      </c>
      <c r="D396" s="770" t="s">
        <v>3497</v>
      </c>
      <c r="E396" s="764" t="s">
        <v>3393</v>
      </c>
      <c r="F396" s="764">
        <v>1059356237</v>
      </c>
      <c r="G396" s="177" t="s">
        <v>3394</v>
      </c>
      <c r="H396" s="766" t="s">
        <v>3826</v>
      </c>
      <c r="I396" s="766" t="s">
        <v>3788</v>
      </c>
      <c r="J396" s="767" t="s">
        <v>3789</v>
      </c>
      <c r="K396" s="768" t="s">
        <v>40</v>
      </c>
      <c r="L396" s="178" t="s">
        <v>47</v>
      </c>
      <c r="M396" s="769">
        <v>120000</v>
      </c>
      <c r="N396" s="182" t="s">
        <v>3390</v>
      </c>
    </row>
    <row r="397" spans="2:14" ht="27.75" customHeight="1">
      <c r="B397" s="179" t="s">
        <v>204</v>
      </c>
      <c r="C397" s="179">
        <v>45535</v>
      </c>
      <c r="D397" s="770" t="s">
        <v>3499</v>
      </c>
      <c r="E397" s="764" t="s">
        <v>3393</v>
      </c>
      <c r="F397" s="764">
        <v>76028758</v>
      </c>
      <c r="G397" s="177" t="s">
        <v>3394</v>
      </c>
      <c r="H397" s="766" t="s">
        <v>3827</v>
      </c>
      <c r="I397" s="766" t="s">
        <v>3788</v>
      </c>
      <c r="J397" s="767" t="s">
        <v>3789</v>
      </c>
      <c r="K397" s="768" t="s">
        <v>40</v>
      </c>
      <c r="L397" s="178" t="s">
        <v>47</v>
      </c>
      <c r="M397" s="769">
        <v>120000</v>
      </c>
      <c r="N397" s="182" t="s">
        <v>3390</v>
      </c>
    </row>
    <row r="398" spans="2:14" ht="27.75" customHeight="1">
      <c r="B398" s="179" t="s">
        <v>204</v>
      </c>
      <c r="C398" s="179">
        <v>45527</v>
      </c>
      <c r="D398" s="782" t="s">
        <v>3828</v>
      </c>
      <c r="E398" s="765" t="s">
        <v>3393</v>
      </c>
      <c r="F398" s="782">
        <v>10487453</v>
      </c>
      <c r="G398" s="177" t="s">
        <v>3394</v>
      </c>
      <c r="H398" s="766" t="s">
        <v>3829</v>
      </c>
      <c r="I398" s="766" t="s">
        <v>3830</v>
      </c>
      <c r="J398" s="767" t="s">
        <v>3831</v>
      </c>
      <c r="K398" s="768" t="s">
        <v>48</v>
      </c>
      <c r="L398" s="178" t="s">
        <v>50</v>
      </c>
      <c r="M398" s="771">
        <v>96346860</v>
      </c>
      <c r="N398" s="182" t="s">
        <v>3390</v>
      </c>
    </row>
    <row r="399" spans="2:14" ht="27.75" customHeight="1">
      <c r="B399" s="179" t="s">
        <v>204</v>
      </c>
      <c r="C399" s="179">
        <v>45535</v>
      </c>
      <c r="D399" s="782" t="s">
        <v>3583</v>
      </c>
      <c r="E399" s="765" t="s">
        <v>3396</v>
      </c>
      <c r="F399" s="782" t="s">
        <v>3584</v>
      </c>
      <c r="G399" s="177" t="s">
        <v>3387</v>
      </c>
      <c r="H399" s="766" t="s">
        <v>3832</v>
      </c>
      <c r="I399" s="766" t="s">
        <v>3833</v>
      </c>
      <c r="J399" s="767" t="s">
        <v>3831</v>
      </c>
      <c r="K399" s="768" t="s">
        <v>48</v>
      </c>
      <c r="L399" s="178" t="s">
        <v>57</v>
      </c>
      <c r="M399" s="180">
        <v>9763200</v>
      </c>
      <c r="N399" s="182" t="s">
        <v>3390</v>
      </c>
    </row>
    <row r="400" spans="2:14" ht="27.75" customHeight="1">
      <c r="B400" s="179" t="s">
        <v>204</v>
      </c>
      <c r="C400" s="179">
        <v>45535</v>
      </c>
      <c r="D400" s="782" t="s">
        <v>3583</v>
      </c>
      <c r="E400" s="765" t="s">
        <v>3396</v>
      </c>
      <c r="F400" s="782" t="s">
        <v>3584</v>
      </c>
      <c r="G400" s="177" t="s">
        <v>3387</v>
      </c>
      <c r="H400" s="766" t="s">
        <v>3834</v>
      </c>
      <c r="I400" s="766" t="s">
        <v>3833</v>
      </c>
      <c r="J400" s="767" t="s">
        <v>3831</v>
      </c>
      <c r="K400" s="768" t="s">
        <v>48</v>
      </c>
      <c r="L400" s="178" t="s">
        <v>53</v>
      </c>
      <c r="M400" s="771">
        <v>24180000</v>
      </c>
      <c r="N400" s="182" t="s">
        <v>3390</v>
      </c>
    </row>
    <row r="401" spans="2:14" ht="27.75" customHeight="1">
      <c r="B401" s="179" t="s">
        <v>204</v>
      </c>
      <c r="C401" s="179">
        <v>45535</v>
      </c>
      <c r="D401" s="782" t="s">
        <v>3583</v>
      </c>
      <c r="E401" s="765" t="s">
        <v>3396</v>
      </c>
      <c r="F401" s="782" t="s">
        <v>3584</v>
      </c>
      <c r="G401" s="177" t="s">
        <v>3387</v>
      </c>
      <c r="H401" s="766" t="s">
        <v>3835</v>
      </c>
      <c r="I401" s="766" t="s">
        <v>3836</v>
      </c>
      <c r="J401" s="767" t="s">
        <v>3837</v>
      </c>
      <c r="K401" s="768" t="s">
        <v>62</v>
      </c>
      <c r="L401" s="178" t="s">
        <v>357</v>
      </c>
      <c r="M401" s="785">
        <v>1155469.2</v>
      </c>
      <c r="N401" s="182" t="s">
        <v>3390</v>
      </c>
    </row>
    <row r="402" spans="2:14" ht="27.75" customHeight="1">
      <c r="B402" s="179" t="s">
        <v>204</v>
      </c>
      <c r="C402" s="179">
        <v>45535</v>
      </c>
      <c r="D402" s="782" t="s">
        <v>3583</v>
      </c>
      <c r="E402" s="765" t="s">
        <v>3396</v>
      </c>
      <c r="F402" s="782" t="s">
        <v>3584</v>
      </c>
      <c r="G402" s="177" t="s">
        <v>3387</v>
      </c>
      <c r="H402" s="766" t="s">
        <v>3835</v>
      </c>
      <c r="I402" s="766" t="s">
        <v>3836</v>
      </c>
      <c r="J402" s="767" t="s">
        <v>3837</v>
      </c>
      <c r="K402" s="768" t="s">
        <v>62</v>
      </c>
      <c r="L402" s="178" t="s">
        <v>364</v>
      </c>
      <c r="M402" s="785">
        <v>1404305.28</v>
      </c>
      <c r="N402" s="182" t="s">
        <v>3390</v>
      </c>
    </row>
    <row r="403" spans="2:14" ht="27.75" customHeight="1">
      <c r="B403" s="179" t="s">
        <v>204</v>
      </c>
      <c r="C403" s="179">
        <v>45535</v>
      </c>
      <c r="D403" s="782" t="s">
        <v>3583</v>
      </c>
      <c r="E403" s="765" t="s">
        <v>3396</v>
      </c>
      <c r="F403" s="782" t="s">
        <v>3584</v>
      </c>
      <c r="G403" s="177" t="s">
        <v>3387</v>
      </c>
      <c r="H403" s="766" t="s">
        <v>3835</v>
      </c>
      <c r="I403" s="766" t="s">
        <v>3836</v>
      </c>
      <c r="J403" s="767" t="s">
        <v>3837</v>
      </c>
      <c r="K403" s="768" t="s">
        <v>62</v>
      </c>
      <c r="L403" s="178" t="s">
        <v>371</v>
      </c>
      <c r="M403" s="785">
        <v>436653</v>
      </c>
      <c r="N403" s="182" t="s">
        <v>3390</v>
      </c>
    </row>
    <row r="404" spans="2:14" ht="27.75" customHeight="1">
      <c r="B404" s="179" t="s">
        <v>204</v>
      </c>
      <c r="C404" s="179">
        <v>45535</v>
      </c>
      <c r="D404" s="782" t="s">
        <v>3583</v>
      </c>
      <c r="E404" s="765" t="s">
        <v>3396</v>
      </c>
      <c r="F404" s="782" t="s">
        <v>3584</v>
      </c>
      <c r="G404" s="177" t="s">
        <v>3387</v>
      </c>
      <c r="H404" s="766" t="s">
        <v>3835</v>
      </c>
      <c r="I404" s="766" t="s">
        <v>3836</v>
      </c>
      <c r="J404" s="767" t="s">
        <v>3837</v>
      </c>
      <c r="K404" s="768" t="s">
        <v>62</v>
      </c>
      <c r="L404" s="178" t="s">
        <v>376</v>
      </c>
      <c r="M404" s="785">
        <v>439123.5</v>
      </c>
      <c r="N404" s="182" t="s">
        <v>3390</v>
      </c>
    </row>
    <row r="405" spans="2:14" ht="27.75" customHeight="1">
      <c r="B405" s="179" t="s">
        <v>204</v>
      </c>
      <c r="C405" s="179">
        <v>45535</v>
      </c>
      <c r="D405" s="782" t="s">
        <v>3583</v>
      </c>
      <c r="E405" s="765" t="s">
        <v>3396</v>
      </c>
      <c r="F405" s="782" t="s">
        <v>3584</v>
      </c>
      <c r="G405" s="177" t="s">
        <v>3387</v>
      </c>
      <c r="H405" s="766" t="s">
        <v>3835</v>
      </c>
      <c r="I405" s="766" t="s">
        <v>3836</v>
      </c>
      <c r="J405" s="767" t="s">
        <v>3837</v>
      </c>
      <c r="K405" s="768" t="s">
        <v>62</v>
      </c>
      <c r="L405" s="178" t="s">
        <v>380</v>
      </c>
      <c r="M405" s="785">
        <v>796821.78</v>
      </c>
      <c r="N405" s="182" t="s">
        <v>3390</v>
      </c>
    </row>
    <row r="406" spans="2:14" ht="27.75" customHeight="1">
      <c r="B406" s="179" t="s">
        <v>204</v>
      </c>
      <c r="C406" s="179">
        <v>45535</v>
      </c>
      <c r="D406" s="782" t="s">
        <v>3583</v>
      </c>
      <c r="E406" s="765" t="s">
        <v>3396</v>
      </c>
      <c r="F406" s="782" t="s">
        <v>3584</v>
      </c>
      <c r="G406" s="177" t="s">
        <v>3387</v>
      </c>
      <c r="H406" s="766" t="s">
        <v>3835</v>
      </c>
      <c r="I406" s="766" t="s">
        <v>3836</v>
      </c>
      <c r="J406" s="767" t="s">
        <v>3837</v>
      </c>
      <c r="K406" s="768" t="s">
        <v>62</v>
      </c>
      <c r="L406" s="178" t="s">
        <v>383</v>
      </c>
      <c r="M406" s="785">
        <v>219240</v>
      </c>
      <c r="N406" s="182" t="s">
        <v>3390</v>
      </c>
    </row>
    <row r="407" spans="2:14" ht="27.75" customHeight="1">
      <c r="B407" s="179" t="s">
        <v>204</v>
      </c>
      <c r="C407" s="179">
        <v>45535</v>
      </c>
      <c r="D407" s="782" t="s">
        <v>3583</v>
      </c>
      <c r="E407" s="765" t="s">
        <v>3396</v>
      </c>
      <c r="F407" s="782" t="s">
        <v>3584</v>
      </c>
      <c r="G407" s="177" t="s">
        <v>3387</v>
      </c>
      <c r="H407" s="766" t="s">
        <v>3835</v>
      </c>
      <c r="I407" s="766" t="s">
        <v>3836</v>
      </c>
      <c r="J407" s="767" t="s">
        <v>3837</v>
      </c>
      <c r="K407" s="768" t="s">
        <v>62</v>
      </c>
      <c r="L407" s="178" t="s">
        <v>388</v>
      </c>
      <c r="M407" s="785">
        <v>164430</v>
      </c>
      <c r="N407" s="182" t="s">
        <v>3390</v>
      </c>
    </row>
    <row r="408" spans="2:14" ht="27.75" customHeight="1">
      <c r="B408" s="179" t="s">
        <v>204</v>
      </c>
      <c r="C408" s="179">
        <v>45535</v>
      </c>
      <c r="D408" s="782" t="s">
        <v>3583</v>
      </c>
      <c r="E408" s="765" t="s">
        <v>3396</v>
      </c>
      <c r="F408" s="782" t="s">
        <v>3584</v>
      </c>
      <c r="G408" s="177" t="s">
        <v>3387</v>
      </c>
      <c r="H408" s="766" t="s">
        <v>3835</v>
      </c>
      <c r="I408" s="766" t="s">
        <v>3836</v>
      </c>
      <c r="J408" s="767" t="s">
        <v>3837</v>
      </c>
      <c r="K408" s="768" t="s">
        <v>62</v>
      </c>
      <c r="L408" s="178" t="s">
        <v>393</v>
      </c>
      <c r="M408" s="785">
        <v>580986</v>
      </c>
      <c r="N408" s="182" t="s">
        <v>3390</v>
      </c>
    </row>
    <row r="409" spans="2:14" ht="27.75" customHeight="1">
      <c r="B409" s="179" t="s">
        <v>204</v>
      </c>
      <c r="C409" s="179">
        <v>45535</v>
      </c>
      <c r="D409" s="782" t="s">
        <v>3583</v>
      </c>
      <c r="E409" s="765" t="s">
        <v>3396</v>
      </c>
      <c r="F409" s="782" t="s">
        <v>3584</v>
      </c>
      <c r="G409" s="177" t="s">
        <v>3387</v>
      </c>
      <c r="H409" s="766" t="s">
        <v>3835</v>
      </c>
      <c r="I409" s="766" t="s">
        <v>3836</v>
      </c>
      <c r="J409" s="767" t="s">
        <v>3837</v>
      </c>
      <c r="K409" s="768" t="s">
        <v>62</v>
      </c>
      <c r="L409" s="178" t="s">
        <v>398</v>
      </c>
      <c r="M409" s="785">
        <v>2009177.4</v>
      </c>
      <c r="N409" s="182" t="s">
        <v>3390</v>
      </c>
    </row>
    <row r="410" spans="2:14" ht="27.75" customHeight="1">
      <c r="B410" s="179" t="s">
        <v>204</v>
      </c>
      <c r="C410" s="179">
        <v>45535</v>
      </c>
      <c r="D410" s="782" t="s">
        <v>3583</v>
      </c>
      <c r="E410" s="765" t="s">
        <v>3396</v>
      </c>
      <c r="F410" s="782" t="s">
        <v>3584</v>
      </c>
      <c r="G410" s="177" t="s">
        <v>3387</v>
      </c>
      <c r="H410" s="766" t="s">
        <v>3835</v>
      </c>
      <c r="I410" s="766" t="s">
        <v>3836</v>
      </c>
      <c r="J410" s="767" t="s">
        <v>3837</v>
      </c>
      <c r="K410" s="768" t="s">
        <v>62</v>
      </c>
      <c r="L410" s="178" t="s">
        <v>403</v>
      </c>
      <c r="M410" s="785">
        <v>756743.4</v>
      </c>
      <c r="N410" s="182" t="s">
        <v>3390</v>
      </c>
    </row>
    <row r="411" spans="2:14" ht="27.75" customHeight="1">
      <c r="B411" s="179" t="s">
        <v>204</v>
      </c>
      <c r="C411" s="179">
        <v>45535</v>
      </c>
      <c r="D411" s="782" t="s">
        <v>3583</v>
      </c>
      <c r="E411" s="765" t="s">
        <v>3396</v>
      </c>
      <c r="F411" s="782" t="s">
        <v>3584</v>
      </c>
      <c r="G411" s="177" t="s">
        <v>3387</v>
      </c>
      <c r="H411" s="766" t="s">
        <v>3835</v>
      </c>
      <c r="I411" s="766" t="s">
        <v>3836</v>
      </c>
      <c r="J411" s="767" t="s">
        <v>3837</v>
      </c>
      <c r="K411" s="768" t="s">
        <v>62</v>
      </c>
      <c r="L411" s="178" t="s">
        <v>408</v>
      </c>
      <c r="M411" s="785">
        <v>383670</v>
      </c>
      <c r="N411" s="182" t="s">
        <v>3390</v>
      </c>
    </row>
    <row r="412" spans="2:14" ht="27.75" customHeight="1">
      <c r="B412" s="179" t="s">
        <v>204</v>
      </c>
      <c r="C412" s="179">
        <v>45535</v>
      </c>
      <c r="D412" s="782" t="s">
        <v>3583</v>
      </c>
      <c r="E412" s="765" t="s">
        <v>3396</v>
      </c>
      <c r="F412" s="782" t="s">
        <v>3584</v>
      </c>
      <c r="G412" s="177" t="s">
        <v>3387</v>
      </c>
      <c r="H412" s="766" t="s">
        <v>3835</v>
      </c>
      <c r="I412" s="766" t="s">
        <v>3836</v>
      </c>
      <c r="J412" s="767" t="s">
        <v>3837</v>
      </c>
      <c r="K412" s="768" t="s">
        <v>62</v>
      </c>
      <c r="L412" s="178" t="s">
        <v>413</v>
      </c>
      <c r="M412" s="785">
        <v>3997860</v>
      </c>
      <c r="N412" s="182" t="s">
        <v>3390</v>
      </c>
    </row>
    <row r="413" spans="2:14" ht="27.75" customHeight="1">
      <c r="B413" s="179" t="s">
        <v>204</v>
      </c>
      <c r="C413" s="179">
        <v>45535</v>
      </c>
      <c r="D413" s="782" t="s">
        <v>3583</v>
      </c>
      <c r="E413" s="765" t="s">
        <v>3396</v>
      </c>
      <c r="F413" s="782" t="s">
        <v>3584</v>
      </c>
      <c r="G413" s="177" t="s">
        <v>3387</v>
      </c>
      <c r="H413" s="766" t="s">
        <v>3835</v>
      </c>
      <c r="I413" s="766" t="s">
        <v>3836</v>
      </c>
      <c r="J413" s="767" t="s">
        <v>3837</v>
      </c>
      <c r="K413" s="768" t="s">
        <v>62</v>
      </c>
      <c r="L413" s="178" t="s">
        <v>418</v>
      </c>
      <c r="M413" s="785">
        <v>125007.3</v>
      </c>
      <c r="N413" s="182" t="s">
        <v>3390</v>
      </c>
    </row>
    <row r="414" spans="2:14" ht="27.75" customHeight="1">
      <c r="B414" s="179" t="s">
        <v>204</v>
      </c>
      <c r="C414" s="179">
        <v>45535</v>
      </c>
      <c r="D414" s="782" t="s">
        <v>3583</v>
      </c>
      <c r="E414" s="765" t="s">
        <v>3396</v>
      </c>
      <c r="F414" s="782" t="s">
        <v>3584</v>
      </c>
      <c r="G414" s="177" t="s">
        <v>3387</v>
      </c>
      <c r="H414" s="766" t="s">
        <v>3835</v>
      </c>
      <c r="I414" s="766" t="s">
        <v>3836</v>
      </c>
      <c r="J414" s="767" t="s">
        <v>3837</v>
      </c>
      <c r="K414" s="768" t="s">
        <v>62</v>
      </c>
      <c r="L414" s="178" t="s">
        <v>423</v>
      </c>
      <c r="M414" s="785">
        <v>402197.4</v>
      </c>
      <c r="N414" s="182" t="s">
        <v>3390</v>
      </c>
    </row>
    <row r="415" spans="2:14" ht="27.75" customHeight="1">
      <c r="B415" s="179" t="s">
        <v>204</v>
      </c>
      <c r="C415" s="179">
        <v>45535</v>
      </c>
      <c r="D415" s="782" t="s">
        <v>3583</v>
      </c>
      <c r="E415" s="765" t="s">
        <v>3396</v>
      </c>
      <c r="F415" s="782" t="s">
        <v>3584</v>
      </c>
      <c r="G415" s="177" t="s">
        <v>3387</v>
      </c>
      <c r="H415" s="766" t="s">
        <v>3835</v>
      </c>
      <c r="I415" s="766" t="s">
        <v>3836</v>
      </c>
      <c r="J415" s="767" t="s">
        <v>3837</v>
      </c>
      <c r="K415" s="768" t="s">
        <v>62</v>
      </c>
      <c r="L415" s="178" t="s">
        <v>428</v>
      </c>
      <c r="M415" s="785">
        <v>249351.45</v>
      </c>
      <c r="N415" s="182" t="s">
        <v>3390</v>
      </c>
    </row>
    <row r="416" spans="2:14" ht="27.75" customHeight="1">
      <c r="B416" s="179" t="s">
        <v>204</v>
      </c>
      <c r="C416" s="179">
        <v>45535</v>
      </c>
      <c r="D416" s="782" t="s">
        <v>3583</v>
      </c>
      <c r="E416" s="765" t="s">
        <v>3396</v>
      </c>
      <c r="F416" s="782" t="s">
        <v>3584</v>
      </c>
      <c r="G416" s="177" t="s">
        <v>3387</v>
      </c>
      <c r="H416" s="766" t="s">
        <v>3835</v>
      </c>
      <c r="I416" s="766" t="s">
        <v>3836</v>
      </c>
      <c r="J416" s="767" t="s">
        <v>3837</v>
      </c>
      <c r="K416" s="768" t="s">
        <v>62</v>
      </c>
      <c r="L416" s="178" t="s">
        <v>433</v>
      </c>
      <c r="M416" s="785">
        <v>283185</v>
      </c>
      <c r="N416" s="182" t="s">
        <v>3390</v>
      </c>
    </row>
    <row r="417" spans="2:14" ht="27.75" customHeight="1">
      <c r="B417" s="179" t="s">
        <v>204</v>
      </c>
      <c r="C417" s="179">
        <v>45535</v>
      </c>
      <c r="D417" s="782" t="s">
        <v>3583</v>
      </c>
      <c r="E417" s="765" t="s">
        <v>3396</v>
      </c>
      <c r="F417" s="782" t="s">
        <v>3584</v>
      </c>
      <c r="G417" s="177" t="s">
        <v>3387</v>
      </c>
      <c r="H417" s="766" t="s">
        <v>3835</v>
      </c>
      <c r="I417" s="766" t="s">
        <v>3836</v>
      </c>
      <c r="J417" s="767" t="s">
        <v>3837</v>
      </c>
      <c r="K417" s="768" t="s">
        <v>62</v>
      </c>
      <c r="L417" s="178" t="s">
        <v>438</v>
      </c>
      <c r="M417" s="785">
        <v>876960</v>
      </c>
      <c r="N417" s="182" t="s">
        <v>3390</v>
      </c>
    </row>
    <row r="418" spans="2:14" ht="27.75" customHeight="1">
      <c r="B418" s="179" t="s">
        <v>204</v>
      </c>
      <c r="C418" s="179">
        <v>45535</v>
      </c>
      <c r="D418" s="782" t="s">
        <v>3583</v>
      </c>
      <c r="E418" s="765" t="s">
        <v>3396</v>
      </c>
      <c r="F418" s="782" t="s">
        <v>3584</v>
      </c>
      <c r="G418" s="177" t="s">
        <v>3387</v>
      </c>
      <c r="H418" s="766" t="s">
        <v>3835</v>
      </c>
      <c r="I418" s="766" t="s">
        <v>3836</v>
      </c>
      <c r="J418" s="767" t="s">
        <v>3837</v>
      </c>
      <c r="K418" s="768" t="s">
        <v>62</v>
      </c>
      <c r="L418" s="178" t="s">
        <v>443</v>
      </c>
      <c r="M418" s="785">
        <v>1995084</v>
      </c>
      <c r="N418" s="182" t="s">
        <v>3390</v>
      </c>
    </row>
    <row r="419" spans="2:14" ht="27.75" customHeight="1">
      <c r="B419" s="179" t="s">
        <v>204</v>
      </c>
      <c r="C419" s="179">
        <v>45535</v>
      </c>
      <c r="D419" s="782" t="s">
        <v>3583</v>
      </c>
      <c r="E419" s="765" t="s">
        <v>3396</v>
      </c>
      <c r="F419" s="782" t="s">
        <v>3584</v>
      </c>
      <c r="G419" s="177" t="s">
        <v>3387</v>
      </c>
      <c r="H419" s="766" t="s">
        <v>3835</v>
      </c>
      <c r="I419" s="766" t="s">
        <v>3836</v>
      </c>
      <c r="J419" s="767" t="s">
        <v>3837</v>
      </c>
      <c r="K419" s="768" t="s">
        <v>62</v>
      </c>
      <c r="L419" s="178" t="s">
        <v>448</v>
      </c>
      <c r="M419" s="785">
        <v>28987.200000000001</v>
      </c>
      <c r="N419" s="182" t="s">
        <v>3390</v>
      </c>
    </row>
    <row r="420" spans="2:14" ht="27.75" customHeight="1">
      <c r="B420" s="179" t="s">
        <v>204</v>
      </c>
      <c r="C420" s="179">
        <v>45535</v>
      </c>
      <c r="D420" s="782" t="s">
        <v>3583</v>
      </c>
      <c r="E420" s="765" t="s">
        <v>3396</v>
      </c>
      <c r="F420" s="782" t="s">
        <v>3584</v>
      </c>
      <c r="G420" s="177" t="s">
        <v>3387</v>
      </c>
      <c r="H420" s="766" t="s">
        <v>3835</v>
      </c>
      <c r="I420" s="766" t="s">
        <v>3836</v>
      </c>
      <c r="J420" s="767" t="s">
        <v>3837</v>
      </c>
      <c r="K420" s="768" t="s">
        <v>62</v>
      </c>
      <c r="L420" s="178" t="s">
        <v>453</v>
      </c>
      <c r="M420" s="785">
        <v>151827.72</v>
      </c>
      <c r="N420" s="182" t="s">
        <v>3390</v>
      </c>
    </row>
    <row r="421" spans="2:14" ht="27.75" customHeight="1">
      <c r="B421" s="179" t="s">
        <v>204</v>
      </c>
      <c r="C421" s="179">
        <v>45535</v>
      </c>
      <c r="D421" s="782" t="s">
        <v>3583</v>
      </c>
      <c r="E421" s="765" t="s">
        <v>3396</v>
      </c>
      <c r="F421" s="782" t="s">
        <v>3584</v>
      </c>
      <c r="G421" s="177" t="s">
        <v>3387</v>
      </c>
      <c r="H421" s="766" t="s">
        <v>3835</v>
      </c>
      <c r="I421" s="766" t="s">
        <v>3836</v>
      </c>
      <c r="J421" s="767" t="s">
        <v>3837</v>
      </c>
      <c r="K421" s="768" t="s">
        <v>62</v>
      </c>
      <c r="L421" s="178" t="s">
        <v>456</v>
      </c>
      <c r="M421" s="785">
        <v>70656.3</v>
      </c>
      <c r="N421" s="182" t="s">
        <v>3390</v>
      </c>
    </row>
    <row r="422" spans="2:14" ht="27.75" customHeight="1">
      <c r="B422" s="179" t="s">
        <v>204</v>
      </c>
      <c r="C422" s="179">
        <v>45535</v>
      </c>
      <c r="D422" s="782" t="s">
        <v>3583</v>
      </c>
      <c r="E422" s="765" t="s">
        <v>3396</v>
      </c>
      <c r="F422" s="782" t="s">
        <v>3584</v>
      </c>
      <c r="G422" s="177" t="s">
        <v>3387</v>
      </c>
      <c r="H422" s="766" t="s">
        <v>3835</v>
      </c>
      <c r="I422" s="766" t="s">
        <v>3836</v>
      </c>
      <c r="J422" s="767" t="s">
        <v>3837</v>
      </c>
      <c r="K422" s="768" t="s">
        <v>62</v>
      </c>
      <c r="L422" s="178" t="s">
        <v>461</v>
      </c>
      <c r="M422" s="785">
        <v>74279.7</v>
      </c>
      <c r="N422" s="182" t="s">
        <v>3390</v>
      </c>
    </row>
    <row r="423" spans="2:14" ht="27.75" customHeight="1">
      <c r="B423" s="179" t="s">
        <v>204</v>
      </c>
      <c r="C423" s="179">
        <v>45535</v>
      </c>
      <c r="D423" s="782" t="s">
        <v>3583</v>
      </c>
      <c r="E423" s="765" t="s">
        <v>3396</v>
      </c>
      <c r="F423" s="782" t="s">
        <v>3584</v>
      </c>
      <c r="G423" s="177" t="s">
        <v>3387</v>
      </c>
      <c r="H423" s="766" t="s">
        <v>3835</v>
      </c>
      <c r="I423" s="766" t="s">
        <v>3836</v>
      </c>
      <c r="J423" s="767" t="s">
        <v>3837</v>
      </c>
      <c r="K423" s="768" t="s">
        <v>62</v>
      </c>
      <c r="L423" s="178" t="s">
        <v>467</v>
      </c>
      <c r="M423" s="785">
        <v>50304.63</v>
      </c>
      <c r="N423" s="182" t="s">
        <v>3390</v>
      </c>
    </row>
    <row r="424" spans="2:14" ht="27.75" customHeight="1">
      <c r="B424" s="179" t="s">
        <v>204</v>
      </c>
      <c r="C424" s="179">
        <v>45535</v>
      </c>
      <c r="D424" s="782" t="s">
        <v>3583</v>
      </c>
      <c r="E424" s="765" t="s">
        <v>3396</v>
      </c>
      <c r="F424" s="782" t="s">
        <v>3584</v>
      </c>
      <c r="G424" s="177" t="s">
        <v>3387</v>
      </c>
      <c r="H424" s="766" t="s">
        <v>3835</v>
      </c>
      <c r="I424" s="766" t="s">
        <v>3836</v>
      </c>
      <c r="J424" s="767" t="s">
        <v>3837</v>
      </c>
      <c r="K424" s="768" t="s">
        <v>62</v>
      </c>
      <c r="L424" s="178" t="s">
        <v>472</v>
      </c>
      <c r="M424" s="785">
        <v>701568</v>
      </c>
      <c r="N424" s="182" t="s">
        <v>3390</v>
      </c>
    </row>
    <row r="425" spans="2:14" ht="27.75" customHeight="1">
      <c r="B425" s="179" t="s">
        <v>204</v>
      </c>
      <c r="C425" s="179">
        <v>45535</v>
      </c>
      <c r="D425" s="782" t="s">
        <v>3583</v>
      </c>
      <c r="E425" s="765" t="s">
        <v>3396</v>
      </c>
      <c r="F425" s="782" t="s">
        <v>3584</v>
      </c>
      <c r="G425" s="177" t="s">
        <v>3387</v>
      </c>
      <c r="H425" s="766" t="s">
        <v>3835</v>
      </c>
      <c r="I425" s="766" t="s">
        <v>3836</v>
      </c>
      <c r="J425" s="767" t="s">
        <v>3837</v>
      </c>
      <c r="K425" s="768" t="s">
        <v>62</v>
      </c>
      <c r="L425" s="178" t="s">
        <v>477</v>
      </c>
      <c r="M425" s="785">
        <v>692321.85</v>
      </c>
      <c r="N425" s="182" t="s">
        <v>3390</v>
      </c>
    </row>
    <row r="426" spans="2:14" ht="27.75" customHeight="1">
      <c r="B426" s="179" t="s">
        <v>204</v>
      </c>
      <c r="C426" s="179">
        <v>45535</v>
      </c>
      <c r="D426" s="782" t="s">
        <v>3583</v>
      </c>
      <c r="E426" s="765" t="s">
        <v>3396</v>
      </c>
      <c r="F426" s="782" t="s">
        <v>3584</v>
      </c>
      <c r="G426" s="177" t="s">
        <v>3387</v>
      </c>
      <c r="H426" s="766" t="s">
        <v>3835</v>
      </c>
      <c r="I426" s="766" t="s">
        <v>3836</v>
      </c>
      <c r="J426" s="767" t="s">
        <v>3837</v>
      </c>
      <c r="K426" s="768" t="s">
        <v>62</v>
      </c>
      <c r="L426" s="178" t="s">
        <v>483</v>
      </c>
      <c r="M426" s="785">
        <v>367197.75</v>
      </c>
      <c r="N426" s="182" t="s">
        <v>3390</v>
      </c>
    </row>
    <row r="427" spans="2:14" ht="27.75" customHeight="1">
      <c r="B427" s="179" t="s">
        <v>204</v>
      </c>
      <c r="C427" s="179">
        <v>45535</v>
      </c>
      <c r="D427" s="782" t="s">
        <v>3583</v>
      </c>
      <c r="E427" s="765" t="s">
        <v>3396</v>
      </c>
      <c r="F427" s="782" t="s">
        <v>3584</v>
      </c>
      <c r="G427" s="177" t="s">
        <v>3387</v>
      </c>
      <c r="H427" s="766" t="s">
        <v>3835</v>
      </c>
      <c r="I427" s="766" t="s">
        <v>3836</v>
      </c>
      <c r="J427" s="767" t="s">
        <v>3837</v>
      </c>
      <c r="K427" s="768" t="s">
        <v>62</v>
      </c>
      <c r="L427" s="178" t="s">
        <v>488</v>
      </c>
      <c r="M427" s="785">
        <v>137689.20000000001</v>
      </c>
      <c r="N427" s="182" t="s">
        <v>3390</v>
      </c>
    </row>
    <row r="428" spans="2:14" ht="27.75" customHeight="1">
      <c r="B428" s="179" t="s">
        <v>204</v>
      </c>
      <c r="C428" s="179">
        <v>45535</v>
      </c>
      <c r="D428" s="782" t="s">
        <v>3583</v>
      </c>
      <c r="E428" s="765" t="s">
        <v>3396</v>
      </c>
      <c r="F428" s="782" t="s">
        <v>3584</v>
      </c>
      <c r="G428" s="177" t="s">
        <v>3387</v>
      </c>
      <c r="H428" s="766" t="s">
        <v>3835</v>
      </c>
      <c r="I428" s="766" t="s">
        <v>3836</v>
      </c>
      <c r="J428" s="767" t="s">
        <v>3837</v>
      </c>
      <c r="K428" s="768" t="s">
        <v>62</v>
      </c>
      <c r="L428" s="178" t="s">
        <v>491</v>
      </c>
      <c r="M428" s="785">
        <v>356904.9</v>
      </c>
      <c r="N428" s="182" t="s">
        <v>3390</v>
      </c>
    </row>
    <row r="429" spans="2:14" ht="27.75" customHeight="1">
      <c r="B429" s="179" t="s">
        <v>204</v>
      </c>
      <c r="C429" s="179">
        <v>45535</v>
      </c>
      <c r="D429" s="782" t="s">
        <v>3583</v>
      </c>
      <c r="E429" s="765" t="s">
        <v>3396</v>
      </c>
      <c r="F429" s="782" t="s">
        <v>3584</v>
      </c>
      <c r="G429" s="177" t="s">
        <v>3387</v>
      </c>
      <c r="H429" s="766" t="s">
        <v>3835</v>
      </c>
      <c r="I429" s="766" t="s">
        <v>3836</v>
      </c>
      <c r="J429" s="767" t="s">
        <v>3837</v>
      </c>
      <c r="K429" s="768" t="s">
        <v>62</v>
      </c>
      <c r="L429" s="178" t="s">
        <v>496</v>
      </c>
      <c r="M429" s="785">
        <v>253638</v>
      </c>
      <c r="N429" s="182" t="s">
        <v>3390</v>
      </c>
    </row>
    <row r="430" spans="2:14" ht="27.75" customHeight="1">
      <c r="B430" s="179" t="s">
        <v>204</v>
      </c>
      <c r="C430" s="179">
        <v>45535</v>
      </c>
      <c r="D430" s="782" t="s">
        <v>3583</v>
      </c>
      <c r="E430" s="765" t="s">
        <v>3396</v>
      </c>
      <c r="F430" s="782" t="s">
        <v>3584</v>
      </c>
      <c r="G430" s="177" t="s">
        <v>3387</v>
      </c>
      <c r="H430" s="766" t="s">
        <v>3835</v>
      </c>
      <c r="I430" s="766" t="s">
        <v>3836</v>
      </c>
      <c r="J430" s="767" t="s">
        <v>3837</v>
      </c>
      <c r="K430" s="768" t="s">
        <v>62</v>
      </c>
      <c r="L430" s="178" t="s">
        <v>501</v>
      </c>
      <c r="M430" s="785">
        <v>414879.3</v>
      </c>
      <c r="N430" s="182" t="s">
        <v>3390</v>
      </c>
    </row>
    <row r="431" spans="2:14" ht="27.75" customHeight="1">
      <c r="B431" s="179" t="s">
        <v>204</v>
      </c>
      <c r="C431" s="179">
        <v>45535</v>
      </c>
      <c r="D431" s="782" t="s">
        <v>3583</v>
      </c>
      <c r="E431" s="765" t="s">
        <v>3396</v>
      </c>
      <c r="F431" s="782" t="s">
        <v>3584</v>
      </c>
      <c r="G431" s="177" t="s">
        <v>3387</v>
      </c>
      <c r="H431" s="766" t="s">
        <v>3835</v>
      </c>
      <c r="I431" s="766" t="s">
        <v>3836</v>
      </c>
      <c r="J431" s="767" t="s">
        <v>3837</v>
      </c>
      <c r="K431" s="768" t="s">
        <v>62</v>
      </c>
      <c r="L431" s="178" t="s">
        <v>506</v>
      </c>
      <c r="M431" s="785">
        <v>1100312.1000000001</v>
      </c>
      <c r="N431" s="182" t="s">
        <v>3390</v>
      </c>
    </row>
    <row r="432" spans="2:14" ht="27.75" customHeight="1">
      <c r="B432" s="179" t="s">
        <v>204</v>
      </c>
      <c r="C432" s="179">
        <v>45535</v>
      </c>
      <c r="D432" s="782" t="s">
        <v>3583</v>
      </c>
      <c r="E432" s="765" t="s">
        <v>3396</v>
      </c>
      <c r="F432" s="782" t="s">
        <v>3584</v>
      </c>
      <c r="G432" s="177" t="s">
        <v>3387</v>
      </c>
      <c r="H432" s="766" t="s">
        <v>3835</v>
      </c>
      <c r="I432" s="766" t="s">
        <v>3836</v>
      </c>
      <c r="J432" s="767" t="s">
        <v>3837</v>
      </c>
      <c r="K432" s="768" t="s">
        <v>62</v>
      </c>
      <c r="L432" s="178" t="s">
        <v>511</v>
      </c>
      <c r="M432" s="785">
        <v>756637.2</v>
      </c>
      <c r="N432" s="182" t="s">
        <v>3390</v>
      </c>
    </row>
    <row r="433" spans="2:14" ht="27.75" customHeight="1">
      <c r="B433" s="179" t="s">
        <v>204</v>
      </c>
      <c r="C433" s="179">
        <v>45535</v>
      </c>
      <c r="D433" s="782" t="s">
        <v>3583</v>
      </c>
      <c r="E433" s="765" t="s">
        <v>3396</v>
      </c>
      <c r="F433" s="782" t="s">
        <v>3584</v>
      </c>
      <c r="G433" s="177" t="s">
        <v>3387</v>
      </c>
      <c r="H433" s="766" t="s">
        <v>3835</v>
      </c>
      <c r="I433" s="766" t="s">
        <v>3836</v>
      </c>
      <c r="J433" s="767" t="s">
        <v>3837</v>
      </c>
      <c r="K433" s="768" t="s">
        <v>62</v>
      </c>
      <c r="L433" s="178" t="s">
        <v>514</v>
      </c>
      <c r="M433" s="785">
        <v>39857.4</v>
      </c>
      <c r="N433" s="182" t="s">
        <v>3390</v>
      </c>
    </row>
    <row r="434" spans="2:14" ht="27.75" customHeight="1">
      <c r="B434" s="179" t="s">
        <v>204</v>
      </c>
      <c r="C434" s="179">
        <v>45535</v>
      </c>
      <c r="D434" s="782" t="s">
        <v>3583</v>
      </c>
      <c r="E434" s="765" t="s">
        <v>3396</v>
      </c>
      <c r="F434" s="782" t="s">
        <v>3584</v>
      </c>
      <c r="G434" s="177" t="s">
        <v>3387</v>
      </c>
      <c r="H434" s="766" t="s">
        <v>3835</v>
      </c>
      <c r="I434" s="766" t="s">
        <v>3836</v>
      </c>
      <c r="J434" s="767" t="s">
        <v>3837</v>
      </c>
      <c r="K434" s="768" t="s">
        <v>62</v>
      </c>
      <c r="L434" s="178" t="s">
        <v>519</v>
      </c>
      <c r="M434" s="785">
        <v>929402.1</v>
      </c>
      <c r="N434" s="182" t="s">
        <v>3390</v>
      </c>
    </row>
    <row r="435" spans="2:14" ht="27.75" customHeight="1">
      <c r="B435" s="179" t="s">
        <v>204</v>
      </c>
      <c r="C435" s="179">
        <v>45535</v>
      </c>
      <c r="D435" s="782" t="s">
        <v>3583</v>
      </c>
      <c r="E435" s="765" t="s">
        <v>3396</v>
      </c>
      <c r="F435" s="782" t="s">
        <v>3584</v>
      </c>
      <c r="G435" s="177" t="s">
        <v>3387</v>
      </c>
      <c r="H435" s="766" t="s">
        <v>3835</v>
      </c>
      <c r="I435" s="766" t="s">
        <v>3836</v>
      </c>
      <c r="J435" s="767" t="s">
        <v>3837</v>
      </c>
      <c r="K435" s="768" t="s">
        <v>62</v>
      </c>
      <c r="L435" s="178" t="s">
        <v>524</v>
      </c>
      <c r="M435" s="785">
        <v>264508.2</v>
      </c>
      <c r="N435" s="182" t="s">
        <v>3390</v>
      </c>
    </row>
    <row r="436" spans="2:14" ht="27.75" customHeight="1">
      <c r="B436" s="179" t="s">
        <v>204</v>
      </c>
      <c r="C436" s="179">
        <v>45535</v>
      </c>
      <c r="D436" s="782" t="s">
        <v>3583</v>
      </c>
      <c r="E436" s="765" t="s">
        <v>3396</v>
      </c>
      <c r="F436" s="782" t="s">
        <v>3584</v>
      </c>
      <c r="G436" s="177" t="s">
        <v>3387</v>
      </c>
      <c r="H436" s="766" t="s">
        <v>3835</v>
      </c>
      <c r="I436" s="766" t="s">
        <v>3836</v>
      </c>
      <c r="J436" s="767" t="s">
        <v>3837</v>
      </c>
      <c r="K436" s="768" t="s">
        <v>62</v>
      </c>
      <c r="L436" s="178" t="s">
        <v>529</v>
      </c>
      <c r="M436" s="785">
        <v>4949564.25</v>
      </c>
      <c r="N436" s="182" t="s">
        <v>3390</v>
      </c>
    </row>
    <row r="437" spans="2:14" ht="27.75" customHeight="1">
      <c r="B437" s="179" t="s">
        <v>204</v>
      </c>
      <c r="C437" s="179">
        <v>45535</v>
      </c>
      <c r="D437" s="782" t="s">
        <v>3583</v>
      </c>
      <c r="E437" s="765" t="s">
        <v>3396</v>
      </c>
      <c r="F437" s="782" t="s">
        <v>3584</v>
      </c>
      <c r="G437" s="177" t="s">
        <v>3387</v>
      </c>
      <c r="H437" s="766" t="s">
        <v>3835</v>
      </c>
      <c r="I437" s="766" t="s">
        <v>3836</v>
      </c>
      <c r="J437" s="767" t="s">
        <v>3837</v>
      </c>
      <c r="K437" s="768" t="s">
        <v>62</v>
      </c>
      <c r="L437" s="178" t="s">
        <v>533</v>
      </c>
      <c r="M437" s="785">
        <v>251826.3</v>
      </c>
      <c r="N437" s="182" t="s">
        <v>3390</v>
      </c>
    </row>
    <row r="438" spans="2:14" ht="27.75" customHeight="1">
      <c r="B438" s="179" t="s">
        <v>204</v>
      </c>
      <c r="C438" s="179">
        <v>45535</v>
      </c>
      <c r="D438" s="782" t="s">
        <v>3583</v>
      </c>
      <c r="E438" s="765" t="s">
        <v>3396</v>
      </c>
      <c r="F438" s="782" t="s">
        <v>3584</v>
      </c>
      <c r="G438" s="177" t="s">
        <v>3387</v>
      </c>
      <c r="H438" s="766" t="s">
        <v>3835</v>
      </c>
      <c r="I438" s="766" t="s">
        <v>3836</v>
      </c>
      <c r="J438" s="767" t="s">
        <v>3837</v>
      </c>
      <c r="K438" s="768" t="s">
        <v>62</v>
      </c>
      <c r="L438" s="178" t="s">
        <v>539</v>
      </c>
      <c r="M438" s="785">
        <v>266319.90000000002</v>
      </c>
      <c r="N438" s="182" t="s">
        <v>3390</v>
      </c>
    </row>
    <row r="439" spans="2:14" ht="27.75" customHeight="1">
      <c r="B439" s="179" t="s">
        <v>204</v>
      </c>
      <c r="C439" s="179">
        <v>45535</v>
      </c>
      <c r="D439" s="782" t="s">
        <v>3583</v>
      </c>
      <c r="E439" s="765" t="s">
        <v>3396</v>
      </c>
      <c r="F439" s="782" t="s">
        <v>3584</v>
      </c>
      <c r="G439" s="177" t="s">
        <v>3387</v>
      </c>
      <c r="H439" s="766" t="s">
        <v>3835</v>
      </c>
      <c r="I439" s="766" t="s">
        <v>3836</v>
      </c>
      <c r="J439" s="767" t="s">
        <v>3837</v>
      </c>
      <c r="K439" s="768" t="s">
        <v>62</v>
      </c>
      <c r="L439" s="178" t="s">
        <v>543</v>
      </c>
      <c r="M439" s="785">
        <v>3261915.6</v>
      </c>
      <c r="N439" s="182" t="s">
        <v>3390</v>
      </c>
    </row>
    <row r="440" spans="2:14" ht="27.75" customHeight="1">
      <c r="B440" s="179" t="s">
        <v>204</v>
      </c>
      <c r="C440" s="179">
        <v>45535</v>
      </c>
      <c r="D440" s="782" t="s">
        <v>3583</v>
      </c>
      <c r="E440" s="765" t="s">
        <v>3396</v>
      </c>
      <c r="F440" s="782" t="s">
        <v>3584</v>
      </c>
      <c r="G440" s="177" t="s">
        <v>3387</v>
      </c>
      <c r="H440" s="766" t="s">
        <v>3835</v>
      </c>
      <c r="I440" s="766" t="s">
        <v>3836</v>
      </c>
      <c r="J440" s="767" t="s">
        <v>3837</v>
      </c>
      <c r="K440" s="768" t="s">
        <v>62</v>
      </c>
      <c r="L440" s="178" t="s">
        <v>545</v>
      </c>
      <c r="M440" s="785">
        <v>2105520</v>
      </c>
      <c r="N440" s="182" t="s">
        <v>3390</v>
      </c>
    </row>
    <row r="441" spans="2:14" ht="27.75" customHeight="1">
      <c r="B441" s="179" t="s">
        <v>204</v>
      </c>
      <c r="C441" s="179">
        <v>45535</v>
      </c>
      <c r="D441" s="782" t="s">
        <v>3583</v>
      </c>
      <c r="E441" s="765" t="s">
        <v>3396</v>
      </c>
      <c r="F441" s="782" t="s">
        <v>3584</v>
      </c>
      <c r="G441" s="177" t="s">
        <v>3387</v>
      </c>
      <c r="H441" s="766" t="s">
        <v>3835</v>
      </c>
      <c r="I441" s="766" t="s">
        <v>3836</v>
      </c>
      <c r="J441" s="767" t="s">
        <v>3837</v>
      </c>
      <c r="K441" s="768" t="s">
        <v>62</v>
      </c>
      <c r="L441" s="178" t="s">
        <v>550</v>
      </c>
      <c r="M441" s="785">
        <v>896791.5</v>
      </c>
      <c r="N441" s="182" t="s">
        <v>3390</v>
      </c>
    </row>
    <row r="442" spans="2:14" ht="27.75" customHeight="1">
      <c r="B442" s="179" t="s">
        <v>204</v>
      </c>
      <c r="C442" s="179">
        <v>45535</v>
      </c>
      <c r="D442" s="782" t="s">
        <v>3583</v>
      </c>
      <c r="E442" s="765" t="s">
        <v>3396</v>
      </c>
      <c r="F442" s="782" t="s">
        <v>3584</v>
      </c>
      <c r="G442" s="177" t="s">
        <v>3387</v>
      </c>
      <c r="H442" s="766" t="s">
        <v>3835</v>
      </c>
      <c r="I442" s="766" t="s">
        <v>3836</v>
      </c>
      <c r="J442" s="767" t="s">
        <v>3837</v>
      </c>
      <c r="K442" s="768" t="s">
        <v>62</v>
      </c>
      <c r="L442" s="178" t="s">
        <v>556</v>
      </c>
      <c r="M442" s="785">
        <v>3177721.5</v>
      </c>
      <c r="N442" s="182" t="s">
        <v>3390</v>
      </c>
    </row>
    <row r="443" spans="2:14" ht="27.75" customHeight="1">
      <c r="B443" s="179" t="s">
        <v>204</v>
      </c>
      <c r="C443" s="179">
        <v>45535</v>
      </c>
      <c r="D443" s="782" t="s">
        <v>3583</v>
      </c>
      <c r="E443" s="765" t="s">
        <v>3396</v>
      </c>
      <c r="F443" s="782" t="s">
        <v>3584</v>
      </c>
      <c r="G443" s="177" t="s">
        <v>3387</v>
      </c>
      <c r="H443" s="766" t="s">
        <v>3835</v>
      </c>
      <c r="I443" s="766" t="s">
        <v>3836</v>
      </c>
      <c r="J443" s="767" t="s">
        <v>3837</v>
      </c>
      <c r="K443" s="768" t="s">
        <v>62</v>
      </c>
      <c r="L443" s="178" t="s">
        <v>559</v>
      </c>
      <c r="M443" s="785">
        <v>353281.5</v>
      </c>
      <c r="N443" s="182" t="s">
        <v>3390</v>
      </c>
    </row>
    <row r="444" spans="2:14" ht="27.75" customHeight="1">
      <c r="B444" s="179" t="s">
        <v>204</v>
      </c>
      <c r="C444" s="179">
        <v>45535</v>
      </c>
      <c r="D444" s="782" t="s">
        <v>3583</v>
      </c>
      <c r="E444" s="765" t="s">
        <v>3396</v>
      </c>
      <c r="F444" s="782" t="s">
        <v>3584</v>
      </c>
      <c r="G444" s="177" t="s">
        <v>3387</v>
      </c>
      <c r="H444" s="766" t="s">
        <v>3835</v>
      </c>
      <c r="I444" s="766" t="s">
        <v>3836</v>
      </c>
      <c r="J444" s="767" t="s">
        <v>3837</v>
      </c>
      <c r="K444" s="768" t="s">
        <v>62</v>
      </c>
      <c r="L444" s="178" t="s">
        <v>564</v>
      </c>
      <c r="M444" s="785">
        <v>164864.70000000001</v>
      </c>
      <c r="N444" s="182" t="s">
        <v>3390</v>
      </c>
    </row>
    <row r="445" spans="2:14" ht="27.75" customHeight="1">
      <c r="B445" s="179" t="s">
        <v>204</v>
      </c>
      <c r="C445" s="179">
        <v>45535</v>
      </c>
      <c r="D445" s="782" t="s">
        <v>3583</v>
      </c>
      <c r="E445" s="765" t="s">
        <v>3396</v>
      </c>
      <c r="F445" s="782" t="s">
        <v>3584</v>
      </c>
      <c r="G445" s="177" t="s">
        <v>3387</v>
      </c>
      <c r="H445" s="766" t="s">
        <v>3835</v>
      </c>
      <c r="I445" s="766" t="s">
        <v>3836</v>
      </c>
      <c r="J445" s="767" t="s">
        <v>3837</v>
      </c>
      <c r="K445" s="768" t="s">
        <v>62</v>
      </c>
      <c r="L445" s="178" t="s">
        <v>569</v>
      </c>
      <c r="M445" s="785">
        <v>1175793.48</v>
      </c>
      <c r="N445" s="182" t="s">
        <v>3390</v>
      </c>
    </row>
    <row r="446" spans="2:14" ht="27.75" customHeight="1">
      <c r="B446" s="179" t="s">
        <v>204</v>
      </c>
      <c r="C446" s="179">
        <v>45535</v>
      </c>
      <c r="D446" s="782" t="s">
        <v>3583</v>
      </c>
      <c r="E446" s="765" t="s">
        <v>3396</v>
      </c>
      <c r="F446" s="782" t="s">
        <v>3584</v>
      </c>
      <c r="G446" s="177" t="s">
        <v>3387</v>
      </c>
      <c r="H446" s="766" t="s">
        <v>3835</v>
      </c>
      <c r="I446" s="766" t="s">
        <v>3836</v>
      </c>
      <c r="J446" s="767" t="s">
        <v>3837</v>
      </c>
      <c r="K446" s="768" t="s">
        <v>62</v>
      </c>
      <c r="L446" s="178" t="s">
        <v>574</v>
      </c>
      <c r="M446" s="785">
        <v>567062.1</v>
      </c>
      <c r="N446" s="182" t="s">
        <v>3390</v>
      </c>
    </row>
    <row r="447" spans="2:14" ht="27.75" customHeight="1">
      <c r="B447" s="179" t="s">
        <v>204</v>
      </c>
      <c r="C447" s="179">
        <v>45535</v>
      </c>
      <c r="D447" s="782" t="s">
        <v>3583</v>
      </c>
      <c r="E447" s="765" t="s">
        <v>3396</v>
      </c>
      <c r="F447" s="782" t="s">
        <v>3584</v>
      </c>
      <c r="G447" s="177" t="s">
        <v>3387</v>
      </c>
      <c r="H447" s="766" t="s">
        <v>3835</v>
      </c>
      <c r="I447" s="766" t="s">
        <v>3836</v>
      </c>
      <c r="J447" s="767" t="s">
        <v>3837</v>
      </c>
      <c r="K447" s="768" t="s">
        <v>62</v>
      </c>
      <c r="L447" s="178" t="s">
        <v>579</v>
      </c>
      <c r="M447" s="785">
        <v>1791771.3</v>
      </c>
      <c r="N447" s="182" t="s">
        <v>3390</v>
      </c>
    </row>
    <row r="448" spans="2:14" ht="27.75" customHeight="1">
      <c r="B448" s="179" t="s">
        <v>204</v>
      </c>
      <c r="C448" s="179">
        <v>45535</v>
      </c>
      <c r="D448" s="782" t="s">
        <v>3583</v>
      </c>
      <c r="E448" s="765" t="s">
        <v>3396</v>
      </c>
      <c r="F448" s="782" t="s">
        <v>3584</v>
      </c>
      <c r="G448" s="177" t="s">
        <v>3387</v>
      </c>
      <c r="H448" s="766" t="s">
        <v>3835</v>
      </c>
      <c r="I448" s="766" t="s">
        <v>3836</v>
      </c>
      <c r="J448" s="767" t="s">
        <v>3837</v>
      </c>
      <c r="K448" s="768" t="s">
        <v>62</v>
      </c>
      <c r="L448" s="178" t="s">
        <v>583</v>
      </c>
      <c r="M448" s="785">
        <v>869616</v>
      </c>
      <c r="N448" s="182" t="s">
        <v>3390</v>
      </c>
    </row>
    <row r="449" spans="2:14" ht="27.75" customHeight="1">
      <c r="B449" s="179" t="s">
        <v>204</v>
      </c>
      <c r="C449" s="179">
        <v>45535</v>
      </c>
      <c r="D449" s="782" t="s">
        <v>3583</v>
      </c>
      <c r="E449" s="765" t="s">
        <v>3396</v>
      </c>
      <c r="F449" s="782" t="s">
        <v>3584</v>
      </c>
      <c r="G449" s="177" t="s">
        <v>3387</v>
      </c>
      <c r="H449" s="766" t="s">
        <v>3835</v>
      </c>
      <c r="I449" s="766" t="s">
        <v>3836</v>
      </c>
      <c r="J449" s="767" t="s">
        <v>3837</v>
      </c>
      <c r="K449" s="768" t="s">
        <v>62</v>
      </c>
      <c r="L449" s="178" t="s">
        <v>586</v>
      </c>
      <c r="M449" s="785">
        <v>45292.5</v>
      </c>
      <c r="N449" s="182" t="s">
        <v>3390</v>
      </c>
    </row>
    <row r="450" spans="2:14" ht="27.75" customHeight="1">
      <c r="B450" s="179" t="s">
        <v>204</v>
      </c>
      <c r="C450" s="179">
        <v>45535</v>
      </c>
      <c r="D450" s="782" t="s">
        <v>3583</v>
      </c>
      <c r="E450" s="765" t="s">
        <v>3396</v>
      </c>
      <c r="F450" s="782" t="s">
        <v>3584</v>
      </c>
      <c r="G450" s="177" t="s">
        <v>3387</v>
      </c>
      <c r="H450" s="766" t="s">
        <v>3835</v>
      </c>
      <c r="I450" s="766" t="s">
        <v>3836</v>
      </c>
      <c r="J450" s="767" t="s">
        <v>3837</v>
      </c>
      <c r="K450" s="768" t="s">
        <v>62</v>
      </c>
      <c r="L450" s="178" t="s">
        <v>591</v>
      </c>
      <c r="M450" s="785">
        <v>192040.2</v>
      </c>
      <c r="N450" s="182" t="s">
        <v>3390</v>
      </c>
    </row>
    <row r="451" spans="2:14" ht="27.75" customHeight="1">
      <c r="B451" s="179" t="s">
        <v>204</v>
      </c>
      <c r="C451" s="179">
        <v>45535</v>
      </c>
      <c r="D451" s="782" t="s">
        <v>3583</v>
      </c>
      <c r="E451" s="765" t="s">
        <v>3396</v>
      </c>
      <c r="F451" s="782" t="s">
        <v>3584</v>
      </c>
      <c r="G451" s="177" t="s">
        <v>3387</v>
      </c>
      <c r="H451" s="766" t="s">
        <v>3835</v>
      </c>
      <c r="I451" s="766" t="s">
        <v>3836</v>
      </c>
      <c r="J451" s="767" t="s">
        <v>3837</v>
      </c>
      <c r="K451" s="768" t="s">
        <v>62</v>
      </c>
      <c r="L451" s="178" t="s">
        <v>596</v>
      </c>
      <c r="M451" s="785">
        <v>135877.5</v>
      </c>
      <c r="N451" s="182" t="s">
        <v>3390</v>
      </c>
    </row>
    <row r="452" spans="2:14" ht="27.75" customHeight="1">
      <c r="B452" s="179" t="s">
        <v>204</v>
      </c>
      <c r="C452" s="179">
        <v>45535</v>
      </c>
      <c r="D452" s="782" t="s">
        <v>3583</v>
      </c>
      <c r="E452" s="765" t="s">
        <v>3396</v>
      </c>
      <c r="F452" s="782" t="s">
        <v>3584</v>
      </c>
      <c r="G452" s="177" t="s">
        <v>3387</v>
      </c>
      <c r="H452" s="766" t="s">
        <v>3835</v>
      </c>
      <c r="I452" s="766" t="s">
        <v>3836</v>
      </c>
      <c r="J452" s="767" t="s">
        <v>3837</v>
      </c>
      <c r="K452" s="768" t="s">
        <v>62</v>
      </c>
      <c r="L452" s="178" t="s">
        <v>601</v>
      </c>
      <c r="M452" s="785">
        <v>177546.6</v>
      </c>
      <c r="N452" s="182" t="s">
        <v>3390</v>
      </c>
    </row>
    <row r="453" spans="2:14" ht="27.75" customHeight="1">
      <c r="B453" s="179" t="s">
        <v>204</v>
      </c>
      <c r="C453" s="179">
        <v>45535</v>
      </c>
      <c r="D453" s="782" t="s">
        <v>3583</v>
      </c>
      <c r="E453" s="765" t="s">
        <v>3396</v>
      </c>
      <c r="F453" s="782" t="s">
        <v>3584</v>
      </c>
      <c r="G453" s="177" t="s">
        <v>3387</v>
      </c>
      <c r="H453" s="766" t="s">
        <v>3835</v>
      </c>
      <c r="I453" s="766" t="s">
        <v>3836</v>
      </c>
      <c r="J453" s="767" t="s">
        <v>3837</v>
      </c>
      <c r="K453" s="768" t="s">
        <v>62</v>
      </c>
      <c r="L453" s="178" t="s">
        <v>606</v>
      </c>
      <c r="M453" s="785">
        <v>224650.8</v>
      </c>
      <c r="N453" s="182" t="s">
        <v>3390</v>
      </c>
    </row>
    <row r="454" spans="2:14" ht="27.75" customHeight="1">
      <c r="B454" s="179" t="s">
        <v>204</v>
      </c>
      <c r="C454" s="179">
        <v>45535</v>
      </c>
      <c r="D454" s="782" t="s">
        <v>3583</v>
      </c>
      <c r="E454" s="765" t="s">
        <v>3396</v>
      </c>
      <c r="F454" s="782" t="s">
        <v>3584</v>
      </c>
      <c r="G454" s="177" t="s">
        <v>3387</v>
      </c>
      <c r="H454" s="766" t="s">
        <v>3835</v>
      </c>
      <c r="I454" s="766" t="s">
        <v>3836</v>
      </c>
      <c r="J454" s="767" t="s">
        <v>3837</v>
      </c>
      <c r="K454" s="768" t="s">
        <v>62</v>
      </c>
      <c r="L454" s="178" t="s">
        <v>611</v>
      </c>
      <c r="M454" s="785">
        <v>967447.8</v>
      </c>
      <c r="N454" s="182" t="s">
        <v>3390</v>
      </c>
    </row>
    <row r="455" spans="2:14" ht="27.75" customHeight="1">
      <c r="B455" s="179" t="s">
        <v>204</v>
      </c>
      <c r="C455" s="179">
        <v>45535</v>
      </c>
      <c r="D455" s="782" t="s">
        <v>3583</v>
      </c>
      <c r="E455" s="765" t="s">
        <v>3396</v>
      </c>
      <c r="F455" s="782" t="s">
        <v>3584</v>
      </c>
      <c r="G455" s="177" t="s">
        <v>3387</v>
      </c>
      <c r="H455" s="766" t="s">
        <v>3835</v>
      </c>
      <c r="I455" s="766" t="s">
        <v>3836</v>
      </c>
      <c r="J455" s="767" t="s">
        <v>3837</v>
      </c>
      <c r="K455" s="768" t="s">
        <v>62</v>
      </c>
      <c r="L455" s="178" t="s">
        <v>616</v>
      </c>
      <c r="M455" s="785">
        <v>657647.1</v>
      </c>
      <c r="N455" s="182" t="s">
        <v>3390</v>
      </c>
    </row>
    <row r="456" spans="2:14" ht="27.75" customHeight="1">
      <c r="B456" s="179" t="s">
        <v>204</v>
      </c>
      <c r="C456" s="179">
        <v>45535</v>
      </c>
      <c r="D456" s="782" t="s">
        <v>3583</v>
      </c>
      <c r="E456" s="765" t="s">
        <v>3396</v>
      </c>
      <c r="F456" s="782" t="s">
        <v>3584</v>
      </c>
      <c r="G456" s="177" t="s">
        <v>3387</v>
      </c>
      <c r="H456" s="766" t="s">
        <v>3835</v>
      </c>
      <c r="I456" s="766" t="s">
        <v>3836</v>
      </c>
      <c r="J456" s="767" t="s">
        <v>3837</v>
      </c>
      <c r="K456" s="768" t="s">
        <v>62</v>
      </c>
      <c r="L456" s="178" t="s">
        <v>616</v>
      </c>
      <c r="M456" s="785">
        <v>1931616.45</v>
      </c>
      <c r="N456" s="182" t="s">
        <v>3390</v>
      </c>
    </row>
    <row r="457" spans="2:14" ht="27.75" customHeight="1">
      <c r="B457" s="179" t="s">
        <v>204</v>
      </c>
      <c r="C457" s="179">
        <v>45535</v>
      </c>
      <c r="D457" s="782" t="s">
        <v>3583</v>
      </c>
      <c r="E457" s="765" t="s">
        <v>3396</v>
      </c>
      <c r="F457" s="782" t="s">
        <v>3584</v>
      </c>
      <c r="G457" s="177" t="s">
        <v>3387</v>
      </c>
      <c r="H457" s="766" t="s">
        <v>3835</v>
      </c>
      <c r="I457" s="766" t="s">
        <v>3836</v>
      </c>
      <c r="J457" s="767" t="s">
        <v>3837</v>
      </c>
      <c r="K457" s="768" t="s">
        <v>62</v>
      </c>
      <c r="L457" s="178" t="s">
        <v>625</v>
      </c>
      <c r="M457" s="785">
        <v>3969434.7</v>
      </c>
      <c r="N457" s="182" t="s">
        <v>3390</v>
      </c>
    </row>
    <row r="458" spans="2:14" ht="27.75" customHeight="1">
      <c r="B458" s="179" t="s">
        <v>204</v>
      </c>
      <c r="C458" s="179">
        <v>45535</v>
      </c>
      <c r="D458" s="782" t="s">
        <v>3583</v>
      </c>
      <c r="E458" s="765" t="s">
        <v>3396</v>
      </c>
      <c r="F458" s="782" t="s">
        <v>3584</v>
      </c>
      <c r="G458" s="177" t="s">
        <v>3387</v>
      </c>
      <c r="H458" s="766" t="s">
        <v>3835</v>
      </c>
      <c r="I458" s="766" t="s">
        <v>3836</v>
      </c>
      <c r="J458" s="767" t="s">
        <v>3837</v>
      </c>
      <c r="K458" s="768" t="s">
        <v>62</v>
      </c>
      <c r="L458" s="178" t="s">
        <v>629</v>
      </c>
      <c r="M458" s="785">
        <v>4036467.6</v>
      </c>
      <c r="N458" s="182" t="s">
        <v>3390</v>
      </c>
    </row>
    <row r="459" spans="2:14" ht="27.75" customHeight="1">
      <c r="B459" s="179" t="s">
        <v>204</v>
      </c>
      <c r="C459" s="179">
        <v>45535</v>
      </c>
      <c r="D459" s="782" t="s">
        <v>3583</v>
      </c>
      <c r="E459" s="765" t="s">
        <v>3396</v>
      </c>
      <c r="F459" s="782" t="s">
        <v>3584</v>
      </c>
      <c r="G459" s="177" t="s">
        <v>3387</v>
      </c>
      <c r="H459" s="766" t="s">
        <v>3835</v>
      </c>
      <c r="I459" s="766" t="s">
        <v>3836</v>
      </c>
      <c r="J459" s="767" t="s">
        <v>3837</v>
      </c>
      <c r="K459" s="768" t="s">
        <v>62</v>
      </c>
      <c r="L459" s="178" t="s">
        <v>634</v>
      </c>
      <c r="M459" s="785">
        <v>2800517.1</v>
      </c>
      <c r="N459" s="182" t="s">
        <v>3390</v>
      </c>
    </row>
    <row r="460" spans="2:14" ht="27.75" customHeight="1">
      <c r="B460" s="179" t="s">
        <v>204</v>
      </c>
      <c r="C460" s="179">
        <v>45535</v>
      </c>
      <c r="D460" s="782" t="s">
        <v>3583</v>
      </c>
      <c r="E460" s="765" t="s">
        <v>3396</v>
      </c>
      <c r="F460" s="782" t="s">
        <v>3584</v>
      </c>
      <c r="G460" s="177" t="s">
        <v>3387</v>
      </c>
      <c r="H460" s="766" t="s">
        <v>3835</v>
      </c>
      <c r="I460" s="766" t="s">
        <v>3836</v>
      </c>
      <c r="J460" s="767" t="s">
        <v>3837</v>
      </c>
      <c r="K460" s="768" t="s">
        <v>62</v>
      </c>
      <c r="L460" s="178" t="s">
        <v>644</v>
      </c>
      <c r="M460" s="785">
        <v>2152687.5</v>
      </c>
      <c r="N460" s="182" t="s">
        <v>3390</v>
      </c>
    </row>
    <row r="461" spans="2:14" ht="27.75" customHeight="1">
      <c r="B461" s="179" t="s">
        <v>204</v>
      </c>
      <c r="C461" s="179">
        <v>45535</v>
      </c>
      <c r="D461" s="782" t="s">
        <v>3583</v>
      </c>
      <c r="E461" s="765" t="s">
        <v>3396</v>
      </c>
      <c r="F461" s="782" t="s">
        <v>3584</v>
      </c>
      <c r="G461" s="177" t="s">
        <v>3387</v>
      </c>
      <c r="H461" s="766" t="s">
        <v>3835</v>
      </c>
      <c r="I461" s="766" t="s">
        <v>3836</v>
      </c>
      <c r="J461" s="767" t="s">
        <v>3837</v>
      </c>
      <c r="K461" s="768" t="s">
        <v>62</v>
      </c>
      <c r="L461" s="178" t="s">
        <v>649</v>
      </c>
      <c r="M461" s="785">
        <v>2276523.15</v>
      </c>
      <c r="N461" s="182" t="s">
        <v>3390</v>
      </c>
    </row>
    <row r="462" spans="2:14" ht="27.75" customHeight="1">
      <c r="B462" s="179" t="s">
        <v>204</v>
      </c>
      <c r="C462" s="179">
        <v>45535</v>
      </c>
      <c r="D462" s="782" t="s">
        <v>3583</v>
      </c>
      <c r="E462" s="765" t="s">
        <v>3396</v>
      </c>
      <c r="F462" s="782" t="s">
        <v>3584</v>
      </c>
      <c r="G462" s="177" t="s">
        <v>3387</v>
      </c>
      <c r="H462" s="766" t="s">
        <v>3835</v>
      </c>
      <c r="I462" s="766" t="s">
        <v>3836</v>
      </c>
      <c r="J462" s="767" t="s">
        <v>3837</v>
      </c>
      <c r="K462" s="768" t="s">
        <v>62</v>
      </c>
      <c r="L462" s="178" t="s">
        <v>654</v>
      </c>
      <c r="M462" s="785">
        <v>570105.9</v>
      </c>
      <c r="N462" s="182" t="s">
        <v>3390</v>
      </c>
    </row>
    <row r="463" spans="2:14" ht="27.75" customHeight="1">
      <c r="B463" s="179" t="s">
        <v>204</v>
      </c>
      <c r="C463" s="179">
        <v>45535</v>
      </c>
      <c r="D463" s="782" t="s">
        <v>3583</v>
      </c>
      <c r="E463" s="765" t="s">
        <v>3396</v>
      </c>
      <c r="F463" s="782" t="s">
        <v>3584</v>
      </c>
      <c r="G463" s="177" t="s">
        <v>3387</v>
      </c>
      <c r="H463" s="766" t="s">
        <v>3835</v>
      </c>
      <c r="I463" s="766" t="s">
        <v>3836</v>
      </c>
      <c r="J463" s="767" t="s">
        <v>3837</v>
      </c>
      <c r="K463" s="768" t="s">
        <v>62</v>
      </c>
      <c r="L463" s="178" t="s">
        <v>659</v>
      </c>
      <c r="M463" s="785">
        <v>1967538.61</v>
      </c>
      <c r="N463" s="182" t="s">
        <v>3390</v>
      </c>
    </row>
    <row r="464" spans="2:14" ht="27.75" customHeight="1">
      <c r="B464" s="179" t="s">
        <v>204</v>
      </c>
      <c r="C464" s="179">
        <v>45535</v>
      </c>
      <c r="D464" s="782" t="s">
        <v>3583</v>
      </c>
      <c r="E464" s="765" t="s">
        <v>3396</v>
      </c>
      <c r="F464" s="782" t="s">
        <v>3584</v>
      </c>
      <c r="G464" s="177" t="s">
        <v>3387</v>
      </c>
      <c r="H464" s="766" t="s">
        <v>3835</v>
      </c>
      <c r="I464" s="766" t="s">
        <v>3836</v>
      </c>
      <c r="J464" s="767" t="s">
        <v>3837</v>
      </c>
      <c r="K464" s="768" t="s">
        <v>62</v>
      </c>
      <c r="L464" s="178" t="s">
        <v>639</v>
      </c>
      <c r="M464" s="785">
        <v>711998.1</v>
      </c>
      <c r="N464" s="182" t="s">
        <v>3390</v>
      </c>
    </row>
    <row r="465" spans="2:14" ht="27.75" customHeight="1">
      <c r="B465" s="179" t="s">
        <v>204</v>
      </c>
      <c r="C465" s="179">
        <v>45535</v>
      </c>
      <c r="D465" s="782" t="s">
        <v>3583</v>
      </c>
      <c r="E465" s="786" t="s">
        <v>3396</v>
      </c>
      <c r="F465" s="782" t="s">
        <v>3584</v>
      </c>
      <c r="G465" s="787" t="s">
        <v>3387</v>
      </c>
      <c r="H465" s="788" t="s">
        <v>3838</v>
      </c>
      <c r="I465" s="788" t="s">
        <v>3839</v>
      </c>
      <c r="J465" s="789" t="s">
        <v>3840</v>
      </c>
      <c r="K465" s="790" t="s">
        <v>64</v>
      </c>
      <c r="L465" s="791" t="s">
        <v>69</v>
      </c>
      <c r="M465" s="792">
        <v>1768270.05</v>
      </c>
      <c r="N465" s="793" t="s">
        <v>3390</v>
      </c>
    </row>
    <row r="466" spans="2:14" ht="27.75" customHeight="1">
      <c r="B466" s="179" t="s">
        <v>204</v>
      </c>
      <c r="C466" s="179">
        <v>45527</v>
      </c>
      <c r="D466" s="764" t="s">
        <v>3418</v>
      </c>
      <c r="E466" s="765" t="s">
        <v>3393</v>
      </c>
      <c r="F466" s="764">
        <v>10295898</v>
      </c>
      <c r="G466" s="177" t="s">
        <v>3394</v>
      </c>
      <c r="H466" s="766" t="s">
        <v>3841</v>
      </c>
      <c r="I466" s="766" t="s">
        <v>3842</v>
      </c>
      <c r="J466" s="767" t="s">
        <v>3843</v>
      </c>
      <c r="K466" s="768" t="s">
        <v>76</v>
      </c>
      <c r="L466" s="178" t="s">
        <v>288</v>
      </c>
      <c r="M466" s="180">
        <v>40133</v>
      </c>
      <c r="N466" s="182" t="s">
        <v>3390</v>
      </c>
    </row>
    <row r="467" spans="2:14" ht="27.75" customHeight="1">
      <c r="B467" s="179" t="s">
        <v>204</v>
      </c>
      <c r="C467" s="179">
        <v>45527</v>
      </c>
      <c r="D467" s="764" t="s">
        <v>3425</v>
      </c>
      <c r="E467" s="765" t="s">
        <v>3393</v>
      </c>
      <c r="F467" s="764">
        <v>1047365644</v>
      </c>
      <c r="G467" s="177" t="s">
        <v>3394</v>
      </c>
      <c r="H467" s="766" t="s">
        <v>3844</v>
      </c>
      <c r="I467" s="766" t="s">
        <v>3842</v>
      </c>
      <c r="J467" s="767" t="s">
        <v>3843</v>
      </c>
      <c r="K467" s="768" t="s">
        <v>76</v>
      </c>
      <c r="L467" s="178" t="s">
        <v>288</v>
      </c>
      <c r="M467" s="180">
        <v>40133</v>
      </c>
      <c r="N467" s="182" t="s">
        <v>3390</v>
      </c>
    </row>
    <row r="468" spans="2:14" ht="27.75" customHeight="1">
      <c r="B468" s="179" t="s">
        <v>204</v>
      </c>
      <c r="C468" s="179">
        <v>45527</v>
      </c>
      <c r="D468" s="764" t="s">
        <v>3427</v>
      </c>
      <c r="E468" s="765" t="s">
        <v>3393</v>
      </c>
      <c r="F468" s="764">
        <v>45467436</v>
      </c>
      <c r="G468" s="177" t="s">
        <v>3394</v>
      </c>
      <c r="H468" s="766" t="s">
        <v>3845</v>
      </c>
      <c r="I468" s="766" t="s">
        <v>3842</v>
      </c>
      <c r="J468" s="767" t="s">
        <v>3843</v>
      </c>
      <c r="K468" s="768" t="s">
        <v>76</v>
      </c>
      <c r="L468" s="178" t="s">
        <v>288</v>
      </c>
      <c r="M468" s="180">
        <v>40133</v>
      </c>
      <c r="N468" s="182" t="s">
        <v>3390</v>
      </c>
    </row>
    <row r="469" spans="2:14" ht="27.75" customHeight="1">
      <c r="B469" s="179" t="s">
        <v>204</v>
      </c>
      <c r="C469" s="179">
        <v>45527</v>
      </c>
      <c r="D469" s="764" t="s">
        <v>3429</v>
      </c>
      <c r="E469" s="765" t="s">
        <v>3393</v>
      </c>
      <c r="F469" s="764">
        <v>1143404334</v>
      </c>
      <c r="G469" s="177" t="s">
        <v>3394</v>
      </c>
      <c r="H469" s="766" t="s">
        <v>3846</v>
      </c>
      <c r="I469" s="766" t="s">
        <v>3842</v>
      </c>
      <c r="J469" s="767" t="s">
        <v>3843</v>
      </c>
      <c r="K469" s="768" t="s">
        <v>76</v>
      </c>
      <c r="L469" s="178" t="s">
        <v>288</v>
      </c>
      <c r="M469" s="180">
        <v>40133</v>
      </c>
      <c r="N469" s="182" t="s">
        <v>3390</v>
      </c>
    </row>
    <row r="470" spans="2:14" ht="27.75" customHeight="1">
      <c r="B470" s="179" t="s">
        <v>204</v>
      </c>
      <c r="C470" s="179">
        <v>45527</v>
      </c>
      <c r="D470" s="764" t="s">
        <v>3431</v>
      </c>
      <c r="E470" s="765" t="s">
        <v>3393</v>
      </c>
      <c r="F470" s="764">
        <v>1059911311</v>
      </c>
      <c r="G470" s="177" t="s">
        <v>3394</v>
      </c>
      <c r="H470" s="766" t="s">
        <v>3847</v>
      </c>
      <c r="I470" s="766" t="s">
        <v>3842</v>
      </c>
      <c r="J470" s="767" t="s">
        <v>3843</v>
      </c>
      <c r="K470" s="768" t="s">
        <v>76</v>
      </c>
      <c r="L470" s="178" t="s">
        <v>288</v>
      </c>
      <c r="M470" s="180">
        <v>40133</v>
      </c>
      <c r="N470" s="182" t="s">
        <v>3390</v>
      </c>
    </row>
    <row r="471" spans="2:14" ht="27.75" customHeight="1">
      <c r="B471" s="179" t="s">
        <v>204</v>
      </c>
      <c r="C471" s="179">
        <v>45527</v>
      </c>
      <c r="D471" s="764" t="s">
        <v>3433</v>
      </c>
      <c r="E471" s="765" t="s">
        <v>3393</v>
      </c>
      <c r="F471" s="764">
        <v>48607013</v>
      </c>
      <c r="G471" s="177" t="s">
        <v>3394</v>
      </c>
      <c r="H471" s="766" t="s">
        <v>3848</v>
      </c>
      <c r="I471" s="766" t="s">
        <v>3842</v>
      </c>
      <c r="J471" s="767" t="s">
        <v>3843</v>
      </c>
      <c r="K471" s="768" t="s">
        <v>76</v>
      </c>
      <c r="L471" s="178" t="s">
        <v>288</v>
      </c>
      <c r="M471" s="180">
        <v>40133</v>
      </c>
      <c r="N471" s="182" t="s">
        <v>3390</v>
      </c>
    </row>
    <row r="472" spans="2:14" ht="27.75" customHeight="1">
      <c r="B472" s="179" t="s">
        <v>204</v>
      </c>
      <c r="C472" s="179">
        <v>45527</v>
      </c>
      <c r="D472" s="764" t="s">
        <v>3435</v>
      </c>
      <c r="E472" s="765" t="s">
        <v>3393</v>
      </c>
      <c r="F472" s="764">
        <v>45509952</v>
      </c>
      <c r="G472" s="177" t="s">
        <v>3394</v>
      </c>
      <c r="H472" s="766" t="s">
        <v>3849</v>
      </c>
      <c r="I472" s="766" t="s">
        <v>3842</v>
      </c>
      <c r="J472" s="767" t="s">
        <v>3843</v>
      </c>
      <c r="K472" s="768" t="s">
        <v>76</v>
      </c>
      <c r="L472" s="178" t="s">
        <v>288</v>
      </c>
      <c r="M472" s="180">
        <v>40133</v>
      </c>
      <c r="N472" s="182" t="s">
        <v>3390</v>
      </c>
    </row>
    <row r="473" spans="2:14" ht="27.75" customHeight="1">
      <c r="B473" s="179" t="s">
        <v>204</v>
      </c>
      <c r="C473" s="179">
        <v>45527</v>
      </c>
      <c r="D473" s="764" t="s">
        <v>3437</v>
      </c>
      <c r="E473" s="765" t="s">
        <v>3393</v>
      </c>
      <c r="F473" s="764">
        <v>1058672776</v>
      </c>
      <c r="G473" s="177" t="s">
        <v>3394</v>
      </c>
      <c r="H473" s="766" t="s">
        <v>3850</v>
      </c>
      <c r="I473" s="766" t="s">
        <v>3842</v>
      </c>
      <c r="J473" s="767" t="s">
        <v>3843</v>
      </c>
      <c r="K473" s="768" t="s">
        <v>76</v>
      </c>
      <c r="L473" s="178" t="s">
        <v>288</v>
      </c>
      <c r="M473" s="180">
        <v>40133</v>
      </c>
      <c r="N473" s="182" t="s">
        <v>3390</v>
      </c>
    </row>
    <row r="474" spans="2:14" ht="27.75" customHeight="1">
      <c r="B474" s="179" t="s">
        <v>204</v>
      </c>
      <c r="C474" s="179">
        <v>45527</v>
      </c>
      <c r="D474" s="764" t="s">
        <v>3605</v>
      </c>
      <c r="E474" s="765" t="s">
        <v>3393</v>
      </c>
      <c r="F474" s="764">
        <v>1063808285</v>
      </c>
      <c r="G474" s="177" t="s">
        <v>3394</v>
      </c>
      <c r="H474" s="766" t="s">
        <v>3851</v>
      </c>
      <c r="I474" s="766" t="s">
        <v>3842</v>
      </c>
      <c r="J474" s="767" t="s">
        <v>3843</v>
      </c>
      <c r="K474" s="768" t="s">
        <v>76</v>
      </c>
      <c r="L474" s="178" t="s">
        <v>288</v>
      </c>
      <c r="M474" s="180">
        <v>40133</v>
      </c>
      <c r="N474" s="182" t="s">
        <v>3390</v>
      </c>
    </row>
    <row r="475" spans="2:14" ht="27.75" customHeight="1">
      <c r="B475" s="179" t="s">
        <v>204</v>
      </c>
      <c r="C475" s="179">
        <v>45527</v>
      </c>
      <c r="D475" s="764" t="s">
        <v>3441</v>
      </c>
      <c r="E475" s="765" t="s">
        <v>3393</v>
      </c>
      <c r="F475" s="764">
        <v>1058670284</v>
      </c>
      <c r="G475" s="177" t="s">
        <v>3394</v>
      </c>
      <c r="H475" s="766" t="s">
        <v>3852</v>
      </c>
      <c r="I475" s="766" t="s">
        <v>3842</v>
      </c>
      <c r="J475" s="767" t="s">
        <v>3843</v>
      </c>
      <c r="K475" s="768" t="s">
        <v>76</v>
      </c>
      <c r="L475" s="178" t="s">
        <v>288</v>
      </c>
      <c r="M475" s="180">
        <v>40133</v>
      </c>
      <c r="N475" s="182" t="s">
        <v>3390</v>
      </c>
    </row>
    <row r="476" spans="2:14" ht="27.75" customHeight="1">
      <c r="B476" s="179" t="s">
        <v>204</v>
      </c>
      <c r="C476" s="179">
        <v>45527</v>
      </c>
      <c r="D476" s="764" t="s">
        <v>3443</v>
      </c>
      <c r="E476" s="765" t="s">
        <v>3393</v>
      </c>
      <c r="F476" s="764">
        <v>1061783592</v>
      </c>
      <c r="G476" s="177" t="s">
        <v>3394</v>
      </c>
      <c r="H476" s="766" t="s">
        <v>3853</v>
      </c>
      <c r="I476" s="766" t="s">
        <v>3842</v>
      </c>
      <c r="J476" s="767" t="s">
        <v>3843</v>
      </c>
      <c r="K476" s="768" t="s">
        <v>76</v>
      </c>
      <c r="L476" s="178" t="s">
        <v>288</v>
      </c>
      <c r="M476" s="180">
        <v>40133</v>
      </c>
      <c r="N476" s="182" t="s">
        <v>3390</v>
      </c>
    </row>
    <row r="477" spans="2:14" ht="27.75" customHeight="1">
      <c r="B477" s="179" t="s">
        <v>204</v>
      </c>
      <c r="C477" s="179">
        <v>45527</v>
      </c>
      <c r="D477" s="764" t="s">
        <v>3445</v>
      </c>
      <c r="E477" s="765" t="s">
        <v>3393</v>
      </c>
      <c r="F477" s="764">
        <v>1033730834</v>
      </c>
      <c r="G477" s="177" t="s">
        <v>3394</v>
      </c>
      <c r="H477" s="766" t="s">
        <v>3854</v>
      </c>
      <c r="I477" s="766" t="s">
        <v>3842</v>
      </c>
      <c r="J477" s="767" t="s">
        <v>3843</v>
      </c>
      <c r="K477" s="768" t="s">
        <v>76</v>
      </c>
      <c r="L477" s="178" t="s">
        <v>288</v>
      </c>
      <c r="M477" s="180">
        <v>40133</v>
      </c>
      <c r="N477" s="182" t="s">
        <v>3390</v>
      </c>
    </row>
    <row r="478" spans="2:14" ht="27.75" customHeight="1">
      <c r="B478" s="179" t="s">
        <v>204</v>
      </c>
      <c r="C478" s="179">
        <v>45527</v>
      </c>
      <c r="D478" s="764" t="s">
        <v>3447</v>
      </c>
      <c r="E478" s="765" t="s">
        <v>3393</v>
      </c>
      <c r="F478" s="764">
        <v>1061716701</v>
      </c>
      <c r="G478" s="177" t="s">
        <v>3394</v>
      </c>
      <c r="H478" s="766" t="s">
        <v>3855</v>
      </c>
      <c r="I478" s="766" t="s">
        <v>3842</v>
      </c>
      <c r="J478" s="767" t="s">
        <v>3843</v>
      </c>
      <c r="K478" s="768" t="s">
        <v>76</v>
      </c>
      <c r="L478" s="178" t="s">
        <v>288</v>
      </c>
      <c r="M478" s="180">
        <v>40133</v>
      </c>
      <c r="N478" s="182" t="s">
        <v>3390</v>
      </c>
    </row>
    <row r="479" spans="2:14" ht="27.75" customHeight="1">
      <c r="B479" s="179" t="s">
        <v>204</v>
      </c>
      <c r="C479" s="179">
        <v>45527</v>
      </c>
      <c r="D479" s="764" t="s">
        <v>3449</v>
      </c>
      <c r="E479" s="765" t="s">
        <v>3393</v>
      </c>
      <c r="F479" s="764">
        <v>76326612</v>
      </c>
      <c r="G479" s="177" t="s">
        <v>3394</v>
      </c>
      <c r="H479" s="766" t="s">
        <v>3856</v>
      </c>
      <c r="I479" s="766" t="s">
        <v>3842</v>
      </c>
      <c r="J479" s="767" t="s">
        <v>3843</v>
      </c>
      <c r="K479" s="768" t="s">
        <v>76</v>
      </c>
      <c r="L479" s="178" t="s">
        <v>288</v>
      </c>
      <c r="M479" s="180">
        <v>40133</v>
      </c>
      <c r="N479" s="182" t="s">
        <v>3390</v>
      </c>
    </row>
    <row r="480" spans="2:14" ht="27.75" customHeight="1">
      <c r="B480" s="179" t="s">
        <v>204</v>
      </c>
      <c r="C480" s="179">
        <v>45527</v>
      </c>
      <c r="D480" s="764" t="s">
        <v>3451</v>
      </c>
      <c r="E480" s="765" t="s">
        <v>3393</v>
      </c>
      <c r="F480" s="764">
        <v>25276952</v>
      </c>
      <c r="G480" s="177" t="s">
        <v>3394</v>
      </c>
      <c r="H480" s="766" t="s">
        <v>3857</v>
      </c>
      <c r="I480" s="766" t="s">
        <v>3842</v>
      </c>
      <c r="J480" s="767" t="s">
        <v>3843</v>
      </c>
      <c r="K480" s="768" t="s">
        <v>76</v>
      </c>
      <c r="L480" s="178" t="s">
        <v>288</v>
      </c>
      <c r="M480" s="180">
        <v>40133</v>
      </c>
      <c r="N480" s="182" t="s">
        <v>3390</v>
      </c>
    </row>
    <row r="481" spans="2:14" ht="27.75" customHeight="1">
      <c r="B481" s="179" t="s">
        <v>204</v>
      </c>
      <c r="C481" s="179">
        <v>45527</v>
      </c>
      <c r="D481" s="764" t="s">
        <v>3453</v>
      </c>
      <c r="E481" s="765" t="s">
        <v>3393</v>
      </c>
      <c r="F481" s="764">
        <v>52999456</v>
      </c>
      <c r="G481" s="177" t="s">
        <v>3394</v>
      </c>
      <c r="H481" s="766" t="s">
        <v>3858</v>
      </c>
      <c r="I481" s="766" t="s">
        <v>3842</v>
      </c>
      <c r="J481" s="767" t="s">
        <v>3843</v>
      </c>
      <c r="K481" s="768" t="s">
        <v>76</v>
      </c>
      <c r="L481" s="178" t="s">
        <v>288</v>
      </c>
      <c r="M481" s="180">
        <v>40133</v>
      </c>
      <c r="N481" s="182" t="s">
        <v>3390</v>
      </c>
    </row>
    <row r="482" spans="2:14" ht="27.75" customHeight="1">
      <c r="B482" s="179" t="s">
        <v>204</v>
      </c>
      <c r="C482" s="179">
        <v>45527</v>
      </c>
      <c r="D482" s="764" t="s">
        <v>3455</v>
      </c>
      <c r="E482" s="765" t="s">
        <v>3393</v>
      </c>
      <c r="F482" s="764">
        <v>1061808219</v>
      </c>
      <c r="G482" s="177" t="s">
        <v>3394</v>
      </c>
      <c r="H482" s="766" t="s">
        <v>3859</v>
      </c>
      <c r="I482" s="766" t="s">
        <v>3842</v>
      </c>
      <c r="J482" s="767" t="s">
        <v>3843</v>
      </c>
      <c r="K482" s="768" t="s">
        <v>76</v>
      </c>
      <c r="L482" s="178" t="s">
        <v>288</v>
      </c>
      <c r="M482" s="180">
        <v>40133</v>
      </c>
      <c r="N482" s="182" t="s">
        <v>3390</v>
      </c>
    </row>
    <row r="483" spans="2:14" ht="27.75" customHeight="1">
      <c r="B483" s="179" t="s">
        <v>204</v>
      </c>
      <c r="C483" s="179">
        <v>45527</v>
      </c>
      <c r="D483" s="764" t="s">
        <v>3457</v>
      </c>
      <c r="E483" s="765" t="s">
        <v>3393</v>
      </c>
      <c r="F483" s="764">
        <v>1061775664</v>
      </c>
      <c r="G483" s="177" t="s">
        <v>3394</v>
      </c>
      <c r="H483" s="766" t="s">
        <v>3860</v>
      </c>
      <c r="I483" s="766" t="s">
        <v>3842</v>
      </c>
      <c r="J483" s="767" t="s">
        <v>3843</v>
      </c>
      <c r="K483" s="768" t="s">
        <v>76</v>
      </c>
      <c r="L483" s="178" t="s">
        <v>288</v>
      </c>
      <c r="M483" s="180">
        <v>40132</v>
      </c>
      <c r="N483" s="182" t="s">
        <v>3390</v>
      </c>
    </row>
    <row r="484" spans="2:14" ht="27.75" customHeight="1">
      <c r="B484" s="179" t="s">
        <v>204</v>
      </c>
      <c r="C484" s="179">
        <v>45527</v>
      </c>
      <c r="D484" s="764" t="s">
        <v>3459</v>
      </c>
      <c r="E484" s="765" t="s">
        <v>3393</v>
      </c>
      <c r="F484" s="764">
        <v>34317116</v>
      </c>
      <c r="G484" s="177" t="s">
        <v>3394</v>
      </c>
      <c r="H484" s="766" t="s">
        <v>3861</v>
      </c>
      <c r="I484" s="766" t="s">
        <v>3842</v>
      </c>
      <c r="J484" s="767" t="s">
        <v>3843</v>
      </c>
      <c r="K484" s="768" t="s">
        <v>76</v>
      </c>
      <c r="L484" s="178" t="s">
        <v>288</v>
      </c>
      <c r="M484" s="180">
        <v>40132</v>
      </c>
      <c r="N484" s="182" t="s">
        <v>3390</v>
      </c>
    </row>
    <row r="485" spans="2:14" ht="27.75" customHeight="1">
      <c r="B485" s="179" t="s">
        <v>204</v>
      </c>
      <c r="C485" s="179">
        <v>45527</v>
      </c>
      <c r="D485" s="764" t="s">
        <v>3461</v>
      </c>
      <c r="E485" s="765" t="s">
        <v>3393</v>
      </c>
      <c r="F485" s="764">
        <v>1058976144</v>
      </c>
      <c r="G485" s="177" t="s">
        <v>3394</v>
      </c>
      <c r="H485" s="766" t="s">
        <v>3862</v>
      </c>
      <c r="I485" s="766" t="s">
        <v>3842</v>
      </c>
      <c r="J485" s="767" t="s">
        <v>3843</v>
      </c>
      <c r="K485" s="768" t="s">
        <v>76</v>
      </c>
      <c r="L485" s="178" t="s">
        <v>288</v>
      </c>
      <c r="M485" s="180">
        <v>40132</v>
      </c>
      <c r="N485" s="182" t="s">
        <v>3390</v>
      </c>
    </row>
    <row r="486" spans="2:14" ht="27.75" customHeight="1">
      <c r="B486" s="179" t="s">
        <v>204</v>
      </c>
      <c r="C486" s="179">
        <v>45527</v>
      </c>
      <c r="D486" s="764" t="s">
        <v>3463</v>
      </c>
      <c r="E486" s="765" t="s">
        <v>3393</v>
      </c>
      <c r="F486" s="764">
        <v>1059362572</v>
      </c>
      <c r="G486" s="177" t="s">
        <v>3394</v>
      </c>
      <c r="H486" s="766" t="s">
        <v>3863</v>
      </c>
      <c r="I486" s="766" t="s">
        <v>3842</v>
      </c>
      <c r="J486" s="767" t="s">
        <v>3843</v>
      </c>
      <c r="K486" s="768" t="s">
        <v>76</v>
      </c>
      <c r="L486" s="178" t="s">
        <v>288</v>
      </c>
      <c r="M486" s="180">
        <v>40132</v>
      </c>
      <c r="N486" s="182" t="s">
        <v>3390</v>
      </c>
    </row>
    <row r="487" spans="2:14" ht="27.75" customHeight="1">
      <c r="B487" s="179" t="s">
        <v>204</v>
      </c>
      <c r="C487" s="179">
        <v>45527</v>
      </c>
      <c r="D487" s="764" t="s">
        <v>3465</v>
      </c>
      <c r="E487" s="765" t="s">
        <v>3393</v>
      </c>
      <c r="F487" s="764">
        <v>1061601638</v>
      </c>
      <c r="G487" s="177" t="s">
        <v>3394</v>
      </c>
      <c r="H487" s="766" t="s">
        <v>3864</v>
      </c>
      <c r="I487" s="766" t="s">
        <v>3842</v>
      </c>
      <c r="J487" s="767" t="s">
        <v>3843</v>
      </c>
      <c r="K487" s="768" t="s">
        <v>76</v>
      </c>
      <c r="L487" s="178" t="s">
        <v>288</v>
      </c>
      <c r="M487" s="180">
        <v>40132</v>
      </c>
      <c r="N487" s="182" t="s">
        <v>3390</v>
      </c>
    </row>
    <row r="488" spans="2:14" ht="27.75" customHeight="1">
      <c r="B488" s="179" t="s">
        <v>204</v>
      </c>
      <c r="C488" s="179">
        <v>45527</v>
      </c>
      <c r="D488" s="764" t="s">
        <v>3467</v>
      </c>
      <c r="E488" s="765" t="s">
        <v>3393</v>
      </c>
      <c r="F488" s="764">
        <v>1058676626</v>
      </c>
      <c r="G488" s="177" t="s">
        <v>3394</v>
      </c>
      <c r="H488" s="766" t="s">
        <v>3865</v>
      </c>
      <c r="I488" s="766" t="s">
        <v>3842</v>
      </c>
      <c r="J488" s="767" t="s">
        <v>3843</v>
      </c>
      <c r="K488" s="768" t="s">
        <v>76</v>
      </c>
      <c r="L488" s="178" t="s">
        <v>288</v>
      </c>
      <c r="M488" s="180">
        <v>40132</v>
      </c>
      <c r="N488" s="182" t="s">
        <v>3390</v>
      </c>
    </row>
    <row r="489" spans="2:14" ht="27.75" customHeight="1">
      <c r="B489" s="179" t="s">
        <v>204</v>
      </c>
      <c r="C489" s="179">
        <v>45527</v>
      </c>
      <c r="D489" s="764" t="s">
        <v>3469</v>
      </c>
      <c r="E489" s="765" t="s">
        <v>3393</v>
      </c>
      <c r="F489" s="764">
        <v>76335748</v>
      </c>
      <c r="G489" s="177" t="s">
        <v>3394</v>
      </c>
      <c r="H489" s="766" t="s">
        <v>3866</v>
      </c>
      <c r="I489" s="766" t="s">
        <v>3842</v>
      </c>
      <c r="J489" s="767" t="s">
        <v>3843</v>
      </c>
      <c r="K489" s="768" t="s">
        <v>76</v>
      </c>
      <c r="L489" s="178" t="s">
        <v>288</v>
      </c>
      <c r="M489" s="180">
        <v>40132</v>
      </c>
      <c r="N489" s="182" t="s">
        <v>3390</v>
      </c>
    </row>
    <row r="490" spans="2:14" ht="27.75" customHeight="1">
      <c r="B490" s="179" t="s">
        <v>204</v>
      </c>
      <c r="C490" s="179">
        <v>45527</v>
      </c>
      <c r="D490" s="764" t="s">
        <v>3471</v>
      </c>
      <c r="E490" s="765" t="s">
        <v>3393</v>
      </c>
      <c r="F490" s="764">
        <v>1059912800</v>
      </c>
      <c r="G490" s="177" t="s">
        <v>3394</v>
      </c>
      <c r="H490" s="766" t="s">
        <v>3867</v>
      </c>
      <c r="I490" s="766" t="s">
        <v>3842</v>
      </c>
      <c r="J490" s="767" t="s">
        <v>3843</v>
      </c>
      <c r="K490" s="768" t="s">
        <v>76</v>
      </c>
      <c r="L490" s="178" t="s">
        <v>288</v>
      </c>
      <c r="M490" s="180">
        <v>40132</v>
      </c>
      <c r="N490" s="182" t="s">
        <v>3390</v>
      </c>
    </row>
    <row r="491" spans="2:14" ht="27.75" customHeight="1">
      <c r="B491" s="179" t="s">
        <v>204</v>
      </c>
      <c r="C491" s="179">
        <v>45527</v>
      </c>
      <c r="D491" s="764" t="s">
        <v>3473</v>
      </c>
      <c r="E491" s="765" t="s">
        <v>3393</v>
      </c>
      <c r="F491" s="764">
        <v>1061723418</v>
      </c>
      <c r="G491" s="177" t="s">
        <v>3394</v>
      </c>
      <c r="H491" s="766" t="s">
        <v>3868</v>
      </c>
      <c r="I491" s="766" t="s">
        <v>3842</v>
      </c>
      <c r="J491" s="767" t="s">
        <v>3843</v>
      </c>
      <c r="K491" s="768" t="s">
        <v>76</v>
      </c>
      <c r="L491" s="178" t="s">
        <v>288</v>
      </c>
      <c r="M491" s="180">
        <v>40132</v>
      </c>
      <c r="N491" s="182" t="s">
        <v>3390</v>
      </c>
    </row>
    <row r="492" spans="2:14" ht="27.75" customHeight="1">
      <c r="B492" s="179" t="s">
        <v>204</v>
      </c>
      <c r="C492" s="179">
        <v>45527</v>
      </c>
      <c r="D492" s="764" t="s">
        <v>3624</v>
      </c>
      <c r="E492" s="765" t="s">
        <v>3393</v>
      </c>
      <c r="F492" s="764">
        <v>1061720638</v>
      </c>
      <c r="G492" s="177" t="s">
        <v>3394</v>
      </c>
      <c r="H492" s="766" t="s">
        <v>3869</v>
      </c>
      <c r="I492" s="766" t="s">
        <v>3842</v>
      </c>
      <c r="J492" s="767" t="s">
        <v>3843</v>
      </c>
      <c r="K492" s="768" t="s">
        <v>76</v>
      </c>
      <c r="L492" s="178" t="s">
        <v>288</v>
      </c>
      <c r="M492" s="180">
        <v>40132</v>
      </c>
      <c r="N492" s="182" t="s">
        <v>3390</v>
      </c>
    </row>
    <row r="493" spans="2:14" ht="27.75" customHeight="1">
      <c r="B493" s="179" t="s">
        <v>204</v>
      </c>
      <c r="C493" s="179">
        <v>45527</v>
      </c>
      <c r="D493" s="764" t="s">
        <v>3477</v>
      </c>
      <c r="E493" s="765" t="s">
        <v>3393</v>
      </c>
      <c r="F493" s="764">
        <v>1061786824</v>
      </c>
      <c r="G493" s="177" t="s">
        <v>3394</v>
      </c>
      <c r="H493" s="766" t="s">
        <v>3870</v>
      </c>
      <c r="I493" s="766" t="s">
        <v>3842</v>
      </c>
      <c r="J493" s="767" t="s">
        <v>3843</v>
      </c>
      <c r="K493" s="768" t="s">
        <v>76</v>
      </c>
      <c r="L493" s="178" t="s">
        <v>288</v>
      </c>
      <c r="M493" s="180">
        <v>40132</v>
      </c>
      <c r="N493" s="182" t="s">
        <v>3390</v>
      </c>
    </row>
    <row r="494" spans="2:14" ht="27.75" customHeight="1">
      <c r="B494" s="179" t="s">
        <v>204</v>
      </c>
      <c r="C494" s="179">
        <v>45527</v>
      </c>
      <c r="D494" s="764" t="s">
        <v>3479</v>
      </c>
      <c r="E494" s="765" t="s">
        <v>3393</v>
      </c>
      <c r="F494" s="764">
        <v>1059915770</v>
      </c>
      <c r="G494" s="177" t="s">
        <v>3394</v>
      </c>
      <c r="H494" s="766" t="s">
        <v>3871</v>
      </c>
      <c r="I494" s="766" t="s">
        <v>3842</v>
      </c>
      <c r="J494" s="767" t="s">
        <v>3843</v>
      </c>
      <c r="K494" s="768" t="s">
        <v>76</v>
      </c>
      <c r="L494" s="178" t="s">
        <v>288</v>
      </c>
      <c r="M494" s="180">
        <v>40132</v>
      </c>
      <c r="N494" s="182" t="s">
        <v>3390</v>
      </c>
    </row>
    <row r="495" spans="2:14" ht="27.75" customHeight="1">
      <c r="B495" s="179" t="s">
        <v>204</v>
      </c>
      <c r="C495" s="179">
        <v>45527</v>
      </c>
      <c r="D495" s="764" t="s">
        <v>3481</v>
      </c>
      <c r="E495" s="765" t="s">
        <v>3393</v>
      </c>
      <c r="F495" s="764">
        <v>1058976178</v>
      </c>
      <c r="G495" s="177" t="s">
        <v>3394</v>
      </c>
      <c r="H495" s="766" t="s">
        <v>3872</v>
      </c>
      <c r="I495" s="766" t="s">
        <v>3842</v>
      </c>
      <c r="J495" s="767" t="s">
        <v>3843</v>
      </c>
      <c r="K495" s="768" t="s">
        <v>76</v>
      </c>
      <c r="L495" s="178" t="s">
        <v>288</v>
      </c>
      <c r="M495" s="180">
        <v>40132</v>
      </c>
      <c r="N495" s="182" t="s">
        <v>3390</v>
      </c>
    </row>
    <row r="496" spans="2:14" ht="27.75" customHeight="1">
      <c r="B496" s="179" t="s">
        <v>204</v>
      </c>
      <c r="C496" s="179">
        <v>45527</v>
      </c>
      <c r="D496" s="764" t="s">
        <v>3483</v>
      </c>
      <c r="E496" s="765" t="s">
        <v>3393</v>
      </c>
      <c r="F496" s="764">
        <v>34639210</v>
      </c>
      <c r="G496" s="177" t="s">
        <v>3394</v>
      </c>
      <c r="H496" s="766" t="s">
        <v>3873</v>
      </c>
      <c r="I496" s="766" t="s">
        <v>3842</v>
      </c>
      <c r="J496" s="767" t="s">
        <v>3843</v>
      </c>
      <c r="K496" s="768" t="s">
        <v>76</v>
      </c>
      <c r="L496" s="178" t="s">
        <v>288</v>
      </c>
      <c r="M496" s="180">
        <v>40132</v>
      </c>
      <c r="N496" s="182" t="s">
        <v>3390</v>
      </c>
    </row>
    <row r="497" spans="2:14" ht="27.75" customHeight="1">
      <c r="B497" s="179" t="s">
        <v>204</v>
      </c>
      <c r="C497" s="179">
        <v>45527</v>
      </c>
      <c r="D497" s="764" t="s">
        <v>3485</v>
      </c>
      <c r="E497" s="765" t="s">
        <v>3393</v>
      </c>
      <c r="F497" s="764">
        <v>1059360257</v>
      </c>
      <c r="G497" s="177" t="s">
        <v>3394</v>
      </c>
      <c r="H497" s="766" t="s">
        <v>3874</v>
      </c>
      <c r="I497" s="766" t="s">
        <v>3842</v>
      </c>
      <c r="J497" s="767" t="s">
        <v>3843</v>
      </c>
      <c r="K497" s="768" t="s">
        <v>76</v>
      </c>
      <c r="L497" s="178" t="s">
        <v>288</v>
      </c>
      <c r="M497" s="180">
        <v>40132</v>
      </c>
      <c r="N497" s="182" t="s">
        <v>3390</v>
      </c>
    </row>
    <row r="498" spans="2:14" ht="27.75" customHeight="1">
      <c r="B498" s="179" t="s">
        <v>204</v>
      </c>
      <c r="C498" s="179">
        <v>45527</v>
      </c>
      <c r="D498" s="764" t="s">
        <v>3487</v>
      </c>
      <c r="E498" s="765" t="s">
        <v>3393</v>
      </c>
      <c r="F498" s="764">
        <v>1058672925</v>
      </c>
      <c r="G498" s="177" t="s">
        <v>3394</v>
      </c>
      <c r="H498" s="766" t="s">
        <v>3875</v>
      </c>
      <c r="I498" s="766" t="s">
        <v>3842</v>
      </c>
      <c r="J498" s="767" t="s">
        <v>3843</v>
      </c>
      <c r="K498" s="768" t="s">
        <v>76</v>
      </c>
      <c r="L498" s="178" t="s">
        <v>288</v>
      </c>
      <c r="M498" s="180">
        <v>40132</v>
      </c>
      <c r="N498" s="182" t="s">
        <v>3390</v>
      </c>
    </row>
    <row r="499" spans="2:14" ht="27.75" customHeight="1">
      <c r="B499" s="179" t="s">
        <v>204</v>
      </c>
      <c r="C499" s="179">
        <v>45527</v>
      </c>
      <c r="D499" s="764" t="s">
        <v>3489</v>
      </c>
      <c r="E499" s="765" t="s">
        <v>3393</v>
      </c>
      <c r="F499" s="764">
        <v>1061087676</v>
      </c>
      <c r="G499" s="177" t="s">
        <v>3394</v>
      </c>
      <c r="H499" s="766" t="s">
        <v>3876</v>
      </c>
      <c r="I499" s="766" t="s">
        <v>3842</v>
      </c>
      <c r="J499" s="767" t="s">
        <v>3843</v>
      </c>
      <c r="K499" s="768" t="s">
        <v>76</v>
      </c>
      <c r="L499" s="178" t="s">
        <v>288</v>
      </c>
      <c r="M499" s="180">
        <v>40132</v>
      </c>
      <c r="N499" s="182" t="s">
        <v>3390</v>
      </c>
    </row>
    <row r="500" spans="2:14" ht="27.75" customHeight="1">
      <c r="B500" s="179" t="s">
        <v>204</v>
      </c>
      <c r="C500" s="179">
        <v>45527</v>
      </c>
      <c r="D500" s="764" t="s">
        <v>3491</v>
      </c>
      <c r="E500" s="765" t="s">
        <v>3393</v>
      </c>
      <c r="F500" s="764">
        <v>1050944164</v>
      </c>
      <c r="G500" s="177" t="s">
        <v>3394</v>
      </c>
      <c r="H500" s="766" t="s">
        <v>3877</v>
      </c>
      <c r="I500" s="766" t="s">
        <v>3842</v>
      </c>
      <c r="J500" s="767" t="s">
        <v>3843</v>
      </c>
      <c r="K500" s="768" t="s">
        <v>76</v>
      </c>
      <c r="L500" s="178" t="s">
        <v>288</v>
      </c>
      <c r="M500" s="180">
        <v>40132</v>
      </c>
      <c r="N500" s="182" t="s">
        <v>3390</v>
      </c>
    </row>
    <row r="501" spans="2:14" ht="27.75" customHeight="1">
      <c r="B501" s="179" t="s">
        <v>204</v>
      </c>
      <c r="C501" s="179">
        <v>45527</v>
      </c>
      <c r="D501" s="764" t="s">
        <v>3493</v>
      </c>
      <c r="E501" s="765" t="s">
        <v>3393</v>
      </c>
      <c r="F501" s="764">
        <v>34561105</v>
      </c>
      <c r="G501" s="177" t="s">
        <v>3394</v>
      </c>
      <c r="H501" s="766" t="s">
        <v>3878</v>
      </c>
      <c r="I501" s="766" t="s">
        <v>3842</v>
      </c>
      <c r="J501" s="767" t="s">
        <v>3843</v>
      </c>
      <c r="K501" s="768" t="s">
        <v>76</v>
      </c>
      <c r="L501" s="178" t="s">
        <v>288</v>
      </c>
      <c r="M501" s="180">
        <v>40132</v>
      </c>
      <c r="N501" s="182" t="s">
        <v>3390</v>
      </c>
    </row>
    <row r="502" spans="2:14" ht="27.75" customHeight="1">
      <c r="B502" s="179" t="s">
        <v>204</v>
      </c>
      <c r="C502" s="179">
        <v>45527</v>
      </c>
      <c r="D502" s="764" t="s">
        <v>3495</v>
      </c>
      <c r="E502" s="765" t="s">
        <v>3393</v>
      </c>
      <c r="F502" s="764">
        <v>25635032</v>
      </c>
      <c r="G502" s="177" t="s">
        <v>3394</v>
      </c>
      <c r="H502" s="766" t="s">
        <v>3879</v>
      </c>
      <c r="I502" s="766" t="s">
        <v>3842</v>
      </c>
      <c r="J502" s="767" t="s">
        <v>3843</v>
      </c>
      <c r="K502" s="768" t="s">
        <v>76</v>
      </c>
      <c r="L502" s="178" t="s">
        <v>288</v>
      </c>
      <c r="M502" s="180">
        <v>40132</v>
      </c>
      <c r="N502" s="182" t="s">
        <v>3390</v>
      </c>
    </row>
    <row r="503" spans="2:14" ht="27.75" customHeight="1">
      <c r="B503" s="179" t="s">
        <v>204</v>
      </c>
      <c r="C503" s="179">
        <v>45527</v>
      </c>
      <c r="D503" s="764" t="s">
        <v>3497</v>
      </c>
      <c r="E503" s="765" t="s">
        <v>3393</v>
      </c>
      <c r="F503" s="764">
        <v>1059356237</v>
      </c>
      <c r="G503" s="177" t="s">
        <v>3394</v>
      </c>
      <c r="H503" s="766" t="s">
        <v>3880</v>
      </c>
      <c r="I503" s="766" t="s">
        <v>3842</v>
      </c>
      <c r="J503" s="767" t="s">
        <v>3843</v>
      </c>
      <c r="K503" s="768" t="s">
        <v>76</v>
      </c>
      <c r="L503" s="178" t="s">
        <v>288</v>
      </c>
      <c r="M503" s="180">
        <v>40132</v>
      </c>
      <c r="N503" s="182" t="s">
        <v>3390</v>
      </c>
    </row>
    <row r="504" spans="2:14" ht="27.75" customHeight="1">
      <c r="B504" s="179" t="s">
        <v>204</v>
      </c>
      <c r="C504" s="179">
        <v>45527</v>
      </c>
      <c r="D504" s="764" t="s">
        <v>3499</v>
      </c>
      <c r="E504" s="765" t="s">
        <v>3393</v>
      </c>
      <c r="F504" s="764">
        <v>76028758</v>
      </c>
      <c r="G504" s="177" t="s">
        <v>3394</v>
      </c>
      <c r="H504" s="766" t="s">
        <v>3881</v>
      </c>
      <c r="I504" s="766" t="s">
        <v>3842</v>
      </c>
      <c r="J504" s="767" t="s">
        <v>3843</v>
      </c>
      <c r="K504" s="768" t="s">
        <v>76</v>
      </c>
      <c r="L504" s="178" t="s">
        <v>288</v>
      </c>
      <c r="M504" s="180">
        <v>40132</v>
      </c>
      <c r="N504" s="182" t="s">
        <v>3390</v>
      </c>
    </row>
    <row r="505" spans="2:14" ht="27.75" customHeight="1">
      <c r="B505" s="179" t="s">
        <v>204</v>
      </c>
      <c r="C505" s="179">
        <v>45535</v>
      </c>
      <c r="D505" s="747" t="s">
        <v>3738</v>
      </c>
      <c r="E505" s="765" t="s">
        <v>3393</v>
      </c>
      <c r="F505" s="764">
        <v>45690077</v>
      </c>
      <c r="G505" s="177" t="s">
        <v>3394</v>
      </c>
      <c r="H505" s="766" t="s">
        <v>3882</v>
      </c>
      <c r="I505" s="766" t="s">
        <v>3883</v>
      </c>
      <c r="J505" s="767" t="s">
        <v>3884</v>
      </c>
      <c r="K505" s="768" t="s">
        <v>100</v>
      </c>
      <c r="L505" s="178" t="s">
        <v>102</v>
      </c>
      <c r="M505" s="180">
        <v>3000000</v>
      </c>
      <c r="N505" s="182" t="s">
        <v>3390</v>
      </c>
    </row>
    <row r="506" spans="2:14" ht="27.75" customHeight="1">
      <c r="B506" s="179" t="s">
        <v>204</v>
      </c>
      <c r="C506" s="179">
        <v>45535</v>
      </c>
      <c r="D506" s="35" t="s">
        <v>3885</v>
      </c>
      <c r="E506" s="765" t="s">
        <v>3393</v>
      </c>
      <c r="F506" s="794">
        <v>1143354550</v>
      </c>
      <c r="G506" s="177" t="s">
        <v>3394</v>
      </c>
      <c r="H506" s="766" t="s">
        <v>3886</v>
      </c>
      <c r="I506" s="766" t="s">
        <v>3887</v>
      </c>
      <c r="J506" s="767" t="s">
        <v>3884</v>
      </c>
      <c r="K506" s="768" t="s">
        <v>100</v>
      </c>
      <c r="L506" s="178" t="s">
        <v>102</v>
      </c>
      <c r="M506" s="180">
        <v>3000000</v>
      </c>
      <c r="N506" s="182" t="s">
        <v>3390</v>
      </c>
    </row>
    <row r="507" spans="2:14" ht="27.75" customHeight="1">
      <c r="B507" s="179" t="s">
        <v>204</v>
      </c>
      <c r="C507" s="179">
        <v>45535</v>
      </c>
      <c r="D507" s="747" t="s">
        <v>3888</v>
      </c>
      <c r="E507" s="765" t="s">
        <v>3393</v>
      </c>
      <c r="F507" s="764">
        <v>73181759</v>
      </c>
      <c r="G507" s="177" t="s">
        <v>3394</v>
      </c>
      <c r="H507" s="766" t="s">
        <v>3889</v>
      </c>
      <c r="I507" s="766" t="s">
        <v>3890</v>
      </c>
      <c r="J507" s="767" t="s">
        <v>3884</v>
      </c>
      <c r="K507" s="768" t="s">
        <v>100</v>
      </c>
      <c r="L507" s="178" t="s">
        <v>102</v>
      </c>
      <c r="M507" s="180">
        <v>2500000</v>
      </c>
      <c r="N507" s="182" t="s">
        <v>3390</v>
      </c>
    </row>
    <row r="508" spans="2:14" ht="27.75" customHeight="1">
      <c r="B508" s="179" t="s">
        <v>204</v>
      </c>
      <c r="C508" s="179">
        <v>45535</v>
      </c>
      <c r="D508" s="747" t="s">
        <v>3891</v>
      </c>
      <c r="E508" s="765" t="s">
        <v>3393</v>
      </c>
      <c r="F508" s="795">
        <v>34559756</v>
      </c>
      <c r="G508" s="177" t="s">
        <v>3394</v>
      </c>
      <c r="H508" s="766" t="s">
        <v>3892</v>
      </c>
      <c r="I508" s="766" t="s">
        <v>3893</v>
      </c>
      <c r="J508" s="767" t="s">
        <v>3884</v>
      </c>
      <c r="K508" s="768" t="s">
        <v>100</v>
      </c>
      <c r="L508" s="178" t="s">
        <v>102</v>
      </c>
      <c r="M508" s="180">
        <v>1200000</v>
      </c>
      <c r="N508" s="182" t="s">
        <v>3390</v>
      </c>
    </row>
    <row r="509" spans="2:14" ht="27.75" customHeight="1">
      <c r="B509" s="179" t="s">
        <v>204</v>
      </c>
      <c r="C509" s="179">
        <v>45535</v>
      </c>
      <c r="D509" s="747" t="s">
        <v>3733</v>
      </c>
      <c r="E509" s="765" t="s">
        <v>3396</v>
      </c>
      <c r="F509" s="765" t="s">
        <v>3734</v>
      </c>
      <c r="G509" s="177" t="s">
        <v>3387</v>
      </c>
      <c r="H509" s="766" t="s">
        <v>3894</v>
      </c>
      <c r="I509" s="766" t="s">
        <v>3895</v>
      </c>
      <c r="J509" s="767" t="s">
        <v>3884</v>
      </c>
      <c r="K509" s="768" t="s">
        <v>100</v>
      </c>
      <c r="L509" s="178" t="s">
        <v>105</v>
      </c>
      <c r="M509" s="180">
        <v>4500000</v>
      </c>
      <c r="N509" s="182" t="s">
        <v>3390</v>
      </c>
    </row>
    <row r="510" spans="2:14" ht="27.75" customHeight="1">
      <c r="B510" s="179" t="s">
        <v>204</v>
      </c>
      <c r="C510" s="179">
        <v>45535</v>
      </c>
      <c r="D510" s="747" t="s">
        <v>3733</v>
      </c>
      <c r="E510" s="765" t="s">
        <v>3396</v>
      </c>
      <c r="F510" s="765" t="s">
        <v>3734</v>
      </c>
      <c r="G510" s="177" t="s">
        <v>3387</v>
      </c>
      <c r="H510" s="766" t="s">
        <v>3896</v>
      </c>
      <c r="I510" s="766" t="s">
        <v>3897</v>
      </c>
      <c r="J510" s="767" t="s">
        <v>3884</v>
      </c>
      <c r="K510" s="768" t="s">
        <v>100</v>
      </c>
      <c r="L510" s="178" t="s">
        <v>105</v>
      </c>
      <c r="M510" s="180">
        <v>9477796</v>
      </c>
      <c r="N510" s="182" t="s">
        <v>3390</v>
      </c>
    </row>
    <row r="511" spans="2:14" ht="27.75" customHeight="1">
      <c r="B511" s="179" t="s">
        <v>204</v>
      </c>
      <c r="C511" s="179">
        <v>45535</v>
      </c>
      <c r="D511" s="747" t="s">
        <v>3898</v>
      </c>
      <c r="E511" s="765" t="s">
        <v>3396</v>
      </c>
      <c r="F511" s="765" t="s">
        <v>3899</v>
      </c>
      <c r="G511" s="177" t="s">
        <v>3391</v>
      </c>
      <c r="H511" s="766" t="s">
        <v>3900</v>
      </c>
      <c r="I511" s="766"/>
      <c r="J511" s="767" t="s">
        <v>3901</v>
      </c>
      <c r="K511" s="768" t="s">
        <v>119</v>
      </c>
      <c r="L511" s="178" t="s">
        <v>349</v>
      </c>
      <c r="M511" s="771">
        <v>11947.6</v>
      </c>
      <c r="N511" s="182" t="s">
        <v>3390</v>
      </c>
    </row>
    <row r="512" spans="2:14" ht="27.75" customHeight="1">
      <c r="B512" s="179" t="s">
        <v>212</v>
      </c>
      <c r="C512" s="179">
        <v>45565</v>
      </c>
      <c r="D512" s="764" t="s">
        <v>3908</v>
      </c>
      <c r="E512" s="764" t="s">
        <v>3393</v>
      </c>
      <c r="F512" s="764">
        <v>10295898</v>
      </c>
      <c r="G512" s="177" t="s">
        <v>3394</v>
      </c>
      <c r="H512" s="766" t="s">
        <v>3909</v>
      </c>
      <c r="I512" s="766" t="s">
        <v>3910</v>
      </c>
      <c r="J512" s="767" t="s">
        <v>3911</v>
      </c>
      <c r="K512" s="768" t="s">
        <v>15</v>
      </c>
      <c r="L512" s="178" t="s">
        <v>16</v>
      </c>
      <c r="M512" s="800">
        <f>7971067/30*23</f>
        <v>6111151.3666666672</v>
      </c>
      <c r="N512" s="182" t="s">
        <v>3390</v>
      </c>
    </row>
    <row r="513" spans="2:14" ht="27.75" customHeight="1">
      <c r="B513" s="179" t="s">
        <v>212</v>
      </c>
      <c r="C513" s="179">
        <v>45565</v>
      </c>
      <c r="D513" s="764" t="s">
        <v>3908</v>
      </c>
      <c r="E513" s="764" t="s">
        <v>3393</v>
      </c>
      <c r="F513" s="764">
        <v>10295898</v>
      </c>
      <c r="G513" s="177" t="s">
        <v>3394</v>
      </c>
      <c r="H513" s="766" t="s">
        <v>3912</v>
      </c>
      <c r="I513" s="766" t="s">
        <v>3910</v>
      </c>
      <c r="J513" s="767" t="s">
        <v>3911</v>
      </c>
      <c r="K513" s="768" t="s">
        <v>15</v>
      </c>
      <c r="L513" s="178" t="s">
        <v>19</v>
      </c>
      <c r="M513" s="801">
        <f>4853933/30*7</f>
        <v>1132584.3666666667</v>
      </c>
      <c r="N513" s="182" t="s">
        <v>3390</v>
      </c>
    </row>
    <row r="514" spans="2:14" ht="27.75" customHeight="1">
      <c r="B514" s="179" t="s">
        <v>212</v>
      </c>
      <c r="C514" s="179">
        <v>45565</v>
      </c>
      <c r="D514" s="764" t="s">
        <v>3913</v>
      </c>
      <c r="E514" s="764" t="s">
        <v>3393</v>
      </c>
      <c r="F514" s="764">
        <v>34318862</v>
      </c>
      <c r="G514" s="177" t="s">
        <v>3394</v>
      </c>
      <c r="H514" s="766" t="s">
        <v>3914</v>
      </c>
      <c r="I514" s="766" t="s">
        <v>3910</v>
      </c>
      <c r="J514" s="767" t="s">
        <v>3911</v>
      </c>
      <c r="K514" s="768" t="s">
        <v>15</v>
      </c>
      <c r="L514" s="178" t="s">
        <v>16</v>
      </c>
      <c r="M514" s="800">
        <f>7971067/30*7</f>
        <v>1859915.6333333333</v>
      </c>
      <c r="N514" s="182" t="s">
        <v>3390</v>
      </c>
    </row>
    <row r="515" spans="2:14" ht="27.75" customHeight="1">
      <c r="B515" s="179" t="s">
        <v>212</v>
      </c>
      <c r="C515" s="179">
        <v>45565</v>
      </c>
      <c r="D515" s="764" t="s">
        <v>3915</v>
      </c>
      <c r="E515" s="764" t="s">
        <v>3393</v>
      </c>
      <c r="F515" s="764">
        <v>1047365644</v>
      </c>
      <c r="G515" s="177" t="s">
        <v>3394</v>
      </c>
      <c r="H515" s="802" t="s">
        <v>3916</v>
      </c>
      <c r="I515" s="766" t="s">
        <v>3910</v>
      </c>
      <c r="J515" s="767" t="s">
        <v>3911</v>
      </c>
      <c r="K515" s="768" t="s">
        <v>15</v>
      </c>
      <c r="L515" s="178" t="s">
        <v>33</v>
      </c>
      <c r="M515" s="800">
        <v>4022732</v>
      </c>
      <c r="N515" s="182" t="s">
        <v>3390</v>
      </c>
    </row>
    <row r="516" spans="2:14" ht="27.75" customHeight="1">
      <c r="B516" s="179" t="s">
        <v>212</v>
      </c>
      <c r="C516" s="179">
        <v>45565</v>
      </c>
      <c r="D516" s="764" t="s">
        <v>3917</v>
      </c>
      <c r="E516" s="764" t="s">
        <v>3393</v>
      </c>
      <c r="F516" s="764">
        <v>45467436</v>
      </c>
      <c r="G516" s="177" t="s">
        <v>3394</v>
      </c>
      <c r="H516" s="802" t="s">
        <v>3918</v>
      </c>
      <c r="I516" s="766" t="s">
        <v>3910</v>
      </c>
      <c r="J516" s="767" t="s">
        <v>3911</v>
      </c>
      <c r="K516" s="768" t="s">
        <v>15</v>
      </c>
      <c r="L516" s="178" t="s">
        <v>33</v>
      </c>
      <c r="M516" s="800">
        <v>4022732</v>
      </c>
      <c r="N516" s="182" t="s">
        <v>3390</v>
      </c>
    </row>
    <row r="517" spans="2:14" ht="27.75" customHeight="1">
      <c r="B517" s="179" t="s">
        <v>212</v>
      </c>
      <c r="C517" s="179">
        <v>45565</v>
      </c>
      <c r="D517" s="764" t="s">
        <v>3919</v>
      </c>
      <c r="E517" s="764" t="s">
        <v>3393</v>
      </c>
      <c r="F517" s="764">
        <v>1143404334</v>
      </c>
      <c r="G517" s="177" t="s">
        <v>3394</v>
      </c>
      <c r="H517" s="802" t="s">
        <v>3920</v>
      </c>
      <c r="I517" s="766" t="s">
        <v>3910</v>
      </c>
      <c r="J517" s="767" t="s">
        <v>3911</v>
      </c>
      <c r="K517" s="768" t="s">
        <v>15</v>
      </c>
      <c r="L517" s="178" t="s">
        <v>33</v>
      </c>
      <c r="M517" s="800">
        <v>4022732</v>
      </c>
      <c r="N517" s="182" t="s">
        <v>3390</v>
      </c>
    </row>
    <row r="518" spans="2:14" ht="27.75" customHeight="1">
      <c r="B518" s="179" t="s">
        <v>212</v>
      </c>
      <c r="C518" s="179">
        <v>45565</v>
      </c>
      <c r="D518" s="764" t="s">
        <v>3921</v>
      </c>
      <c r="E518" s="764" t="s">
        <v>3393</v>
      </c>
      <c r="F518" s="764">
        <v>1061719010</v>
      </c>
      <c r="G518" s="177" t="s">
        <v>3394</v>
      </c>
      <c r="H518" s="802" t="s">
        <v>3922</v>
      </c>
      <c r="I518" s="766" t="s">
        <v>3910</v>
      </c>
      <c r="J518" s="767" t="s">
        <v>3911</v>
      </c>
      <c r="K518" s="768" t="s">
        <v>15</v>
      </c>
      <c r="L518" s="178" t="s">
        <v>25</v>
      </c>
      <c r="M518" s="800">
        <v>4326000</v>
      </c>
      <c r="N518" s="182" t="s">
        <v>3390</v>
      </c>
    </row>
    <row r="519" spans="2:14" ht="27.75" customHeight="1">
      <c r="B519" s="179" t="s">
        <v>212</v>
      </c>
      <c r="C519" s="179">
        <v>45565</v>
      </c>
      <c r="D519" s="764" t="s">
        <v>3923</v>
      </c>
      <c r="E519" s="764" t="s">
        <v>3393</v>
      </c>
      <c r="F519" s="764">
        <v>48607013</v>
      </c>
      <c r="G519" s="177" t="s">
        <v>3394</v>
      </c>
      <c r="H519" s="802" t="s">
        <v>3924</v>
      </c>
      <c r="I519" s="766" t="s">
        <v>3910</v>
      </c>
      <c r="J519" s="767" t="s">
        <v>3911</v>
      </c>
      <c r="K519" s="768" t="s">
        <v>15</v>
      </c>
      <c r="L519" s="178" t="s">
        <v>25</v>
      </c>
      <c r="M519" s="801">
        <v>4326000</v>
      </c>
      <c r="N519" s="182" t="s">
        <v>3390</v>
      </c>
    </row>
    <row r="520" spans="2:14" ht="27.75" customHeight="1">
      <c r="B520" s="179" t="s">
        <v>212</v>
      </c>
      <c r="C520" s="179">
        <v>45565</v>
      </c>
      <c r="D520" s="764" t="s">
        <v>3925</v>
      </c>
      <c r="E520" s="764" t="s">
        <v>3393</v>
      </c>
      <c r="F520" s="764">
        <v>45509952</v>
      </c>
      <c r="G520" s="177" t="s">
        <v>3394</v>
      </c>
      <c r="H520" s="802" t="s">
        <v>3926</v>
      </c>
      <c r="I520" s="766" t="s">
        <v>3910</v>
      </c>
      <c r="J520" s="767" t="s">
        <v>3911</v>
      </c>
      <c r="K520" s="768" t="s">
        <v>15</v>
      </c>
      <c r="L520" s="178" t="s">
        <v>25</v>
      </c>
      <c r="M520" s="801">
        <v>4326000</v>
      </c>
      <c r="N520" s="182" t="s">
        <v>3390</v>
      </c>
    </row>
    <row r="521" spans="2:14" ht="27.75" customHeight="1">
      <c r="B521" s="179" t="s">
        <v>212</v>
      </c>
      <c r="C521" s="179">
        <v>45565</v>
      </c>
      <c r="D521" s="764" t="s">
        <v>3437</v>
      </c>
      <c r="E521" s="764" t="s">
        <v>3393</v>
      </c>
      <c r="F521" s="764">
        <v>1058672776</v>
      </c>
      <c r="G521" s="177" t="s">
        <v>3394</v>
      </c>
      <c r="H521" s="802" t="s">
        <v>3927</v>
      </c>
      <c r="I521" s="766" t="s">
        <v>3910</v>
      </c>
      <c r="J521" s="767" t="s">
        <v>3911</v>
      </c>
      <c r="K521" s="768" t="s">
        <v>15</v>
      </c>
      <c r="L521" s="178" t="s">
        <v>25</v>
      </c>
      <c r="M521" s="801">
        <v>4326000</v>
      </c>
      <c r="N521" s="182" t="s">
        <v>3390</v>
      </c>
    </row>
    <row r="522" spans="2:14" ht="27.75" customHeight="1">
      <c r="B522" s="179" t="s">
        <v>212</v>
      </c>
      <c r="C522" s="179">
        <v>45565</v>
      </c>
      <c r="D522" s="764" t="s">
        <v>3928</v>
      </c>
      <c r="E522" s="764" t="s">
        <v>3393</v>
      </c>
      <c r="F522" s="764">
        <v>1063808285</v>
      </c>
      <c r="G522" s="177" t="s">
        <v>3394</v>
      </c>
      <c r="H522" s="802" t="s">
        <v>3929</v>
      </c>
      <c r="I522" s="766" t="s">
        <v>3910</v>
      </c>
      <c r="J522" s="767" t="s">
        <v>3911</v>
      </c>
      <c r="K522" s="768" t="s">
        <v>15</v>
      </c>
      <c r="L522" s="178" t="s">
        <v>25</v>
      </c>
      <c r="M522" s="801">
        <v>4326000</v>
      </c>
      <c r="N522" s="182" t="s">
        <v>3390</v>
      </c>
    </row>
    <row r="523" spans="2:14" ht="27.75" customHeight="1">
      <c r="B523" s="179" t="s">
        <v>212</v>
      </c>
      <c r="C523" s="179">
        <v>45565</v>
      </c>
      <c r="D523" s="764" t="s">
        <v>3441</v>
      </c>
      <c r="E523" s="764" t="s">
        <v>3393</v>
      </c>
      <c r="F523" s="764">
        <v>1058670284</v>
      </c>
      <c r="G523" s="177" t="s">
        <v>3394</v>
      </c>
      <c r="H523" s="802" t="s">
        <v>3930</v>
      </c>
      <c r="I523" s="766" t="s">
        <v>3910</v>
      </c>
      <c r="J523" s="767" t="s">
        <v>3911</v>
      </c>
      <c r="K523" s="768" t="s">
        <v>15</v>
      </c>
      <c r="L523" s="178" t="s">
        <v>25</v>
      </c>
      <c r="M523" s="801">
        <v>4326000</v>
      </c>
      <c r="N523" s="182" t="s">
        <v>3390</v>
      </c>
    </row>
    <row r="524" spans="2:14" ht="27.75" customHeight="1">
      <c r="B524" s="179" t="s">
        <v>212</v>
      </c>
      <c r="C524" s="179">
        <v>45565</v>
      </c>
      <c r="D524" s="764" t="s">
        <v>3931</v>
      </c>
      <c r="E524" s="764" t="s">
        <v>3393</v>
      </c>
      <c r="F524" s="764">
        <v>1061783592</v>
      </c>
      <c r="G524" s="177" t="s">
        <v>3394</v>
      </c>
      <c r="H524" s="802" t="s">
        <v>3932</v>
      </c>
      <c r="I524" s="766" t="s">
        <v>3910</v>
      </c>
      <c r="J524" s="767" t="s">
        <v>3911</v>
      </c>
      <c r="K524" s="768" t="s">
        <v>15</v>
      </c>
      <c r="L524" s="178" t="s">
        <v>25</v>
      </c>
      <c r="M524" s="801">
        <v>4326000</v>
      </c>
      <c r="N524" s="182" t="s">
        <v>3390</v>
      </c>
    </row>
    <row r="525" spans="2:14" ht="27.75" customHeight="1">
      <c r="B525" s="179" t="s">
        <v>212</v>
      </c>
      <c r="C525" s="179">
        <v>45565</v>
      </c>
      <c r="D525" s="764" t="s">
        <v>3933</v>
      </c>
      <c r="E525" s="764" t="s">
        <v>3393</v>
      </c>
      <c r="F525" s="764">
        <v>1033730834</v>
      </c>
      <c r="G525" s="177" t="s">
        <v>3394</v>
      </c>
      <c r="H525" s="802" t="s">
        <v>3934</v>
      </c>
      <c r="I525" s="766" t="s">
        <v>3910</v>
      </c>
      <c r="J525" s="767" t="s">
        <v>3911</v>
      </c>
      <c r="K525" s="768" t="s">
        <v>15</v>
      </c>
      <c r="L525" s="178" t="s">
        <v>25</v>
      </c>
      <c r="M525" s="801">
        <v>4326000</v>
      </c>
      <c r="N525" s="182" t="s">
        <v>3390</v>
      </c>
    </row>
    <row r="526" spans="2:14" ht="27.75" customHeight="1">
      <c r="B526" s="179" t="s">
        <v>212</v>
      </c>
      <c r="C526" s="179">
        <v>45565</v>
      </c>
      <c r="D526" s="764" t="s">
        <v>3447</v>
      </c>
      <c r="E526" s="764" t="s">
        <v>3393</v>
      </c>
      <c r="F526" s="764">
        <v>1061716701</v>
      </c>
      <c r="G526" s="177" t="s">
        <v>3394</v>
      </c>
      <c r="H526" s="802" t="s">
        <v>3935</v>
      </c>
      <c r="I526" s="766" t="s">
        <v>3910</v>
      </c>
      <c r="J526" s="767" t="s">
        <v>3911</v>
      </c>
      <c r="K526" s="768" t="s">
        <v>15</v>
      </c>
      <c r="L526" s="178" t="s">
        <v>25</v>
      </c>
      <c r="M526" s="801">
        <v>4326000</v>
      </c>
      <c r="N526" s="182" t="s">
        <v>3390</v>
      </c>
    </row>
    <row r="527" spans="2:14" ht="27.75" customHeight="1">
      <c r="B527" s="179" t="s">
        <v>212</v>
      </c>
      <c r="C527" s="179">
        <v>45565</v>
      </c>
      <c r="D527" s="764" t="s">
        <v>3449</v>
      </c>
      <c r="E527" s="764" t="s">
        <v>3393</v>
      </c>
      <c r="F527" s="764">
        <v>76326612</v>
      </c>
      <c r="G527" s="177" t="s">
        <v>3394</v>
      </c>
      <c r="H527" s="802" t="s">
        <v>3936</v>
      </c>
      <c r="I527" s="766" t="s">
        <v>3910</v>
      </c>
      <c r="J527" s="767" t="s">
        <v>3911</v>
      </c>
      <c r="K527" s="768" t="s">
        <v>15</v>
      </c>
      <c r="L527" s="178" t="s">
        <v>25</v>
      </c>
      <c r="M527" s="801">
        <v>4326000</v>
      </c>
      <c r="N527" s="182" t="s">
        <v>3390</v>
      </c>
    </row>
    <row r="528" spans="2:14" ht="27.75" customHeight="1">
      <c r="B528" s="179" t="s">
        <v>212</v>
      </c>
      <c r="C528" s="179">
        <v>45565</v>
      </c>
      <c r="D528" s="764" t="s">
        <v>3937</v>
      </c>
      <c r="E528" s="764" t="s">
        <v>3393</v>
      </c>
      <c r="F528" s="764">
        <v>25276952</v>
      </c>
      <c r="G528" s="177" t="s">
        <v>3394</v>
      </c>
      <c r="H528" s="802" t="s">
        <v>3938</v>
      </c>
      <c r="I528" s="766" t="s">
        <v>3910</v>
      </c>
      <c r="J528" s="767" t="s">
        <v>3911</v>
      </c>
      <c r="K528" s="768" t="s">
        <v>15</v>
      </c>
      <c r="L528" s="178" t="s">
        <v>25</v>
      </c>
      <c r="M528" s="801">
        <v>4326000</v>
      </c>
      <c r="N528" s="182" t="s">
        <v>3390</v>
      </c>
    </row>
    <row r="529" spans="2:14" ht="27.75" customHeight="1">
      <c r="B529" s="179" t="s">
        <v>212</v>
      </c>
      <c r="C529" s="179">
        <v>45565</v>
      </c>
      <c r="D529" s="764" t="s">
        <v>3453</v>
      </c>
      <c r="E529" s="764" t="s">
        <v>3393</v>
      </c>
      <c r="F529" s="764">
        <v>52999456</v>
      </c>
      <c r="G529" s="177" t="s">
        <v>3394</v>
      </c>
      <c r="H529" s="802" t="s">
        <v>3939</v>
      </c>
      <c r="I529" s="766" t="s">
        <v>3910</v>
      </c>
      <c r="J529" s="767" t="s">
        <v>3911</v>
      </c>
      <c r="K529" s="768" t="s">
        <v>15</v>
      </c>
      <c r="L529" s="178" t="s">
        <v>25</v>
      </c>
      <c r="M529" s="801">
        <v>4326000</v>
      </c>
      <c r="N529" s="182" t="s">
        <v>3390</v>
      </c>
    </row>
    <row r="530" spans="2:14" ht="27.75" customHeight="1">
      <c r="B530" s="179" t="s">
        <v>212</v>
      </c>
      <c r="C530" s="179">
        <v>45565</v>
      </c>
      <c r="D530" s="764" t="s">
        <v>3455</v>
      </c>
      <c r="E530" s="764" t="s">
        <v>3393</v>
      </c>
      <c r="F530" s="764">
        <v>1061808219</v>
      </c>
      <c r="G530" s="177" t="s">
        <v>3394</v>
      </c>
      <c r="H530" s="802" t="s">
        <v>3940</v>
      </c>
      <c r="I530" s="766" t="s">
        <v>3910</v>
      </c>
      <c r="J530" s="767" t="s">
        <v>3911</v>
      </c>
      <c r="K530" s="768" t="s">
        <v>15</v>
      </c>
      <c r="L530" s="178" t="s">
        <v>25</v>
      </c>
      <c r="M530" s="801">
        <v>4326000</v>
      </c>
      <c r="N530" s="182" t="s">
        <v>3390</v>
      </c>
    </row>
    <row r="531" spans="2:14" ht="27.75" customHeight="1">
      <c r="B531" s="179" t="s">
        <v>212</v>
      </c>
      <c r="C531" s="179">
        <v>45565</v>
      </c>
      <c r="D531" s="764" t="s">
        <v>3457</v>
      </c>
      <c r="E531" s="764" t="s">
        <v>3393</v>
      </c>
      <c r="F531" s="764">
        <v>1061775664</v>
      </c>
      <c r="G531" s="177" t="s">
        <v>3394</v>
      </c>
      <c r="H531" s="802" t="s">
        <v>3941</v>
      </c>
      <c r="I531" s="766" t="s">
        <v>3910</v>
      </c>
      <c r="J531" s="767" t="s">
        <v>3911</v>
      </c>
      <c r="K531" s="768" t="s">
        <v>15</v>
      </c>
      <c r="L531" s="178" t="s">
        <v>25</v>
      </c>
      <c r="M531" s="801">
        <v>4326000</v>
      </c>
      <c r="N531" s="182" t="s">
        <v>3390</v>
      </c>
    </row>
    <row r="532" spans="2:14" ht="27.75" customHeight="1">
      <c r="B532" s="179" t="s">
        <v>212</v>
      </c>
      <c r="C532" s="179">
        <v>45565</v>
      </c>
      <c r="D532" s="764" t="s">
        <v>3459</v>
      </c>
      <c r="E532" s="764" t="s">
        <v>3393</v>
      </c>
      <c r="F532" s="764">
        <v>34317116</v>
      </c>
      <c r="G532" s="177" t="s">
        <v>3394</v>
      </c>
      <c r="H532" s="802" t="s">
        <v>3942</v>
      </c>
      <c r="I532" s="766" t="s">
        <v>3910</v>
      </c>
      <c r="J532" s="767" t="s">
        <v>3911</v>
      </c>
      <c r="K532" s="768" t="s">
        <v>15</v>
      </c>
      <c r="L532" s="178" t="s">
        <v>25</v>
      </c>
      <c r="M532" s="801">
        <v>4326000</v>
      </c>
      <c r="N532" s="182" t="s">
        <v>3390</v>
      </c>
    </row>
    <row r="533" spans="2:14" ht="27.75" customHeight="1">
      <c r="B533" s="179" t="s">
        <v>212</v>
      </c>
      <c r="C533" s="179">
        <v>45565</v>
      </c>
      <c r="D533" s="764" t="s">
        <v>3461</v>
      </c>
      <c r="E533" s="764" t="s">
        <v>3393</v>
      </c>
      <c r="F533" s="764">
        <v>1058976144</v>
      </c>
      <c r="G533" s="177" t="s">
        <v>3394</v>
      </c>
      <c r="H533" s="802" t="s">
        <v>3943</v>
      </c>
      <c r="I533" s="766" t="s">
        <v>3910</v>
      </c>
      <c r="J533" s="767" t="s">
        <v>3911</v>
      </c>
      <c r="K533" s="768" t="s">
        <v>15</v>
      </c>
      <c r="L533" s="178" t="s">
        <v>31</v>
      </c>
      <c r="M533" s="801">
        <v>4326000</v>
      </c>
      <c r="N533" s="182" t="s">
        <v>3390</v>
      </c>
    </row>
    <row r="534" spans="2:14" ht="27.75" customHeight="1">
      <c r="B534" s="179" t="s">
        <v>212</v>
      </c>
      <c r="C534" s="179">
        <v>45565</v>
      </c>
      <c r="D534" s="764" t="s">
        <v>3944</v>
      </c>
      <c r="E534" s="764" t="s">
        <v>3393</v>
      </c>
      <c r="F534" s="764">
        <v>1059362572</v>
      </c>
      <c r="G534" s="177" t="s">
        <v>3394</v>
      </c>
      <c r="H534" s="802" t="s">
        <v>3945</v>
      </c>
      <c r="I534" s="766" t="s">
        <v>3910</v>
      </c>
      <c r="J534" s="767" t="s">
        <v>3911</v>
      </c>
      <c r="K534" s="768" t="s">
        <v>15</v>
      </c>
      <c r="L534" s="178" t="s">
        <v>31</v>
      </c>
      <c r="M534" s="801">
        <v>4326000</v>
      </c>
      <c r="N534" s="182" t="s">
        <v>3390</v>
      </c>
    </row>
    <row r="535" spans="2:14" ht="27.75" customHeight="1">
      <c r="B535" s="179" t="s">
        <v>212</v>
      </c>
      <c r="C535" s="179">
        <v>45565</v>
      </c>
      <c r="D535" s="764" t="s">
        <v>3465</v>
      </c>
      <c r="E535" s="764" t="s">
        <v>3393</v>
      </c>
      <c r="F535" s="764">
        <v>1061601638</v>
      </c>
      <c r="G535" s="177" t="s">
        <v>3394</v>
      </c>
      <c r="H535" s="802" t="s">
        <v>3946</v>
      </c>
      <c r="I535" s="766" t="s">
        <v>3910</v>
      </c>
      <c r="J535" s="767" t="s">
        <v>3911</v>
      </c>
      <c r="K535" s="768" t="s">
        <v>15</v>
      </c>
      <c r="L535" s="178" t="s">
        <v>31</v>
      </c>
      <c r="M535" s="801">
        <v>4326000</v>
      </c>
      <c r="N535" s="182" t="s">
        <v>3390</v>
      </c>
    </row>
    <row r="536" spans="2:14" ht="27.75" customHeight="1">
      <c r="B536" s="179" t="s">
        <v>212</v>
      </c>
      <c r="C536" s="179">
        <v>45565</v>
      </c>
      <c r="D536" s="764" t="s">
        <v>3947</v>
      </c>
      <c r="E536" s="764" t="s">
        <v>3393</v>
      </c>
      <c r="F536" s="764">
        <v>1058676626</v>
      </c>
      <c r="G536" s="177" t="s">
        <v>3394</v>
      </c>
      <c r="H536" s="802" t="s">
        <v>3948</v>
      </c>
      <c r="I536" s="766" t="s">
        <v>3910</v>
      </c>
      <c r="J536" s="767" t="s">
        <v>3911</v>
      </c>
      <c r="K536" s="768" t="s">
        <v>15</v>
      </c>
      <c r="L536" s="178" t="s">
        <v>31</v>
      </c>
      <c r="M536" s="801">
        <v>4326000</v>
      </c>
      <c r="N536" s="182" t="s">
        <v>3390</v>
      </c>
    </row>
    <row r="537" spans="2:14" ht="27.75" customHeight="1">
      <c r="B537" s="179" t="s">
        <v>212</v>
      </c>
      <c r="C537" s="179">
        <v>45565</v>
      </c>
      <c r="D537" s="764" t="s">
        <v>3469</v>
      </c>
      <c r="E537" s="764" t="s">
        <v>3393</v>
      </c>
      <c r="F537" s="764">
        <v>76335748</v>
      </c>
      <c r="G537" s="177" t="s">
        <v>3394</v>
      </c>
      <c r="H537" s="802" t="s">
        <v>3949</v>
      </c>
      <c r="I537" s="766" t="s">
        <v>3910</v>
      </c>
      <c r="J537" s="767" t="s">
        <v>3911</v>
      </c>
      <c r="K537" s="768" t="s">
        <v>15</v>
      </c>
      <c r="L537" s="178" t="s">
        <v>31</v>
      </c>
      <c r="M537" s="801">
        <v>4326000</v>
      </c>
      <c r="N537" s="182" t="s">
        <v>3390</v>
      </c>
    </row>
    <row r="538" spans="2:14" ht="27.75" customHeight="1">
      <c r="B538" s="179" t="s">
        <v>212</v>
      </c>
      <c r="C538" s="179">
        <v>45565</v>
      </c>
      <c r="D538" s="764" t="s">
        <v>3471</v>
      </c>
      <c r="E538" s="764" t="s">
        <v>3393</v>
      </c>
      <c r="F538" s="764">
        <v>1059912800</v>
      </c>
      <c r="G538" s="177" t="s">
        <v>3394</v>
      </c>
      <c r="H538" s="802" t="s">
        <v>3950</v>
      </c>
      <c r="I538" s="766" t="s">
        <v>3910</v>
      </c>
      <c r="J538" s="767" t="s">
        <v>3911</v>
      </c>
      <c r="K538" s="768" t="s">
        <v>15</v>
      </c>
      <c r="L538" s="178" t="s">
        <v>31</v>
      </c>
      <c r="M538" s="801">
        <v>4326000</v>
      </c>
      <c r="N538" s="182" t="s">
        <v>3390</v>
      </c>
    </row>
    <row r="539" spans="2:14" ht="27.75" customHeight="1">
      <c r="B539" s="179" t="s">
        <v>212</v>
      </c>
      <c r="C539" s="179">
        <v>45565</v>
      </c>
      <c r="D539" s="764" t="s">
        <v>3473</v>
      </c>
      <c r="E539" s="764" t="s">
        <v>3393</v>
      </c>
      <c r="F539" s="764">
        <v>1061723418</v>
      </c>
      <c r="G539" s="177" t="s">
        <v>3394</v>
      </c>
      <c r="H539" s="802" t="s">
        <v>3951</v>
      </c>
      <c r="I539" s="766" t="s">
        <v>3910</v>
      </c>
      <c r="J539" s="767" t="s">
        <v>3911</v>
      </c>
      <c r="K539" s="768" t="s">
        <v>15</v>
      </c>
      <c r="L539" s="178" t="s">
        <v>31</v>
      </c>
      <c r="M539" s="801">
        <v>4326000</v>
      </c>
      <c r="N539" s="182" t="s">
        <v>3390</v>
      </c>
    </row>
    <row r="540" spans="2:14" ht="27.75" customHeight="1">
      <c r="B540" s="179" t="s">
        <v>212</v>
      </c>
      <c r="C540" s="179">
        <v>45565</v>
      </c>
      <c r="D540" s="764" t="s">
        <v>3624</v>
      </c>
      <c r="E540" s="764" t="s">
        <v>3393</v>
      </c>
      <c r="F540" s="764">
        <v>1061720638</v>
      </c>
      <c r="G540" s="177" t="s">
        <v>3394</v>
      </c>
      <c r="H540" s="802" t="s">
        <v>3952</v>
      </c>
      <c r="I540" s="766" t="s">
        <v>3910</v>
      </c>
      <c r="J540" s="767" t="s">
        <v>3911</v>
      </c>
      <c r="K540" s="768" t="s">
        <v>15</v>
      </c>
      <c r="L540" s="178" t="s">
        <v>31</v>
      </c>
      <c r="M540" s="801">
        <v>4326000</v>
      </c>
      <c r="N540" s="182" t="s">
        <v>3390</v>
      </c>
    </row>
    <row r="541" spans="2:14" ht="27.75" customHeight="1">
      <c r="B541" s="179" t="s">
        <v>212</v>
      </c>
      <c r="C541" s="179">
        <v>45565</v>
      </c>
      <c r="D541" s="764" t="s">
        <v>3477</v>
      </c>
      <c r="E541" s="764" t="s">
        <v>3393</v>
      </c>
      <c r="F541" s="764">
        <v>1061786824</v>
      </c>
      <c r="G541" s="177" t="s">
        <v>3394</v>
      </c>
      <c r="H541" s="802" t="s">
        <v>3953</v>
      </c>
      <c r="I541" s="766" t="s">
        <v>3910</v>
      </c>
      <c r="J541" s="767" t="s">
        <v>3911</v>
      </c>
      <c r="K541" s="768" t="s">
        <v>15</v>
      </c>
      <c r="L541" s="178" t="s">
        <v>31</v>
      </c>
      <c r="M541" s="801">
        <v>4326000</v>
      </c>
      <c r="N541" s="182" t="s">
        <v>3390</v>
      </c>
    </row>
    <row r="542" spans="2:14" ht="27.75" customHeight="1">
      <c r="B542" s="179" t="s">
        <v>212</v>
      </c>
      <c r="C542" s="179">
        <v>45565</v>
      </c>
      <c r="D542" s="764" t="s">
        <v>3479</v>
      </c>
      <c r="E542" s="764" t="s">
        <v>3393</v>
      </c>
      <c r="F542" s="764">
        <v>1059915770</v>
      </c>
      <c r="G542" s="177" t="s">
        <v>3394</v>
      </c>
      <c r="H542" s="802" t="s">
        <v>3954</v>
      </c>
      <c r="I542" s="766" t="s">
        <v>3910</v>
      </c>
      <c r="J542" s="767" t="s">
        <v>3911</v>
      </c>
      <c r="K542" s="768" t="s">
        <v>15</v>
      </c>
      <c r="L542" s="178" t="s">
        <v>31</v>
      </c>
      <c r="M542" s="801">
        <v>4326000</v>
      </c>
      <c r="N542" s="182" t="s">
        <v>3390</v>
      </c>
    </row>
    <row r="543" spans="2:14" ht="27.75" customHeight="1">
      <c r="B543" s="179" t="s">
        <v>212</v>
      </c>
      <c r="C543" s="179">
        <v>45565</v>
      </c>
      <c r="D543" s="764" t="s">
        <v>3481</v>
      </c>
      <c r="E543" s="764" t="s">
        <v>3393</v>
      </c>
      <c r="F543" s="764">
        <v>1058976178</v>
      </c>
      <c r="G543" s="177" t="s">
        <v>3394</v>
      </c>
      <c r="H543" s="802" t="s">
        <v>3955</v>
      </c>
      <c r="I543" s="766" t="s">
        <v>3910</v>
      </c>
      <c r="J543" s="767" t="s">
        <v>3911</v>
      </c>
      <c r="K543" s="768" t="s">
        <v>15</v>
      </c>
      <c r="L543" s="178" t="s">
        <v>31</v>
      </c>
      <c r="M543" s="801">
        <v>4326000</v>
      </c>
      <c r="N543" s="182" t="s">
        <v>3390</v>
      </c>
    </row>
    <row r="544" spans="2:14" ht="27.75" customHeight="1">
      <c r="B544" s="179" t="s">
        <v>212</v>
      </c>
      <c r="C544" s="179">
        <v>45565</v>
      </c>
      <c r="D544" s="764" t="s">
        <v>3483</v>
      </c>
      <c r="E544" s="764" t="s">
        <v>3393</v>
      </c>
      <c r="F544" s="764">
        <v>34639210</v>
      </c>
      <c r="G544" s="177" t="s">
        <v>3394</v>
      </c>
      <c r="H544" s="802" t="s">
        <v>3956</v>
      </c>
      <c r="I544" s="766" t="s">
        <v>3910</v>
      </c>
      <c r="J544" s="767" t="s">
        <v>3911</v>
      </c>
      <c r="K544" s="768" t="s">
        <v>15</v>
      </c>
      <c r="L544" s="178" t="s">
        <v>31</v>
      </c>
      <c r="M544" s="801">
        <v>4326000</v>
      </c>
      <c r="N544" s="182" t="s">
        <v>3390</v>
      </c>
    </row>
    <row r="545" spans="2:14" ht="27.75" customHeight="1">
      <c r="B545" s="179" t="s">
        <v>212</v>
      </c>
      <c r="C545" s="179">
        <v>45565</v>
      </c>
      <c r="D545" s="764" t="s">
        <v>3957</v>
      </c>
      <c r="E545" s="764" t="s">
        <v>3393</v>
      </c>
      <c r="F545" s="764">
        <v>1059360257</v>
      </c>
      <c r="G545" s="177" t="s">
        <v>3394</v>
      </c>
      <c r="H545" s="802" t="s">
        <v>3958</v>
      </c>
      <c r="I545" s="766" t="s">
        <v>3910</v>
      </c>
      <c r="J545" s="767" t="s">
        <v>3911</v>
      </c>
      <c r="K545" s="768" t="s">
        <v>15</v>
      </c>
      <c r="L545" s="178" t="s">
        <v>31</v>
      </c>
      <c r="M545" s="801">
        <v>4326000</v>
      </c>
      <c r="N545" s="182" t="s">
        <v>3390</v>
      </c>
    </row>
    <row r="546" spans="2:14" ht="27.75" customHeight="1">
      <c r="B546" s="179" t="s">
        <v>212</v>
      </c>
      <c r="C546" s="179">
        <v>45565</v>
      </c>
      <c r="D546" s="764" t="s">
        <v>3487</v>
      </c>
      <c r="E546" s="764" t="s">
        <v>3393</v>
      </c>
      <c r="F546" s="764">
        <v>1058672925</v>
      </c>
      <c r="G546" s="177" t="s">
        <v>3394</v>
      </c>
      <c r="H546" s="802" t="s">
        <v>3959</v>
      </c>
      <c r="I546" s="766" t="s">
        <v>3910</v>
      </c>
      <c r="J546" s="767" t="s">
        <v>3911</v>
      </c>
      <c r="K546" s="768" t="s">
        <v>15</v>
      </c>
      <c r="L546" s="178" t="s">
        <v>31</v>
      </c>
      <c r="M546" s="801">
        <v>4326000</v>
      </c>
      <c r="N546" s="182" t="s">
        <v>3390</v>
      </c>
    </row>
    <row r="547" spans="2:14" ht="27.75" customHeight="1">
      <c r="B547" s="179" t="s">
        <v>212</v>
      </c>
      <c r="C547" s="179">
        <v>45565</v>
      </c>
      <c r="D547" s="764" t="s">
        <v>3489</v>
      </c>
      <c r="E547" s="764" t="s">
        <v>3393</v>
      </c>
      <c r="F547" s="764">
        <v>1061087676</v>
      </c>
      <c r="G547" s="177" t="s">
        <v>3394</v>
      </c>
      <c r="H547" s="802" t="s">
        <v>3960</v>
      </c>
      <c r="I547" s="766" t="s">
        <v>3910</v>
      </c>
      <c r="J547" s="767" t="s">
        <v>3911</v>
      </c>
      <c r="K547" s="768" t="s">
        <v>15</v>
      </c>
      <c r="L547" s="178" t="s">
        <v>31</v>
      </c>
      <c r="M547" s="801">
        <v>4326000</v>
      </c>
      <c r="N547" s="182" t="s">
        <v>3390</v>
      </c>
    </row>
    <row r="548" spans="2:14" ht="27.75" customHeight="1">
      <c r="B548" s="179" t="s">
        <v>212</v>
      </c>
      <c r="C548" s="179">
        <v>45565</v>
      </c>
      <c r="D548" s="764" t="s">
        <v>3491</v>
      </c>
      <c r="E548" s="764" t="s">
        <v>3393</v>
      </c>
      <c r="F548" s="764">
        <v>1050944164</v>
      </c>
      <c r="G548" s="177" t="s">
        <v>3394</v>
      </c>
      <c r="H548" s="802" t="s">
        <v>3961</v>
      </c>
      <c r="I548" s="766" t="s">
        <v>3910</v>
      </c>
      <c r="J548" s="767" t="s">
        <v>3911</v>
      </c>
      <c r="K548" s="768" t="s">
        <v>15</v>
      </c>
      <c r="L548" s="178" t="s">
        <v>19</v>
      </c>
      <c r="M548" s="801">
        <f>4853933/30*23</f>
        <v>3721348.6333333333</v>
      </c>
      <c r="N548" s="182" t="s">
        <v>3390</v>
      </c>
    </row>
    <row r="549" spans="2:14" ht="27.75" customHeight="1">
      <c r="B549" s="179" t="s">
        <v>212</v>
      </c>
      <c r="C549" s="179">
        <v>45565</v>
      </c>
      <c r="D549" s="764" t="s">
        <v>3493</v>
      </c>
      <c r="E549" s="764" t="s">
        <v>3393</v>
      </c>
      <c r="F549" s="764">
        <v>34561105</v>
      </c>
      <c r="G549" s="177" t="s">
        <v>3394</v>
      </c>
      <c r="H549" s="802" t="s">
        <v>3962</v>
      </c>
      <c r="I549" s="766" t="s">
        <v>3910</v>
      </c>
      <c r="J549" s="767" t="s">
        <v>3911</v>
      </c>
      <c r="K549" s="768" t="s">
        <v>15</v>
      </c>
      <c r="L549" s="178" t="s">
        <v>19</v>
      </c>
      <c r="M549" s="801">
        <v>4853933</v>
      </c>
      <c r="N549" s="182" t="s">
        <v>3390</v>
      </c>
    </row>
    <row r="550" spans="2:14" ht="27.75" customHeight="1">
      <c r="B550" s="179" t="s">
        <v>212</v>
      </c>
      <c r="C550" s="179">
        <v>45565</v>
      </c>
      <c r="D550" s="764" t="s">
        <v>3495</v>
      </c>
      <c r="E550" s="764" t="s">
        <v>3393</v>
      </c>
      <c r="F550" s="764">
        <v>25635032</v>
      </c>
      <c r="G550" s="177" t="s">
        <v>3394</v>
      </c>
      <c r="H550" s="802" t="s">
        <v>3963</v>
      </c>
      <c r="I550" s="766" t="s">
        <v>3910</v>
      </c>
      <c r="J550" s="767" t="s">
        <v>3911</v>
      </c>
      <c r="K550" s="768" t="s">
        <v>15</v>
      </c>
      <c r="L550" s="178" t="s">
        <v>19</v>
      </c>
      <c r="M550" s="801">
        <v>4853933</v>
      </c>
      <c r="N550" s="182" t="s">
        <v>3390</v>
      </c>
    </row>
    <row r="551" spans="2:14" ht="27.75" customHeight="1">
      <c r="B551" s="179" t="s">
        <v>212</v>
      </c>
      <c r="C551" s="179">
        <v>45565</v>
      </c>
      <c r="D551" s="764" t="s">
        <v>3497</v>
      </c>
      <c r="E551" s="764" t="s">
        <v>3393</v>
      </c>
      <c r="F551" s="764">
        <v>1059356237</v>
      </c>
      <c r="G551" s="177" t="s">
        <v>3394</v>
      </c>
      <c r="H551" s="802" t="s">
        <v>3964</v>
      </c>
      <c r="I551" s="766" t="s">
        <v>3910</v>
      </c>
      <c r="J551" s="767" t="s">
        <v>3911</v>
      </c>
      <c r="K551" s="768" t="s">
        <v>15</v>
      </c>
      <c r="L551" s="178" t="s">
        <v>37</v>
      </c>
      <c r="M551" s="800">
        <v>1595010</v>
      </c>
      <c r="N551" s="182" t="s">
        <v>3390</v>
      </c>
    </row>
    <row r="552" spans="2:14" ht="27.75" customHeight="1">
      <c r="B552" s="179" t="s">
        <v>212</v>
      </c>
      <c r="C552" s="179">
        <v>45565</v>
      </c>
      <c r="D552" s="782" t="s">
        <v>3499</v>
      </c>
      <c r="E552" s="764" t="s">
        <v>3393</v>
      </c>
      <c r="F552" s="764">
        <v>76028758</v>
      </c>
      <c r="G552" s="177" t="s">
        <v>3394</v>
      </c>
      <c r="H552" s="802" t="s">
        <v>4455</v>
      </c>
      <c r="I552" s="766" t="s">
        <v>3910</v>
      </c>
      <c r="J552" s="767" t="s">
        <v>3911</v>
      </c>
      <c r="K552" s="768" t="s">
        <v>15</v>
      </c>
      <c r="L552" s="178" t="s">
        <v>37</v>
      </c>
      <c r="M552" s="769">
        <v>1595010</v>
      </c>
      <c r="N552" s="182" t="s">
        <v>3390</v>
      </c>
    </row>
    <row r="553" spans="2:14" ht="27.75" customHeight="1">
      <c r="B553" s="179" t="s">
        <v>212</v>
      </c>
      <c r="C553" s="179">
        <v>45565</v>
      </c>
      <c r="D553" s="770" t="s">
        <v>3418</v>
      </c>
      <c r="E553" s="764" t="s">
        <v>3393</v>
      </c>
      <c r="F553" s="764">
        <v>10295898</v>
      </c>
      <c r="G553" s="177" t="s">
        <v>3394</v>
      </c>
      <c r="H553" s="766" t="s">
        <v>3966</v>
      </c>
      <c r="I553" s="766" t="s">
        <v>3967</v>
      </c>
      <c r="J553" s="767" t="s">
        <v>3968</v>
      </c>
      <c r="K553" s="768" t="s">
        <v>40</v>
      </c>
      <c r="L553" s="178" t="s">
        <v>42</v>
      </c>
      <c r="M553" s="769">
        <v>120000</v>
      </c>
      <c r="N553" s="182" t="s">
        <v>3390</v>
      </c>
    </row>
    <row r="554" spans="2:14" ht="27.75" customHeight="1">
      <c r="B554" s="179" t="s">
        <v>212</v>
      </c>
      <c r="C554" s="179">
        <v>45565</v>
      </c>
      <c r="D554" s="764" t="s">
        <v>3921</v>
      </c>
      <c r="E554" s="764" t="s">
        <v>3393</v>
      </c>
      <c r="F554" s="764">
        <v>1061719010</v>
      </c>
      <c r="G554" s="177" t="s">
        <v>3394</v>
      </c>
      <c r="H554" s="766" t="s">
        <v>3969</v>
      </c>
      <c r="I554" s="766" t="s">
        <v>3967</v>
      </c>
      <c r="J554" s="767" t="s">
        <v>3968</v>
      </c>
      <c r="K554" s="768" t="s">
        <v>40</v>
      </c>
      <c r="L554" s="178" t="s">
        <v>44</v>
      </c>
      <c r="M554" s="769">
        <v>300000</v>
      </c>
      <c r="N554" s="182" t="s">
        <v>3390</v>
      </c>
    </row>
    <row r="555" spans="2:14" ht="27.75" customHeight="1">
      <c r="B555" s="179" t="s">
        <v>212</v>
      </c>
      <c r="C555" s="179">
        <v>45565</v>
      </c>
      <c r="D555" s="770" t="s">
        <v>3433</v>
      </c>
      <c r="E555" s="764" t="s">
        <v>3393</v>
      </c>
      <c r="F555" s="764">
        <v>48607013</v>
      </c>
      <c r="G555" s="177" t="s">
        <v>3394</v>
      </c>
      <c r="H555" s="766" t="s">
        <v>3970</v>
      </c>
      <c r="I555" s="766" t="s">
        <v>3967</v>
      </c>
      <c r="J555" s="767" t="s">
        <v>3968</v>
      </c>
      <c r="K555" s="768" t="s">
        <v>40</v>
      </c>
      <c r="L555" s="178" t="s">
        <v>44</v>
      </c>
      <c r="M555" s="769">
        <v>300000</v>
      </c>
      <c r="N555" s="182" t="s">
        <v>3390</v>
      </c>
    </row>
    <row r="556" spans="2:14" ht="27.75" customHeight="1">
      <c r="B556" s="179" t="s">
        <v>212</v>
      </c>
      <c r="C556" s="179">
        <v>45565</v>
      </c>
      <c r="D556" s="770" t="s">
        <v>3435</v>
      </c>
      <c r="E556" s="764" t="s">
        <v>3393</v>
      </c>
      <c r="F556" s="764">
        <v>45509952</v>
      </c>
      <c r="G556" s="177" t="s">
        <v>3394</v>
      </c>
      <c r="H556" s="766" t="s">
        <v>3971</v>
      </c>
      <c r="I556" s="766" t="s">
        <v>3967</v>
      </c>
      <c r="J556" s="767" t="s">
        <v>3968</v>
      </c>
      <c r="K556" s="768" t="s">
        <v>40</v>
      </c>
      <c r="L556" s="178" t="s">
        <v>44</v>
      </c>
      <c r="M556" s="769">
        <v>300000</v>
      </c>
      <c r="N556" s="182" t="s">
        <v>3390</v>
      </c>
    </row>
    <row r="557" spans="2:14" ht="27.75" customHeight="1">
      <c r="B557" s="179" t="s">
        <v>212</v>
      </c>
      <c r="C557" s="179">
        <v>45565</v>
      </c>
      <c r="D557" s="770" t="s">
        <v>3437</v>
      </c>
      <c r="E557" s="764" t="s">
        <v>3393</v>
      </c>
      <c r="F557" s="764">
        <v>1058672776</v>
      </c>
      <c r="G557" s="177" t="s">
        <v>3394</v>
      </c>
      <c r="H557" s="766" t="s">
        <v>3972</v>
      </c>
      <c r="I557" s="766" t="s">
        <v>3967</v>
      </c>
      <c r="J557" s="767" t="s">
        <v>3968</v>
      </c>
      <c r="K557" s="768" t="s">
        <v>40</v>
      </c>
      <c r="L557" s="178" t="s">
        <v>44</v>
      </c>
      <c r="M557" s="769">
        <v>300000</v>
      </c>
      <c r="N557" s="182" t="s">
        <v>3390</v>
      </c>
    </row>
    <row r="558" spans="2:14" ht="27.75" customHeight="1">
      <c r="B558" s="179" t="s">
        <v>212</v>
      </c>
      <c r="C558" s="179">
        <v>45565</v>
      </c>
      <c r="D558" s="764" t="s">
        <v>3928</v>
      </c>
      <c r="E558" s="764" t="s">
        <v>3393</v>
      </c>
      <c r="F558" s="764">
        <v>1063808285</v>
      </c>
      <c r="G558" s="177" t="s">
        <v>3394</v>
      </c>
      <c r="H558" s="766" t="s">
        <v>3973</v>
      </c>
      <c r="I558" s="766" t="s">
        <v>3967</v>
      </c>
      <c r="J558" s="767" t="s">
        <v>3968</v>
      </c>
      <c r="K558" s="768" t="s">
        <v>40</v>
      </c>
      <c r="L558" s="178" t="s">
        <v>44</v>
      </c>
      <c r="M558" s="769">
        <v>300000</v>
      </c>
      <c r="N558" s="182" t="s">
        <v>3390</v>
      </c>
    </row>
    <row r="559" spans="2:14" ht="27.75" customHeight="1">
      <c r="B559" s="179" t="s">
        <v>212</v>
      </c>
      <c r="C559" s="179">
        <v>45565</v>
      </c>
      <c r="D559" s="770" t="s">
        <v>3441</v>
      </c>
      <c r="E559" s="764" t="s">
        <v>3393</v>
      </c>
      <c r="F559" s="764">
        <v>1058670284</v>
      </c>
      <c r="G559" s="177" t="s">
        <v>3394</v>
      </c>
      <c r="H559" s="766" t="s">
        <v>3974</v>
      </c>
      <c r="I559" s="766" t="s">
        <v>3967</v>
      </c>
      <c r="J559" s="767" t="s">
        <v>3968</v>
      </c>
      <c r="K559" s="768" t="s">
        <v>40</v>
      </c>
      <c r="L559" s="178" t="s">
        <v>44</v>
      </c>
      <c r="M559" s="769">
        <v>300000</v>
      </c>
      <c r="N559" s="182" t="s">
        <v>3390</v>
      </c>
    </row>
    <row r="560" spans="2:14" ht="27.75" customHeight="1">
      <c r="B560" s="179" t="s">
        <v>212</v>
      </c>
      <c r="C560" s="179">
        <v>45565</v>
      </c>
      <c r="D560" s="770" t="s">
        <v>3443</v>
      </c>
      <c r="E560" s="764" t="s">
        <v>3393</v>
      </c>
      <c r="F560" s="764">
        <v>1061783592</v>
      </c>
      <c r="G560" s="177" t="s">
        <v>3394</v>
      </c>
      <c r="H560" s="766" t="s">
        <v>3975</v>
      </c>
      <c r="I560" s="766" t="s">
        <v>3967</v>
      </c>
      <c r="J560" s="767" t="s">
        <v>3968</v>
      </c>
      <c r="K560" s="768" t="s">
        <v>40</v>
      </c>
      <c r="L560" s="178" t="s">
        <v>44</v>
      </c>
      <c r="M560" s="769">
        <v>300000</v>
      </c>
      <c r="N560" s="182" t="s">
        <v>3390</v>
      </c>
    </row>
    <row r="561" spans="2:14" ht="27.75" customHeight="1">
      <c r="B561" s="179" t="s">
        <v>212</v>
      </c>
      <c r="C561" s="179">
        <v>45565</v>
      </c>
      <c r="D561" s="770" t="s">
        <v>3445</v>
      </c>
      <c r="E561" s="764" t="s">
        <v>3393</v>
      </c>
      <c r="F561" s="764">
        <v>1033730834</v>
      </c>
      <c r="G561" s="177" t="s">
        <v>3394</v>
      </c>
      <c r="H561" s="766" t="s">
        <v>3976</v>
      </c>
      <c r="I561" s="766" t="s">
        <v>3967</v>
      </c>
      <c r="J561" s="767" t="s">
        <v>3968</v>
      </c>
      <c r="K561" s="768" t="s">
        <v>40</v>
      </c>
      <c r="L561" s="178" t="s">
        <v>44</v>
      </c>
      <c r="M561" s="769">
        <v>300000</v>
      </c>
      <c r="N561" s="182" t="s">
        <v>3390</v>
      </c>
    </row>
    <row r="562" spans="2:14" ht="27.75" customHeight="1">
      <c r="B562" s="179" t="s">
        <v>212</v>
      </c>
      <c r="C562" s="179">
        <v>45565</v>
      </c>
      <c r="D562" s="770" t="s">
        <v>3447</v>
      </c>
      <c r="E562" s="764" t="s">
        <v>3393</v>
      </c>
      <c r="F562" s="764">
        <v>1061716701</v>
      </c>
      <c r="G562" s="177" t="s">
        <v>3394</v>
      </c>
      <c r="H562" s="766" t="s">
        <v>3977</v>
      </c>
      <c r="I562" s="766" t="s">
        <v>3967</v>
      </c>
      <c r="J562" s="767" t="s">
        <v>3968</v>
      </c>
      <c r="K562" s="768" t="s">
        <v>40</v>
      </c>
      <c r="L562" s="178" t="s">
        <v>44</v>
      </c>
      <c r="M562" s="769">
        <v>300000</v>
      </c>
      <c r="N562" s="182" t="s">
        <v>3390</v>
      </c>
    </row>
    <row r="563" spans="2:14" ht="27.75" customHeight="1">
      <c r="B563" s="179" t="s">
        <v>212</v>
      </c>
      <c r="C563" s="179">
        <v>45565</v>
      </c>
      <c r="D563" s="770" t="s">
        <v>3449</v>
      </c>
      <c r="E563" s="764" t="s">
        <v>3393</v>
      </c>
      <c r="F563" s="764">
        <v>76326612</v>
      </c>
      <c r="G563" s="177" t="s">
        <v>3394</v>
      </c>
      <c r="H563" s="766" t="s">
        <v>3978</v>
      </c>
      <c r="I563" s="766" t="s">
        <v>3967</v>
      </c>
      <c r="J563" s="767" t="s">
        <v>3968</v>
      </c>
      <c r="K563" s="768" t="s">
        <v>40</v>
      </c>
      <c r="L563" s="178" t="s">
        <v>44</v>
      </c>
      <c r="M563" s="769">
        <v>300000</v>
      </c>
      <c r="N563" s="182" t="s">
        <v>3390</v>
      </c>
    </row>
    <row r="564" spans="2:14" ht="27.75" customHeight="1">
      <c r="B564" s="179" t="s">
        <v>212</v>
      </c>
      <c r="C564" s="179">
        <v>45565</v>
      </c>
      <c r="D564" s="770" t="s">
        <v>3451</v>
      </c>
      <c r="E564" s="764" t="s">
        <v>3393</v>
      </c>
      <c r="F564" s="764">
        <v>25276952</v>
      </c>
      <c r="G564" s="177" t="s">
        <v>3394</v>
      </c>
      <c r="H564" s="766" t="s">
        <v>3979</v>
      </c>
      <c r="I564" s="766" t="s">
        <v>3967</v>
      </c>
      <c r="J564" s="767" t="s">
        <v>3968</v>
      </c>
      <c r="K564" s="768" t="s">
        <v>40</v>
      </c>
      <c r="L564" s="178" t="s">
        <v>44</v>
      </c>
      <c r="M564" s="769">
        <v>300000</v>
      </c>
      <c r="N564" s="182" t="s">
        <v>3390</v>
      </c>
    </row>
    <row r="565" spans="2:14" ht="27.75" customHeight="1">
      <c r="B565" s="179" t="s">
        <v>212</v>
      </c>
      <c r="C565" s="179">
        <v>45565</v>
      </c>
      <c r="D565" s="770" t="s">
        <v>3453</v>
      </c>
      <c r="E565" s="764" t="s">
        <v>3393</v>
      </c>
      <c r="F565" s="764">
        <v>52999456</v>
      </c>
      <c r="G565" s="177" t="s">
        <v>3394</v>
      </c>
      <c r="H565" s="766" t="s">
        <v>3980</v>
      </c>
      <c r="I565" s="766" t="s">
        <v>3967</v>
      </c>
      <c r="J565" s="767" t="s">
        <v>3968</v>
      </c>
      <c r="K565" s="768" t="s">
        <v>40</v>
      </c>
      <c r="L565" s="178" t="s">
        <v>44</v>
      </c>
      <c r="M565" s="769">
        <v>300000</v>
      </c>
      <c r="N565" s="182" t="s">
        <v>3390</v>
      </c>
    </row>
    <row r="566" spans="2:14" ht="27.75" customHeight="1">
      <c r="B566" s="179" t="s">
        <v>212</v>
      </c>
      <c r="C566" s="179">
        <v>45565</v>
      </c>
      <c r="D566" s="770" t="s">
        <v>3455</v>
      </c>
      <c r="E566" s="764" t="s">
        <v>3393</v>
      </c>
      <c r="F566" s="764">
        <v>1061808219</v>
      </c>
      <c r="G566" s="177" t="s">
        <v>3394</v>
      </c>
      <c r="H566" s="766" t="s">
        <v>3981</v>
      </c>
      <c r="I566" s="766" t="s">
        <v>3967</v>
      </c>
      <c r="J566" s="767" t="s">
        <v>3968</v>
      </c>
      <c r="K566" s="768" t="s">
        <v>40</v>
      </c>
      <c r="L566" s="178" t="s">
        <v>44</v>
      </c>
      <c r="M566" s="769">
        <v>300000</v>
      </c>
      <c r="N566" s="182" t="s">
        <v>3390</v>
      </c>
    </row>
    <row r="567" spans="2:14" ht="27.75" customHeight="1">
      <c r="B567" s="179" t="s">
        <v>212</v>
      </c>
      <c r="C567" s="179">
        <v>45565</v>
      </c>
      <c r="D567" s="770" t="s">
        <v>3457</v>
      </c>
      <c r="E567" s="764" t="s">
        <v>3393</v>
      </c>
      <c r="F567" s="764">
        <v>1061775664</v>
      </c>
      <c r="G567" s="177" t="s">
        <v>3394</v>
      </c>
      <c r="H567" s="766" t="s">
        <v>3982</v>
      </c>
      <c r="I567" s="766" t="s">
        <v>3967</v>
      </c>
      <c r="J567" s="767" t="s">
        <v>3968</v>
      </c>
      <c r="K567" s="768" t="s">
        <v>40</v>
      </c>
      <c r="L567" s="178" t="s">
        <v>44</v>
      </c>
      <c r="M567" s="769">
        <v>300000</v>
      </c>
      <c r="N567" s="182" t="s">
        <v>3390</v>
      </c>
    </row>
    <row r="568" spans="2:14" ht="27.75" customHeight="1">
      <c r="B568" s="179" t="s">
        <v>212</v>
      </c>
      <c r="C568" s="179">
        <v>45565</v>
      </c>
      <c r="D568" s="770" t="s">
        <v>3459</v>
      </c>
      <c r="E568" s="764" t="s">
        <v>3393</v>
      </c>
      <c r="F568" s="764">
        <v>34317116</v>
      </c>
      <c r="G568" s="177" t="s">
        <v>3394</v>
      </c>
      <c r="H568" s="766" t="s">
        <v>3983</v>
      </c>
      <c r="I568" s="766" t="s">
        <v>3967</v>
      </c>
      <c r="J568" s="767" t="s">
        <v>3968</v>
      </c>
      <c r="K568" s="768" t="s">
        <v>40</v>
      </c>
      <c r="L568" s="178" t="s">
        <v>44</v>
      </c>
      <c r="M568" s="769">
        <v>300000</v>
      </c>
      <c r="N568" s="182" t="s">
        <v>3390</v>
      </c>
    </row>
    <row r="569" spans="2:14" ht="27.75" customHeight="1">
      <c r="B569" s="179" t="s">
        <v>212</v>
      </c>
      <c r="C569" s="179">
        <v>45565</v>
      </c>
      <c r="D569" s="770" t="s">
        <v>3461</v>
      </c>
      <c r="E569" s="764" t="s">
        <v>3393</v>
      </c>
      <c r="F569" s="764">
        <v>1058976144</v>
      </c>
      <c r="G569" s="177" t="s">
        <v>3394</v>
      </c>
      <c r="H569" s="766" t="s">
        <v>3984</v>
      </c>
      <c r="I569" s="766" t="s">
        <v>3967</v>
      </c>
      <c r="J569" s="767" t="s">
        <v>3968</v>
      </c>
      <c r="K569" s="768" t="s">
        <v>40</v>
      </c>
      <c r="L569" s="178" t="s">
        <v>44</v>
      </c>
      <c r="M569" s="769">
        <v>300000</v>
      </c>
      <c r="N569" s="182" t="s">
        <v>3390</v>
      </c>
    </row>
    <row r="570" spans="2:14" ht="27.75" customHeight="1">
      <c r="B570" s="179" t="s">
        <v>212</v>
      </c>
      <c r="C570" s="179">
        <v>45565</v>
      </c>
      <c r="D570" s="770" t="s">
        <v>3463</v>
      </c>
      <c r="E570" s="764" t="s">
        <v>3393</v>
      </c>
      <c r="F570" s="764">
        <v>1059362572</v>
      </c>
      <c r="G570" s="177" t="s">
        <v>3394</v>
      </c>
      <c r="H570" s="766" t="s">
        <v>3985</v>
      </c>
      <c r="I570" s="766" t="s">
        <v>3967</v>
      </c>
      <c r="J570" s="767" t="s">
        <v>3968</v>
      </c>
      <c r="K570" s="768" t="s">
        <v>40</v>
      </c>
      <c r="L570" s="178" t="s">
        <v>44</v>
      </c>
      <c r="M570" s="769">
        <v>300000</v>
      </c>
      <c r="N570" s="182" t="s">
        <v>3390</v>
      </c>
    </row>
    <row r="571" spans="2:14" ht="27.75" customHeight="1">
      <c r="B571" s="179" t="s">
        <v>212</v>
      </c>
      <c r="C571" s="179">
        <v>45565</v>
      </c>
      <c r="D571" s="770" t="s">
        <v>3465</v>
      </c>
      <c r="E571" s="764" t="s">
        <v>3393</v>
      </c>
      <c r="F571" s="764">
        <v>1061601638</v>
      </c>
      <c r="G571" s="177" t="s">
        <v>3394</v>
      </c>
      <c r="H571" s="766" t="s">
        <v>3986</v>
      </c>
      <c r="I571" s="766" t="s">
        <v>3967</v>
      </c>
      <c r="J571" s="767" t="s">
        <v>3968</v>
      </c>
      <c r="K571" s="768" t="s">
        <v>40</v>
      </c>
      <c r="L571" s="178" t="s">
        <v>44</v>
      </c>
      <c r="M571" s="769">
        <v>300000</v>
      </c>
      <c r="N571" s="182" t="s">
        <v>3390</v>
      </c>
    </row>
    <row r="572" spans="2:14" ht="27.75" customHeight="1">
      <c r="B572" s="179" t="s">
        <v>212</v>
      </c>
      <c r="C572" s="179">
        <v>45565</v>
      </c>
      <c r="D572" s="770" t="s">
        <v>3467</v>
      </c>
      <c r="E572" s="764" t="s">
        <v>3393</v>
      </c>
      <c r="F572" s="764">
        <v>1058676626</v>
      </c>
      <c r="G572" s="177" t="s">
        <v>3394</v>
      </c>
      <c r="H572" s="766" t="s">
        <v>3987</v>
      </c>
      <c r="I572" s="766" t="s">
        <v>3967</v>
      </c>
      <c r="J572" s="767" t="s">
        <v>3968</v>
      </c>
      <c r="K572" s="768" t="s">
        <v>40</v>
      </c>
      <c r="L572" s="178" t="s">
        <v>44</v>
      </c>
      <c r="M572" s="769">
        <v>300000</v>
      </c>
      <c r="N572" s="182" t="s">
        <v>3390</v>
      </c>
    </row>
    <row r="573" spans="2:14" ht="27.75" customHeight="1">
      <c r="B573" s="179" t="s">
        <v>212</v>
      </c>
      <c r="C573" s="179">
        <v>45565</v>
      </c>
      <c r="D573" s="770" t="s">
        <v>3469</v>
      </c>
      <c r="E573" s="764" t="s">
        <v>3393</v>
      </c>
      <c r="F573" s="764">
        <v>76335748</v>
      </c>
      <c r="G573" s="177" t="s">
        <v>3394</v>
      </c>
      <c r="H573" s="766" t="s">
        <v>3988</v>
      </c>
      <c r="I573" s="766" t="s">
        <v>3967</v>
      </c>
      <c r="J573" s="767" t="s">
        <v>3968</v>
      </c>
      <c r="K573" s="768" t="s">
        <v>40</v>
      </c>
      <c r="L573" s="178" t="s">
        <v>44</v>
      </c>
      <c r="M573" s="769">
        <v>300000</v>
      </c>
      <c r="N573" s="182" t="s">
        <v>3390</v>
      </c>
    </row>
    <row r="574" spans="2:14" ht="27.75" customHeight="1">
      <c r="B574" s="179" t="s">
        <v>212</v>
      </c>
      <c r="C574" s="179">
        <v>45565</v>
      </c>
      <c r="D574" s="770" t="s">
        <v>3471</v>
      </c>
      <c r="E574" s="764" t="s">
        <v>3393</v>
      </c>
      <c r="F574" s="764">
        <v>1059912800</v>
      </c>
      <c r="G574" s="177" t="s">
        <v>3394</v>
      </c>
      <c r="H574" s="766" t="s">
        <v>3989</v>
      </c>
      <c r="I574" s="766" t="s">
        <v>3967</v>
      </c>
      <c r="J574" s="767" t="s">
        <v>3968</v>
      </c>
      <c r="K574" s="768" t="s">
        <v>40</v>
      </c>
      <c r="L574" s="178" t="s">
        <v>44</v>
      </c>
      <c r="M574" s="769">
        <v>300000</v>
      </c>
      <c r="N574" s="182" t="s">
        <v>3390</v>
      </c>
    </row>
    <row r="575" spans="2:14" ht="27.75" customHeight="1">
      <c r="B575" s="179" t="s">
        <v>212</v>
      </c>
      <c r="C575" s="179">
        <v>45565</v>
      </c>
      <c r="D575" s="770" t="s">
        <v>3473</v>
      </c>
      <c r="E575" s="764" t="s">
        <v>3393</v>
      </c>
      <c r="F575" s="764">
        <v>1061723418</v>
      </c>
      <c r="G575" s="177" t="s">
        <v>3394</v>
      </c>
      <c r="H575" s="766" t="s">
        <v>3990</v>
      </c>
      <c r="I575" s="766" t="s">
        <v>3967</v>
      </c>
      <c r="J575" s="767" t="s">
        <v>3968</v>
      </c>
      <c r="K575" s="768" t="s">
        <v>40</v>
      </c>
      <c r="L575" s="178" t="s">
        <v>44</v>
      </c>
      <c r="M575" s="769">
        <v>300000</v>
      </c>
      <c r="N575" s="182" t="s">
        <v>3390</v>
      </c>
    </row>
    <row r="576" spans="2:14" ht="27.75" customHeight="1">
      <c r="B576" s="179" t="s">
        <v>212</v>
      </c>
      <c r="C576" s="179">
        <v>45565</v>
      </c>
      <c r="D576" s="764" t="s">
        <v>3624</v>
      </c>
      <c r="E576" s="764" t="s">
        <v>3393</v>
      </c>
      <c r="F576" s="764">
        <v>1061720638</v>
      </c>
      <c r="G576" s="177" t="s">
        <v>3394</v>
      </c>
      <c r="H576" s="766" t="s">
        <v>3991</v>
      </c>
      <c r="I576" s="766" t="s">
        <v>3967</v>
      </c>
      <c r="J576" s="767" t="s">
        <v>3968</v>
      </c>
      <c r="K576" s="768" t="s">
        <v>40</v>
      </c>
      <c r="L576" s="178" t="s">
        <v>44</v>
      </c>
      <c r="M576" s="769">
        <v>300000</v>
      </c>
      <c r="N576" s="182" t="s">
        <v>3390</v>
      </c>
    </row>
    <row r="577" spans="2:14" ht="27.75" customHeight="1">
      <c r="B577" s="179" t="s">
        <v>212</v>
      </c>
      <c r="C577" s="179">
        <v>45565</v>
      </c>
      <c r="D577" s="770" t="s">
        <v>3477</v>
      </c>
      <c r="E577" s="764" t="s">
        <v>3393</v>
      </c>
      <c r="F577" s="764">
        <v>1061786824</v>
      </c>
      <c r="G577" s="177" t="s">
        <v>3394</v>
      </c>
      <c r="H577" s="766" t="s">
        <v>3992</v>
      </c>
      <c r="I577" s="766" t="s">
        <v>3967</v>
      </c>
      <c r="J577" s="767" t="s">
        <v>3968</v>
      </c>
      <c r="K577" s="768" t="s">
        <v>40</v>
      </c>
      <c r="L577" s="178" t="s">
        <v>44</v>
      </c>
      <c r="M577" s="769">
        <v>300000</v>
      </c>
      <c r="N577" s="182" t="s">
        <v>3390</v>
      </c>
    </row>
    <row r="578" spans="2:14" ht="27.75" customHeight="1">
      <c r="B578" s="179" t="s">
        <v>212</v>
      </c>
      <c r="C578" s="179">
        <v>45565</v>
      </c>
      <c r="D578" s="770" t="s">
        <v>3479</v>
      </c>
      <c r="E578" s="764" t="s">
        <v>3393</v>
      </c>
      <c r="F578" s="764">
        <v>1059915770</v>
      </c>
      <c r="G578" s="177" t="s">
        <v>3394</v>
      </c>
      <c r="H578" s="766" t="s">
        <v>3993</v>
      </c>
      <c r="I578" s="766" t="s">
        <v>3967</v>
      </c>
      <c r="J578" s="767" t="s">
        <v>3968</v>
      </c>
      <c r="K578" s="768" t="s">
        <v>40</v>
      </c>
      <c r="L578" s="178" t="s">
        <v>44</v>
      </c>
      <c r="M578" s="769">
        <v>300000</v>
      </c>
      <c r="N578" s="182" t="s">
        <v>3390</v>
      </c>
    </row>
    <row r="579" spans="2:14" ht="27.75" customHeight="1">
      <c r="B579" s="179" t="s">
        <v>212</v>
      </c>
      <c r="C579" s="179">
        <v>45565</v>
      </c>
      <c r="D579" s="770" t="s">
        <v>3481</v>
      </c>
      <c r="E579" s="764" t="s">
        <v>3393</v>
      </c>
      <c r="F579" s="764">
        <v>1058976178</v>
      </c>
      <c r="G579" s="177" t="s">
        <v>3394</v>
      </c>
      <c r="H579" s="766" t="s">
        <v>3994</v>
      </c>
      <c r="I579" s="766" t="s">
        <v>3967</v>
      </c>
      <c r="J579" s="767" t="s">
        <v>3968</v>
      </c>
      <c r="K579" s="768" t="s">
        <v>40</v>
      </c>
      <c r="L579" s="178" t="s">
        <v>44</v>
      </c>
      <c r="M579" s="769">
        <v>300000</v>
      </c>
      <c r="N579" s="182" t="s">
        <v>3390</v>
      </c>
    </row>
    <row r="580" spans="2:14" ht="27.75" customHeight="1">
      <c r="B580" s="179" t="s">
        <v>212</v>
      </c>
      <c r="C580" s="179">
        <v>45565</v>
      </c>
      <c r="D580" s="770" t="s">
        <v>3483</v>
      </c>
      <c r="E580" s="764" t="s">
        <v>3393</v>
      </c>
      <c r="F580" s="764">
        <v>34639210</v>
      </c>
      <c r="G580" s="177" t="s">
        <v>3394</v>
      </c>
      <c r="H580" s="766" t="s">
        <v>3995</v>
      </c>
      <c r="I580" s="766" t="s">
        <v>3967</v>
      </c>
      <c r="J580" s="767" t="s">
        <v>3968</v>
      </c>
      <c r="K580" s="768" t="s">
        <v>40</v>
      </c>
      <c r="L580" s="178" t="s">
        <v>44</v>
      </c>
      <c r="M580" s="769">
        <v>300000</v>
      </c>
      <c r="N580" s="182" t="s">
        <v>3390</v>
      </c>
    </row>
    <row r="581" spans="2:14" ht="27.75" customHeight="1">
      <c r="B581" s="179" t="s">
        <v>212</v>
      </c>
      <c r="C581" s="179">
        <v>45565</v>
      </c>
      <c r="D581" s="770" t="s">
        <v>3485</v>
      </c>
      <c r="E581" s="764" t="s">
        <v>3393</v>
      </c>
      <c r="F581" s="764">
        <v>1059360257</v>
      </c>
      <c r="G581" s="177" t="s">
        <v>3394</v>
      </c>
      <c r="H581" s="766" t="s">
        <v>3996</v>
      </c>
      <c r="I581" s="766" t="s">
        <v>3967</v>
      </c>
      <c r="J581" s="767" t="s">
        <v>3968</v>
      </c>
      <c r="K581" s="768" t="s">
        <v>40</v>
      </c>
      <c r="L581" s="178" t="s">
        <v>44</v>
      </c>
      <c r="M581" s="769">
        <v>300000</v>
      </c>
      <c r="N581" s="182" t="s">
        <v>3390</v>
      </c>
    </row>
    <row r="582" spans="2:14" ht="27.75" customHeight="1">
      <c r="B582" s="179" t="s">
        <v>212</v>
      </c>
      <c r="C582" s="179">
        <v>45565</v>
      </c>
      <c r="D582" s="770" t="s">
        <v>3487</v>
      </c>
      <c r="E582" s="764" t="s">
        <v>3393</v>
      </c>
      <c r="F582" s="764">
        <v>1058672925</v>
      </c>
      <c r="G582" s="177" t="s">
        <v>3394</v>
      </c>
      <c r="H582" s="766" t="s">
        <v>3997</v>
      </c>
      <c r="I582" s="766" t="s">
        <v>3967</v>
      </c>
      <c r="J582" s="767" t="s">
        <v>3968</v>
      </c>
      <c r="K582" s="768" t="s">
        <v>40</v>
      </c>
      <c r="L582" s="178" t="s">
        <v>44</v>
      </c>
      <c r="M582" s="769">
        <v>300000</v>
      </c>
      <c r="N582" s="182" t="s">
        <v>3390</v>
      </c>
    </row>
    <row r="583" spans="2:14" ht="27.75" customHeight="1">
      <c r="B583" s="179" t="s">
        <v>212</v>
      </c>
      <c r="C583" s="179">
        <v>45565</v>
      </c>
      <c r="D583" s="770" t="s">
        <v>3576</v>
      </c>
      <c r="E583" s="764" t="s">
        <v>3393</v>
      </c>
      <c r="F583" s="764">
        <v>1061087676</v>
      </c>
      <c r="G583" s="177" t="s">
        <v>3394</v>
      </c>
      <c r="H583" s="766" t="s">
        <v>3998</v>
      </c>
      <c r="I583" s="766" t="s">
        <v>3967</v>
      </c>
      <c r="J583" s="767" t="s">
        <v>3968</v>
      </c>
      <c r="K583" s="768" t="s">
        <v>40</v>
      </c>
      <c r="L583" s="178" t="s">
        <v>44</v>
      </c>
      <c r="M583" s="769">
        <v>300000</v>
      </c>
      <c r="N583" s="182" t="s">
        <v>3390</v>
      </c>
    </row>
    <row r="584" spans="2:14" ht="27.75" customHeight="1">
      <c r="B584" s="179" t="s">
        <v>212</v>
      </c>
      <c r="C584" s="179">
        <v>45565</v>
      </c>
      <c r="D584" s="770" t="s">
        <v>3491</v>
      </c>
      <c r="E584" s="764" t="s">
        <v>3393</v>
      </c>
      <c r="F584" s="764">
        <v>1050944164</v>
      </c>
      <c r="G584" s="177" t="s">
        <v>3394</v>
      </c>
      <c r="H584" s="766" t="s">
        <v>3999</v>
      </c>
      <c r="I584" s="766" t="s">
        <v>3967</v>
      </c>
      <c r="J584" s="767" t="s">
        <v>3968</v>
      </c>
      <c r="K584" s="768" t="s">
        <v>40</v>
      </c>
      <c r="L584" s="178" t="s">
        <v>44</v>
      </c>
      <c r="M584" s="769">
        <v>300000</v>
      </c>
      <c r="N584" s="182" t="s">
        <v>3390</v>
      </c>
    </row>
    <row r="585" spans="2:14" ht="27.75" customHeight="1">
      <c r="B585" s="179" t="s">
        <v>212</v>
      </c>
      <c r="C585" s="179">
        <v>45565</v>
      </c>
      <c r="D585" s="770" t="s">
        <v>3493</v>
      </c>
      <c r="E585" s="764" t="s">
        <v>3393</v>
      </c>
      <c r="F585" s="764">
        <v>34561105</v>
      </c>
      <c r="G585" s="177" t="s">
        <v>3394</v>
      </c>
      <c r="H585" s="766" t="s">
        <v>4000</v>
      </c>
      <c r="I585" s="766" t="s">
        <v>3967</v>
      </c>
      <c r="J585" s="767" t="s">
        <v>3968</v>
      </c>
      <c r="K585" s="768" t="s">
        <v>40</v>
      </c>
      <c r="L585" s="178" t="s">
        <v>44</v>
      </c>
      <c r="M585" s="769">
        <v>300000</v>
      </c>
      <c r="N585" s="182" t="s">
        <v>3390</v>
      </c>
    </row>
    <row r="586" spans="2:14" ht="27.75" customHeight="1">
      <c r="B586" s="179" t="s">
        <v>212</v>
      </c>
      <c r="C586" s="179">
        <v>45565</v>
      </c>
      <c r="D586" s="770" t="s">
        <v>3495</v>
      </c>
      <c r="E586" s="764" t="s">
        <v>3393</v>
      </c>
      <c r="F586" s="764">
        <v>25635032</v>
      </c>
      <c r="G586" s="177" t="s">
        <v>3394</v>
      </c>
      <c r="H586" s="766" t="s">
        <v>4001</v>
      </c>
      <c r="I586" s="766" t="s">
        <v>3967</v>
      </c>
      <c r="J586" s="767" t="s">
        <v>3968</v>
      </c>
      <c r="K586" s="768" t="s">
        <v>40</v>
      </c>
      <c r="L586" s="178" t="s">
        <v>44</v>
      </c>
      <c r="M586" s="769">
        <v>300000</v>
      </c>
      <c r="N586" s="182" t="s">
        <v>3390</v>
      </c>
    </row>
    <row r="587" spans="2:14" ht="27.75" customHeight="1">
      <c r="B587" s="179" t="s">
        <v>212</v>
      </c>
      <c r="C587" s="179">
        <v>45565</v>
      </c>
      <c r="D587" s="770" t="s">
        <v>3497</v>
      </c>
      <c r="E587" s="764" t="s">
        <v>3393</v>
      </c>
      <c r="F587" s="764">
        <v>1059356237</v>
      </c>
      <c r="G587" s="177" t="s">
        <v>3394</v>
      </c>
      <c r="H587" s="766" t="s">
        <v>4002</v>
      </c>
      <c r="I587" s="766" t="s">
        <v>3967</v>
      </c>
      <c r="J587" s="767" t="s">
        <v>3968</v>
      </c>
      <c r="K587" s="768" t="s">
        <v>40</v>
      </c>
      <c r="L587" s="178" t="s">
        <v>47</v>
      </c>
      <c r="M587" s="769">
        <v>120000</v>
      </c>
      <c r="N587" s="182" t="s">
        <v>3390</v>
      </c>
    </row>
    <row r="588" spans="2:14" ht="27.75" customHeight="1">
      <c r="B588" s="179" t="s">
        <v>212</v>
      </c>
      <c r="C588" s="179">
        <v>45565</v>
      </c>
      <c r="D588" s="770" t="s">
        <v>3499</v>
      </c>
      <c r="E588" s="764" t="s">
        <v>3393</v>
      </c>
      <c r="F588" s="764">
        <v>76028758</v>
      </c>
      <c r="G588" s="177" t="s">
        <v>3394</v>
      </c>
      <c r="H588" s="766" t="s">
        <v>4003</v>
      </c>
      <c r="I588" s="766" t="s">
        <v>3967</v>
      </c>
      <c r="J588" s="767" t="s">
        <v>3968</v>
      </c>
      <c r="K588" s="768" t="s">
        <v>40</v>
      </c>
      <c r="L588" s="178" t="s">
        <v>47</v>
      </c>
      <c r="M588" s="769">
        <v>120000</v>
      </c>
      <c r="N588" s="182" t="s">
        <v>3390</v>
      </c>
    </row>
    <row r="589" spans="2:14" ht="27.75" customHeight="1">
      <c r="B589" s="179" t="s">
        <v>212</v>
      </c>
      <c r="C589" s="179">
        <v>45565</v>
      </c>
      <c r="D589" s="770" t="s">
        <v>3828</v>
      </c>
      <c r="E589" s="764" t="s">
        <v>3393</v>
      </c>
      <c r="F589" s="764">
        <v>10487453</v>
      </c>
      <c r="G589" s="177" t="s">
        <v>3387</v>
      </c>
      <c r="H589" s="766">
        <v>8</v>
      </c>
      <c r="I589" s="766" t="s">
        <v>4004</v>
      </c>
      <c r="J589" s="767" t="s">
        <v>4005</v>
      </c>
      <c r="K589" s="768" t="s">
        <v>48</v>
      </c>
      <c r="L589" s="178" t="s">
        <v>53</v>
      </c>
      <c r="M589" s="769">
        <v>24180000</v>
      </c>
      <c r="N589" s="182" t="s">
        <v>3390</v>
      </c>
    </row>
    <row r="590" spans="2:14" ht="27.75" customHeight="1">
      <c r="B590" s="179" t="s">
        <v>212</v>
      </c>
      <c r="C590" s="179">
        <v>45565</v>
      </c>
      <c r="D590" s="782" t="s">
        <v>3583</v>
      </c>
      <c r="E590" s="765" t="s">
        <v>3396</v>
      </c>
      <c r="F590" s="782" t="s">
        <v>3584</v>
      </c>
      <c r="G590" s="177" t="s">
        <v>3387</v>
      </c>
      <c r="H590" s="766" t="s">
        <v>4006</v>
      </c>
      <c r="I590" s="766" t="s">
        <v>4007</v>
      </c>
      <c r="J590" s="767" t="s">
        <v>4005</v>
      </c>
      <c r="K590" s="768" t="s">
        <v>48</v>
      </c>
      <c r="L590" s="178" t="s">
        <v>57</v>
      </c>
      <c r="M590" s="771">
        <v>9763200</v>
      </c>
      <c r="N590" s="182" t="s">
        <v>3390</v>
      </c>
    </row>
    <row r="591" spans="2:14" ht="27.75" customHeight="1">
      <c r="B591" s="179" t="s">
        <v>212</v>
      </c>
      <c r="C591" s="179">
        <v>45565</v>
      </c>
      <c r="D591" s="782" t="s">
        <v>3583</v>
      </c>
      <c r="E591" s="765" t="s">
        <v>3396</v>
      </c>
      <c r="F591" s="782" t="s">
        <v>3584</v>
      </c>
      <c r="G591" s="177" t="s">
        <v>3387</v>
      </c>
      <c r="H591" s="766" t="s">
        <v>4008</v>
      </c>
      <c r="I591" s="766" t="s">
        <v>4009</v>
      </c>
      <c r="J591" s="767" t="s">
        <v>4005</v>
      </c>
      <c r="K591" s="768" t="s">
        <v>48</v>
      </c>
      <c r="L591" s="178" t="s">
        <v>50</v>
      </c>
      <c r="M591" s="771">
        <v>96720000</v>
      </c>
      <c r="N591" s="182" t="s">
        <v>3390</v>
      </c>
    </row>
    <row r="592" spans="2:14" ht="27.75" customHeight="1">
      <c r="B592" s="179" t="s">
        <v>212</v>
      </c>
      <c r="C592" s="179">
        <v>45565</v>
      </c>
      <c r="D592" s="782" t="s">
        <v>3583</v>
      </c>
      <c r="E592" s="765" t="s">
        <v>3396</v>
      </c>
      <c r="F592" s="782" t="s">
        <v>3584</v>
      </c>
      <c r="G592" s="177" t="s">
        <v>3387</v>
      </c>
      <c r="H592" s="766" t="s">
        <v>4010</v>
      </c>
      <c r="I592" s="766" t="s">
        <v>4011</v>
      </c>
      <c r="J592" s="767" t="s">
        <v>4012</v>
      </c>
      <c r="K592" s="768" t="s">
        <v>62</v>
      </c>
      <c r="L592" s="178" t="s">
        <v>357</v>
      </c>
      <c r="M592" s="783">
        <v>1155469.2</v>
      </c>
      <c r="N592" s="182" t="s">
        <v>3390</v>
      </c>
    </row>
    <row r="593" spans="2:14" ht="27.75" customHeight="1">
      <c r="B593" s="179" t="s">
        <v>212</v>
      </c>
      <c r="C593" s="179">
        <v>45565</v>
      </c>
      <c r="D593" s="782" t="s">
        <v>3583</v>
      </c>
      <c r="E593" s="765" t="s">
        <v>3396</v>
      </c>
      <c r="F593" s="782" t="s">
        <v>3584</v>
      </c>
      <c r="G593" s="177" t="s">
        <v>3387</v>
      </c>
      <c r="H593" s="766" t="s">
        <v>4010</v>
      </c>
      <c r="I593" s="766" t="s">
        <v>4011</v>
      </c>
      <c r="J593" s="767" t="s">
        <v>4012</v>
      </c>
      <c r="K593" s="768" t="s">
        <v>62</v>
      </c>
      <c r="L593" s="178" t="s">
        <v>364</v>
      </c>
      <c r="M593" s="783">
        <v>1404305.28</v>
      </c>
      <c r="N593" s="182" t="s">
        <v>3390</v>
      </c>
    </row>
    <row r="594" spans="2:14" ht="27.75" customHeight="1">
      <c r="B594" s="179" t="s">
        <v>212</v>
      </c>
      <c r="C594" s="179">
        <v>45565</v>
      </c>
      <c r="D594" s="782" t="s">
        <v>3583</v>
      </c>
      <c r="E594" s="765" t="s">
        <v>3396</v>
      </c>
      <c r="F594" s="782" t="s">
        <v>3584</v>
      </c>
      <c r="G594" s="177" t="s">
        <v>3387</v>
      </c>
      <c r="H594" s="766" t="s">
        <v>4010</v>
      </c>
      <c r="I594" s="766" t="s">
        <v>4011</v>
      </c>
      <c r="J594" s="767" t="s">
        <v>4012</v>
      </c>
      <c r="K594" s="768" t="s">
        <v>62</v>
      </c>
      <c r="L594" s="178" t="s">
        <v>371</v>
      </c>
      <c r="M594" s="783">
        <v>436653</v>
      </c>
      <c r="N594" s="182" t="s">
        <v>3390</v>
      </c>
    </row>
    <row r="595" spans="2:14" ht="27.75" customHeight="1">
      <c r="B595" s="179" t="s">
        <v>212</v>
      </c>
      <c r="C595" s="179">
        <v>45565</v>
      </c>
      <c r="D595" s="782" t="s">
        <v>3583</v>
      </c>
      <c r="E595" s="765" t="s">
        <v>3396</v>
      </c>
      <c r="F595" s="782" t="s">
        <v>3584</v>
      </c>
      <c r="G595" s="177" t="s">
        <v>3387</v>
      </c>
      <c r="H595" s="766" t="s">
        <v>4010</v>
      </c>
      <c r="I595" s="766" t="s">
        <v>4011</v>
      </c>
      <c r="J595" s="767" t="s">
        <v>4012</v>
      </c>
      <c r="K595" s="768" t="s">
        <v>62</v>
      </c>
      <c r="L595" s="178" t="s">
        <v>376</v>
      </c>
      <c r="M595" s="783">
        <v>439123.5</v>
      </c>
      <c r="N595" s="182" t="s">
        <v>3390</v>
      </c>
    </row>
    <row r="596" spans="2:14" ht="27.75" customHeight="1">
      <c r="B596" s="179" t="s">
        <v>212</v>
      </c>
      <c r="C596" s="179">
        <v>45565</v>
      </c>
      <c r="D596" s="782" t="s">
        <v>3583</v>
      </c>
      <c r="E596" s="765" t="s">
        <v>3396</v>
      </c>
      <c r="F596" s="782" t="s">
        <v>3584</v>
      </c>
      <c r="G596" s="177" t="s">
        <v>3387</v>
      </c>
      <c r="H596" s="766" t="s">
        <v>4010</v>
      </c>
      <c r="I596" s="766" t="s">
        <v>4011</v>
      </c>
      <c r="J596" s="767" t="s">
        <v>4012</v>
      </c>
      <c r="K596" s="768" t="s">
        <v>62</v>
      </c>
      <c r="L596" s="178" t="s">
        <v>380</v>
      </c>
      <c r="M596" s="783">
        <v>796821.78</v>
      </c>
      <c r="N596" s="182" t="s">
        <v>3390</v>
      </c>
    </row>
    <row r="597" spans="2:14" ht="27.75" customHeight="1">
      <c r="B597" s="179" t="s">
        <v>212</v>
      </c>
      <c r="C597" s="179">
        <v>45565</v>
      </c>
      <c r="D597" s="782" t="s">
        <v>3583</v>
      </c>
      <c r="E597" s="765" t="s">
        <v>3396</v>
      </c>
      <c r="F597" s="782" t="s">
        <v>3584</v>
      </c>
      <c r="G597" s="177" t="s">
        <v>3387</v>
      </c>
      <c r="H597" s="766" t="s">
        <v>4010</v>
      </c>
      <c r="I597" s="766" t="s">
        <v>4011</v>
      </c>
      <c r="J597" s="767" t="s">
        <v>4012</v>
      </c>
      <c r="K597" s="768" t="s">
        <v>62</v>
      </c>
      <c r="L597" s="178" t="s">
        <v>383</v>
      </c>
      <c r="M597" s="783">
        <v>219240</v>
      </c>
      <c r="N597" s="182" t="s">
        <v>3390</v>
      </c>
    </row>
    <row r="598" spans="2:14" ht="27.75" customHeight="1">
      <c r="B598" s="179" t="s">
        <v>212</v>
      </c>
      <c r="C598" s="179">
        <v>45565</v>
      </c>
      <c r="D598" s="782" t="s">
        <v>3583</v>
      </c>
      <c r="E598" s="765" t="s">
        <v>3396</v>
      </c>
      <c r="F598" s="782" t="s">
        <v>3584</v>
      </c>
      <c r="G598" s="177" t="s">
        <v>3387</v>
      </c>
      <c r="H598" s="766" t="s">
        <v>4010</v>
      </c>
      <c r="I598" s="766" t="s">
        <v>4011</v>
      </c>
      <c r="J598" s="767" t="s">
        <v>4012</v>
      </c>
      <c r="K598" s="768" t="s">
        <v>62</v>
      </c>
      <c r="L598" s="178" t="s">
        <v>388</v>
      </c>
      <c r="M598" s="783">
        <v>164430</v>
      </c>
      <c r="N598" s="182" t="s">
        <v>3390</v>
      </c>
    </row>
    <row r="599" spans="2:14" ht="27.75" customHeight="1">
      <c r="B599" s="179" t="s">
        <v>212</v>
      </c>
      <c r="C599" s="179">
        <v>45565</v>
      </c>
      <c r="D599" s="782" t="s">
        <v>3583</v>
      </c>
      <c r="E599" s="765" t="s">
        <v>3396</v>
      </c>
      <c r="F599" s="782" t="s">
        <v>3584</v>
      </c>
      <c r="G599" s="177" t="s">
        <v>3387</v>
      </c>
      <c r="H599" s="766" t="s">
        <v>4010</v>
      </c>
      <c r="I599" s="766" t="s">
        <v>4011</v>
      </c>
      <c r="J599" s="767" t="s">
        <v>4012</v>
      </c>
      <c r="K599" s="768" t="s">
        <v>62</v>
      </c>
      <c r="L599" s="178" t="s">
        <v>393</v>
      </c>
      <c r="M599" s="783">
        <v>580986</v>
      </c>
      <c r="N599" s="182" t="s">
        <v>3390</v>
      </c>
    </row>
    <row r="600" spans="2:14" ht="27.75" customHeight="1">
      <c r="B600" s="179" t="s">
        <v>212</v>
      </c>
      <c r="C600" s="179">
        <v>45565</v>
      </c>
      <c r="D600" s="782" t="s">
        <v>3583</v>
      </c>
      <c r="E600" s="765" t="s">
        <v>3396</v>
      </c>
      <c r="F600" s="782" t="s">
        <v>3584</v>
      </c>
      <c r="G600" s="177" t="s">
        <v>3387</v>
      </c>
      <c r="H600" s="766" t="s">
        <v>4010</v>
      </c>
      <c r="I600" s="766" t="s">
        <v>4011</v>
      </c>
      <c r="J600" s="767" t="s">
        <v>4012</v>
      </c>
      <c r="K600" s="768" t="s">
        <v>62</v>
      </c>
      <c r="L600" s="178" t="s">
        <v>398</v>
      </c>
      <c r="M600" s="783">
        <v>2009177.4</v>
      </c>
      <c r="N600" s="182" t="s">
        <v>3390</v>
      </c>
    </row>
    <row r="601" spans="2:14" ht="27.75" customHeight="1">
      <c r="B601" s="179" t="s">
        <v>212</v>
      </c>
      <c r="C601" s="179">
        <v>45565</v>
      </c>
      <c r="D601" s="782" t="s">
        <v>3583</v>
      </c>
      <c r="E601" s="765" t="s">
        <v>3396</v>
      </c>
      <c r="F601" s="782" t="s">
        <v>3584</v>
      </c>
      <c r="G601" s="177" t="s">
        <v>3387</v>
      </c>
      <c r="H601" s="766" t="s">
        <v>4010</v>
      </c>
      <c r="I601" s="766" t="s">
        <v>4011</v>
      </c>
      <c r="J601" s="767" t="s">
        <v>4012</v>
      </c>
      <c r="K601" s="768" t="s">
        <v>62</v>
      </c>
      <c r="L601" s="178" t="s">
        <v>403</v>
      </c>
      <c r="M601" s="783">
        <v>756743.4</v>
      </c>
      <c r="N601" s="182" t="s">
        <v>3390</v>
      </c>
    </row>
    <row r="602" spans="2:14" ht="27.75" customHeight="1">
      <c r="B602" s="179" t="s">
        <v>212</v>
      </c>
      <c r="C602" s="179">
        <v>45565</v>
      </c>
      <c r="D602" s="782" t="s">
        <v>3583</v>
      </c>
      <c r="E602" s="765" t="s">
        <v>3396</v>
      </c>
      <c r="F602" s="782" t="s">
        <v>3584</v>
      </c>
      <c r="G602" s="177" t="s">
        <v>3387</v>
      </c>
      <c r="H602" s="766" t="s">
        <v>4010</v>
      </c>
      <c r="I602" s="766" t="s">
        <v>4011</v>
      </c>
      <c r="J602" s="767" t="s">
        <v>4012</v>
      </c>
      <c r="K602" s="768" t="s">
        <v>62</v>
      </c>
      <c r="L602" s="178" t="s">
        <v>408</v>
      </c>
      <c r="M602" s="783">
        <v>383670</v>
      </c>
      <c r="N602" s="182" t="s">
        <v>3390</v>
      </c>
    </row>
    <row r="603" spans="2:14" ht="27.75" customHeight="1">
      <c r="B603" s="179" t="s">
        <v>212</v>
      </c>
      <c r="C603" s="179">
        <v>45565</v>
      </c>
      <c r="D603" s="782" t="s">
        <v>3583</v>
      </c>
      <c r="E603" s="765" t="s">
        <v>3396</v>
      </c>
      <c r="F603" s="782" t="s">
        <v>3584</v>
      </c>
      <c r="G603" s="177" t="s">
        <v>3387</v>
      </c>
      <c r="H603" s="766" t="s">
        <v>4010</v>
      </c>
      <c r="I603" s="766" t="s">
        <v>4011</v>
      </c>
      <c r="J603" s="767" t="s">
        <v>4012</v>
      </c>
      <c r="K603" s="768" t="s">
        <v>62</v>
      </c>
      <c r="L603" s="178" t="s">
        <v>413</v>
      </c>
      <c r="M603" s="783">
        <v>3997860</v>
      </c>
      <c r="N603" s="182" t="s">
        <v>3390</v>
      </c>
    </row>
    <row r="604" spans="2:14" ht="27.75" customHeight="1">
      <c r="B604" s="179" t="s">
        <v>212</v>
      </c>
      <c r="C604" s="179">
        <v>45565</v>
      </c>
      <c r="D604" s="782" t="s">
        <v>3583</v>
      </c>
      <c r="E604" s="765" t="s">
        <v>3396</v>
      </c>
      <c r="F604" s="782" t="s">
        <v>3584</v>
      </c>
      <c r="G604" s="177" t="s">
        <v>3387</v>
      </c>
      <c r="H604" s="766" t="s">
        <v>4010</v>
      </c>
      <c r="I604" s="766" t="s">
        <v>4011</v>
      </c>
      <c r="J604" s="767" t="s">
        <v>4012</v>
      </c>
      <c r="K604" s="768" t="s">
        <v>62</v>
      </c>
      <c r="L604" s="178" t="s">
        <v>418</v>
      </c>
      <c r="M604" s="783">
        <v>125007.3</v>
      </c>
      <c r="N604" s="182" t="s">
        <v>3390</v>
      </c>
    </row>
    <row r="605" spans="2:14" ht="27.75" customHeight="1">
      <c r="B605" s="179" t="s">
        <v>212</v>
      </c>
      <c r="C605" s="179">
        <v>45565</v>
      </c>
      <c r="D605" s="782" t="s">
        <v>3583</v>
      </c>
      <c r="E605" s="765" t="s">
        <v>3396</v>
      </c>
      <c r="F605" s="782" t="s">
        <v>3584</v>
      </c>
      <c r="G605" s="177" t="s">
        <v>3387</v>
      </c>
      <c r="H605" s="766" t="s">
        <v>4010</v>
      </c>
      <c r="I605" s="766" t="s">
        <v>4011</v>
      </c>
      <c r="J605" s="767" t="s">
        <v>4012</v>
      </c>
      <c r="K605" s="768" t="s">
        <v>62</v>
      </c>
      <c r="L605" s="178" t="s">
        <v>423</v>
      </c>
      <c r="M605" s="783">
        <v>402197.4</v>
      </c>
      <c r="N605" s="182" t="s">
        <v>3390</v>
      </c>
    </row>
    <row r="606" spans="2:14" ht="27.75" customHeight="1">
      <c r="B606" s="179" t="s">
        <v>212</v>
      </c>
      <c r="C606" s="179">
        <v>45565</v>
      </c>
      <c r="D606" s="782" t="s">
        <v>3583</v>
      </c>
      <c r="E606" s="765" t="s">
        <v>3396</v>
      </c>
      <c r="F606" s="782" t="s">
        <v>3584</v>
      </c>
      <c r="G606" s="177" t="s">
        <v>3387</v>
      </c>
      <c r="H606" s="766" t="s">
        <v>4010</v>
      </c>
      <c r="I606" s="766" t="s">
        <v>4011</v>
      </c>
      <c r="J606" s="767" t="s">
        <v>4012</v>
      </c>
      <c r="K606" s="768" t="s">
        <v>62</v>
      </c>
      <c r="L606" s="178" t="s">
        <v>428</v>
      </c>
      <c r="M606" s="783">
        <v>249351.45</v>
      </c>
      <c r="N606" s="182" t="s">
        <v>3390</v>
      </c>
    </row>
    <row r="607" spans="2:14" ht="27.75" customHeight="1">
      <c r="B607" s="179" t="s">
        <v>212</v>
      </c>
      <c r="C607" s="179">
        <v>45565</v>
      </c>
      <c r="D607" s="782" t="s">
        <v>3583</v>
      </c>
      <c r="E607" s="765" t="s">
        <v>3396</v>
      </c>
      <c r="F607" s="782" t="s">
        <v>3584</v>
      </c>
      <c r="G607" s="177" t="s">
        <v>3387</v>
      </c>
      <c r="H607" s="766" t="s">
        <v>4010</v>
      </c>
      <c r="I607" s="766" t="s">
        <v>4011</v>
      </c>
      <c r="J607" s="767" t="s">
        <v>4012</v>
      </c>
      <c r="K607" s="768" t="s">
        <v>62</v>
      </c>
      <c r="L607" s="178" t="s">
        <v>433</v>
      </c>
      <c r="M607" s="783">
        <v>283185</v>
      </c>
      <c r="N607" s="182" t="s">
        <v>3390</v>
      </c>
    </row>
    <row r="608" spans="2:14" ht="27.75" customHeight="1">
      <c r="B608" s="179" t="s">
        <v>212</v>
      </c>
      <c r="C608" s="179">
        <v>45565</v>
      </c>
      <c r="D608" s="782" t="s">
        <v>3583</v>
      </c>
      <c r="E608" s="765" t="s">
        <v>3396</v>
      </c>
      <c r="F608" s="782" t="s">
        <v>3584</v>
      </c>
      <c r="G608" s="177" t="s">
        <v>3387</v>
      </c>
      <c r="H608" s="766" t="s">
        <v>4010</v>
      </c>
      <c r="I608" s="766" t="s">
        <v>4011</v>
      </c>
      <c r="J608" s="767" t="s">
        <v>4012</v>
      </c>
      <c r="K608" s="768" t="s">
        <v>62</v>
      </c>
      <c r="L608" s="178" t="s">
        <v>438</v>
      </c>
      <c r="M608" s="783">
        <v>876960</v>
      </c>
      <c r="N608" s="182" t="s">
        <v>3390</v>
      </c>
    </row>
    <row r="609" spans="2:14" ht="27.75" customHeight="1">
      <c r="B609" s="179" t="s">
        <v>212</v>
      </c>
      <c r="C609" s="179">
        <v>45565</v>
      </c>
      <c r="D609" s="782" t="s">
        <v>3583</v>
      </c>
      <c r="E609" s="765" t="s">
        <v>3396</v>
      </c>
      <c r="F609" s="782" t="s">
        <v>3584</v>
      </c>
      <c r="G609" s="177" t="s">
        <v>3387</v>
      </c>
      <c r="H609" s="766" t="s">
        <v>4010</v>
      </c>
      <c r="I609" s="766" t="s">
        <v>4011</v>
      </c>
      <c r="J609" s="767" t="s">
        <v>4012</v>
      </c>
      <c r="K609" s="768" t="s">
        <v>62</v>
      </c>
      <c r="L609" s="178" t="s">
        <v>443</v>
      </c>
      <c r="M609" s="783">
        <v>1995084</v>
      </c>
      <c r="N609" s="182" t="s">
        <v>3390</v>
      </c>
    </row>
    <row r="610" spans="2:14" ht="27.75" customHeight="1">
      <c r="B610" s="179" t="s">
        <v>212</v>
      </c>
      <c r="C610" s="179">
        <v>45565</v>
      </c>
      <c r="D610" s="782" t="s">
        <v>3583</v>
      </c>
      <c r="E610" s="765" t="s">
        <v>3396</v>
      </c>
      <c r="F610" s="782" t="s">
        <v>3584</v>
      </c>
      <c r="G610" s="177" t="s">
        <v>3387</v>
      </c>
      <c r="H610" s="766" t="s">
        <v>4010</v>
      </c>
      <c r="I610" s="766" t="s">
        <v>4011</v>
      </c>
      <c r="J610" s="767" t="s">
        <v>4012</v>
      </c>
      <c r="K610" s="768" t="s">
        <v>62</v>
      </c>
      <c r="L610" s="178" t="s">
        <v>448</v>
      </c>
      <c r="M610" s="783">
        <v>28987.200000000001</v>
      </c>
      <c r="N610" s="182" t="s">
        <v>3390</v>
      </c>
    </row>
    <row r="611" spans="2:14" ht="27.75" customHeight="1">
      <c r="B611" s="179" t="s">
        <v>212</v>
      </c>
      <c r="C611" s="179">
        <v>45565</v>
      </c>
      <c r="D611" s="782" t="s">
        <v>3583</v>
      </c>
      <c r="E611" s="765" t="s">
        <v>3396</v>
      </c>
      <c r="F611" s="782" t="s">
        <v>3584</v>
      </c>
      <c r="G611" s="177" t="s">
        <v>3387</v>
      </c>
      <c r="H611" s="766" t="s">
        <v>4010</v>
      </c>
      <c r="I611" s="766" t="s">
        <v>4011</v>
      </c>
      <c r="J611" s="767" t="s">
        <v>4012</v>
      </c>
      <c r="K611" s="768" t="s">
        <v>62</v>
      </c>
      <c r="L611" s="178" t="s">
        <v>453</v>
      </c>
      <c r="M611" s="783">
        <v>151827.72</v>
      </c>
      <c r="N611" s="182" t="s">
        <v>3390</v>
      </c>
    </row>
    <row r="612" spans="2:14" ht="27.75" customHeight="1">
      <c r="B612" s="179" t="s">
        <v>212</v>
      </c>
      <c r="C612" s="179">
        <v>45565</v>
      </c>
      <c r="D612" s="782" t="s">
        <v>3583</v>
      </c>
      <c r="E612" s="765" t="s">
        <v>3396</v>
      </c>
      <c r="F612" s="782" t="s">
        <v>3584</v>
      </c>
      <c r="G612" s="177" t="s">
        <v>3387</v>
      </c>
      <c r="H612" s="766" t="s">
        <v>4010</v>
      </c>
      <c r="I612" s="766" t="s">
        <v>4011</v>
      </c>
      <c r="J612" s="767" t="s">
        <v>4012</v>
      </c>
      <c r="K612" s="768" t="s">
        <v>62</v>
      </c>
      <c r="L612" s="178" t="s">
        <v>456</v>
      </c>
      <c r="M612" s="783">
        <v>70656.3</v>
      </c>
      <c r="N612" s="182" t="s">
        <v>3390</v>
      </c>
    </row>
    <row r="613" spans="2:14" ht="27.75" customHeight="1">
      <c r="B613" s="179" t="s">
        <v>212</v>
      </c>
      <c r="C613" s="179">
        <v>45565</v>
      </c>
      <c r="D613" s="782" t="s">
        <v>3583</v>
      </c>
      <c r="E613" s="765" t="s">
        <v>3396</v>
      </c>
      <c r="F613" s="782" t="s">
        <v>3584</v>
      </c>
      <c r="G613" s="177" t="s">
        <v>3387</v>
      </c>
      <c r="H613" s="766" t="s">
        <v>4010</v>
      </c>
      <c r="I613" s="766" t="s">
        <v>4011</v>
      </c>
      <c r="J613" s="767" t="s">
        <v>4012</v>
      </c>
      <c r="K613" s="768" t="s">
        <v>62</v>
      </c>
      <c r="L613" s="178" t="s">
        <v>461</v>
      </c>
      <c r="M613" s="783">
        <v>74279.7</v>
      </c>
      <c r="N613" s="182" t="s">
        <v>3390</v>
      </c>
    </row>
    <row r="614" spans="2:14" ht="27.75" customHeight="1">
      <c r="B614" s="179" t="s">
        <v>212</v>
      </c>
      <c r="C614" s="179">
        <v>45565</v>
      </c>
      <c r="D614" s="782" t="s">
        <v>3583</v>
      </c>
      <c r="E614" s="765" t="s">
        <v>3396</v>
      </c>
      <c r="F614" s="782" t="s">
        <v>3584</v>
      </c>
      <c r="G614" s="177" t="s">
        <v>3387</v>
      </c>
      <c r="H614" s="766" t="s">
        <v>4010</v>
      </c>
      <c r="I614" s="766" t="s">
        <v>4011</v>
      </c>
      <c r="J614" s="767" t="s">
        <v>4012</v>
      </c>
      <c r="K614" s="768" t="s">
        <v>62</v>
      </c>
      <c r="L614" s="178" t="s">
        <v>467</v>
      </c>
      <c r="M614" s="783">
        <v>50304.63</v>
      </c>
      <c r="N614" s="182" t="s">
        <v>3390</v>
      </c>
    </row>
    <row r="615" spans="2:14" ht="27.75" customHeight="1">
      <c r="B615" s="179" t="s">
        <v>212</v>
      </c>
      <c r="C615" s="179">
        <v>45565</v>
      </c>
      <c r="D615" s="782" t="s">
        <v>3583</v>
      </c>
      <c r="E615" s="765" t="s">
        <v>3396</v>
      </c>
      <c r="F615" s="782" t="s">
        <v>3584</v>
      </c>
      <c r="G615" s="177" t="s">
        <v>3387</v>
      </c>
      <c r="H615" s="766" t="s">
        <v>4010</v>
      </c>
      <c r="I615" s="766" t="s">
        <v>4011</v>
      </c>
      <c r="J615" s="767" t="s">
        <v>4012</v>
      </c>
      <c r="K615" s="768" t="s">
        <v>62</v>
      </c>
      <c r="L615" s="178" t="s">
        <v>472</v>
      </c>
      <c r="M615" s="783">
        <v>701568</v>
      </c>
      <c r="N615" s="182" t="s">
        <v>3390</v>
      </c>
    </row>
    <row r="616" spans="2:14" ht="27.75" customHeight="1">
      <c r="B616" s="179" t="s">
        <v>212</v>
      </c>
      <c r="C616" s="179">
        <v>45565</v>
      </c>
      <c r="D616" s="782" t="s">
        <v>3583</v>
      </c>
      <c r="E616" s="765" t="s">
        <v>3396</v>
      </c>
      <c r="F616" s="782" t="s">
        <v>3584</v>
      </c>
      <c r="G616" s="177" t="s">
        <v>3387</v>
      </c>
      <c r="H616" s="766" t="s">
        <v>4010</v>
      </c>
      <c r="I616" s="766" t="s">
        <v>4011</v>
      </c>
      <c r="J616" s="767" t="s">
        <v>4012</v>
      </c>
      <c r="K616" s="768" t="s">
        <v>62</v>
      </c>
      <c r="L616" s="178" t="s">
        <v>477</v>
      </c>
      <c r="M616" s="783">
        <v>692321.85</v>
      </c>
      <c r="N616" s="182" t="s">
        <v>3390</v>
      </c>
    </row>
    <row r="617" spans="2:14" ht="27.75" customHeight="1">
      <c r="B617" s="179" t="s">
        <v>212</v>
      </c>
      <c r="C617" s="179">
        <v>45565</v>
      </c>
      <c r="D617" s="782" t="s">
        <v>3583</v>
      </c>
      <c r="E617" s="765" t="s">
        <v>3396</v>
      </c>
      <c r="F617" s="782" t="s">
        <v>3584</v>
      </c>
      <c r="G617" s="177" t="s">
        <v>3387</v>
      </c>
      <c r="H617" s="766" t="s">
        <v>4010</v>
      </c>
      <c r="I617" s="766" t="s">
        <v>4011</v>
      </c>
      <c r="J617" s="767" t="s">
        <v>4012</v>
      </c>
      <c r="K617" s="768" t="s">
        <v>62</v>
      </c>
      <c r="L617" s="178" t="s">
        <v>483</v>
      </c>
      <c r="M617" s="783">
        <v>367197.75</v>
      </c>
      <c r="N617" s="182" t="s">
        <v>3390</v>
      </c>
    </row>
    <row r="618" spans="2:14" ht="27.75" customHeight="1">
      <c r="B618" s="179" t="s">
        <v>212</v>
      </c>
      <c r="C618" s="179">
        <v>45565</v>
      </c>
      <c r="D618" s="782" t="s">
        <v>3583</v>
      </c>
      <c r="E618" s="765" t="s">
        <v>3396</v>
      </c>
      <c r="F618" s="782" t="s">
        <v>3584</v>
      </c>
      <c r="G618" s="177" t="s">
        <v>3387</v>
      </c>
      <c r="H618" s="766" t="s">
        <v>4010</v>
      </c>
      <c r="I618" s="766" t="s">
        <v>4011</v>
      </c>
      <c r="J618" s="767" t="s">
        <v>4012</v>
      </c>
      <c r="K618" s="768" t="s">
        <v>62</v>
      </c>
      <c r="L618" s="178" t="s">
        <v>488</v>
      </c>
      <c r="M618" s="783">
        <v>137689.20000000001</v>
      </c>
      <c r="N618" s="182" t="s">
        <v>3390</v>
      </c>
    </row>
    <row r="619" spans="2:14" ht="27.75" customHeight="1">
      <c r="B619" s="179" t="s">
        <v>212</v>
      </c>
      <c r="C619" s="179">
        <v>45565</v>
      </c>
      <c r="D619" s="782" t="s">
        <v>3583</v>
      </c>
      <c r="E619" s="765" t="s">
        <v>3396</v>
      </c>
      <c r="F619" s="782" t="s">
        <v>3584</v>
      </c>
      <c r="G619" s="177" t="s">
        <v>3387</v>
      </c>
      <c r="H619" s="766" t="s">
        <v>4010</v>
      </c>
      <c r="I619" s="766" t="s">
        <v>4011</v>
      </c>
      <c r="J619" s="767" t="s">
        <v>4012</v>
      </c>
      <c r="K619" s="768" t="s">
        <v>62</v>
      </c>
      <c r="L619" s="178" t="s">
        <v>491</v>
      </c>
      <c r="M619" s="783">
        <v>356904.9</v>
      </c>
      <c r="N619" s="182" t="s">
        <v>3390</v>
      </c>
    </row>
    <row r="620" spans="2:14" ht="27.75" customHeight="1">
      <c r="B620" s="179" t="s">
        <v>212</v>
      </c>
      <c r="C620" s="179">
        <v>45565</v>
      </c>
      <c r="D620" s="782" t="s">
        <v>3583</v>
      </c>
      <c r="E620" s="765" t="s">
        <v>3396</v>
      </c>
      <c r="F620" s="782" t="s">
        <v>3584</v>
      </c>
      <c r="G620" s="177" t="s">
        <v>3387</v>
      </c>
      <c r="H620" s="766" t="s">
        <v>4010</v>
      </c>
      <c r="I620" s="766" t="s">
        <v>4011</v>
      </c>
      <c r="J620" s="767" t="s">
        <v>4012</v>
      </c>
      <c r="K620" s="768" t="s">
        <v>62</v>
      </c>
      <c r="L620" s="178" t="s">
        <v>496</v>
      </c>
      <c r="M620" s="783">
        <v>253638</v>
      </c>
      <c r="N620" s="182" t="s">
        <v>3390</v>
      </c>
    </row>
    <row r="621" spans="2:14" ht="27.75" customHeight="1">
      <c r="B621" s="179" t="s">
        <v>212</v>
      </c>
      <c r="C621" s="179">
        <v>45565</v>
      </c>
      <c r="D621" s="782" t="s">
        <v>3583</v>
      </c>
      <c r="E621" s="765" t="s">
        <v>3396</v>
      </c>
      <c r="F621" s="782" t="s">
        <v>3584</v>
      </c>
      <c r="G621" s="177" t="s">
        <v>3387</v>
      </c>
      <c r="H621" s="766" t="s">
        <v>4010</v>
      </c>
      <c r="I621" s="766" t="s">
        <v>4011</v>
      </c>
      <c r="J621" s="767" t="s">
        <v>4012</v>
      </c>
      <c r="K621" s="768" t="s">
        <v>62</v>
      </c>
      <c r="L621" s="178" t="s">
        <v>501</v>
      </c>
      <c r="M621" s="783">
        <v>414879.3</v>
      </c>
      <c r="N621" s="182" t="s">
        <v>3390</v>
      </c>
    </row>
    <row r="622" spans="2:14" ht="27.75" customHeight="1">
      <c r="B622" s="179" t="s">
        <v>212</v>
      </c>
      <c r="C622" s="179">
        <v>45565</v>
      </c>
      <c r="D622" s="782" t="s">
        <v>3583</v>
      </c>
      <c r="E622" s="765" t="s">
        <v>3396</v>
      </c>
      <c r="F622" s="782" t="s">
        <v>3584</v>
      </c>
      <c r="G622" s="177" t="s">
        <v>3387</v>
      </c>
      <c r="H622" s="766" t="s">
        <v>4010</v>
      </c>
      <c r="I622" s="766" t="s">
        <v>4011</v>
      </c>
      <c r="J622" s="767" t="s">
        <v>4012</v>
      </c>
      <c r="K622" s="768" t="s">
        <v>62</v>
      </c>
      <c r="L622" s="178" t="s">
        <v>506</v>
      </c>
      <c r="M622" s="783">
        <v>1100312.1000000001</v>
      </c>
      <c r="N622" s="182" t="s">
        <v>3390</v>
      </c>
    </row>
    <row r="623" spans="2:14" ht="27.75" customHeight="1">
      <c r="B623" s="179" t="s">
        <v>212</v>
      </c>
      <c r="C623" s="179">
        <v>45565</v>
      </c>
      <c r="D623" s="782" t="s">
        <v>3583</v>
      </c>
      <c r="E623" s="765" t="s">
        <v>3396</v>
      </c>
      <c r="F623" s="782" t="s">
        <v>3584</v>
      </c>
      <c r="G623" s="177" t="s">
        <v>3387</v>
      </c>
      <c r="H623" s="766" t="s">
        <v>4010</v>
      </c>
      <c r="I623" s="766" t="s">
        <v>4011</v>
      </c>
      <c r="J623" s="767" t="s">
        <v>4012</v>
      </c>
      <c r="K623" s="768" t="s">
        <v>62</v>
      </c>
      <c r="L623" s="178" t="s">
        <v>511</v>
      </c>
      <c r="M623" s="783">
        <v>756637.2</v>
      </c>
      <c r="N623" s="182" t="s">
        <v>3390</v>
      </c>
    </row>
    <row r="624" spans="2:14" ht="27.75" customHeight="1">
      <c r="B624" s="179" t="s">
        <v>212</v>
      </c>
      <c r="C624" s="179">
        <v>45565</v>
      </c>
      <c r="D624" s="782" t="s">
        <v>3583</v>
      </c>
      <c r="E624" s="765" t="s">
        <v>3396</v>
      </c>
      <c r="F624" s="782" t="s">
        <v>3584</v>
      </c>
      <c r="G624" s="177" t="s">
        <v>3387</v>
      </c>
      <c r="H624" s="766" t="s">
        <v>4010</v>
      </c>
      <c r="I624" s="766" t="s">
        <v>4011</v>
      </c>
      <c r="J624" s="767" t="s">
        <v>4012</v>
      </c>
      <c r="K624" s="768" t="s">
        <v>62</v>
      </c>
      <c r="L624" s="178" t="s">
        <v>514</v>
      </c>
      <c r="M624" s="783">
        <v>39857.4</v>
      </c>
      <c r="N624" s="182" t="s">
        <v>3390</v>
      </c>
    </row>
    <row r="625" spans="2:14" ht="27.75" customHeight="1">
      <c r="B625" s="179" t="s">
        <v>212</v>
      </c>
      <c r="C625" s="179">
        <v>45565</v>
      </c>
      <c r="D625" s="782" t="s">
        <v>3583</v>
      </c>
      <c r="E625" s="765" t="s">
        <v>3396</v>
      </c>
      <c r="F625" s="782" t="s">
        <v>3584</v>
      </c>
      <c r="G625" s="177" t="s">
        <v>3387</v>
      </c>
      <c r="H625" s="766" t="s">
        <v>4010</v>
      </c>
      <c r="I625" s="766" t="s">
        <v>4011</v>
      </c>
      <c r="J625" s="767" t="s">
        <v>4012</v>
      </c>
      <c r="K625" s="768" t="s">
        <v>62</v>
      </c>
      <c r="L625" s="178" t="s">
        <v>519</v>
      </c>
      <c r="M625" s="783">
        <v>929402.1</v>
      </c>
      <c r="N625" s="182" t="s">
        <v>3390</v>
      </c>
    </row>
    <row r="626" spans="2:14" ht="27.75" customHeight="1">
      <c r="B626" s="179" t="s">
        <v>212</v>
      </c>
      <c r="C626" s="179">
        <v>45565</v>
      </c>
      <c r="D626" s="782" t="s">
        <v>3583</v>
      </c>
      <c r="E626" s="765" t="s">
        <v>3396</v>
      </c>
      <c r="F626" s="782" t="s">
        <v>3584</v>
      </c>
      <c r="G626" s="177" t="s">
        <v>3387</v>
      </c>
      <c r="H626" s="766" t="s">
        <v>4010</v>
      </c>
      <c r="I626" s="766" t="s">
        <v>4011</v>
      </c>
      <c r="J626" s="767" t="s">
        <v>4012</v>
      </c>
      <c r="K626" s="768" t="s">
        <v>62</v>
      </c>
      <c r="L626" s="178" t="s">
        <v>524</v>
      </c>
      <c r="M626" s="783">
        <v>264508.2</v>
      </c>
      <c r="N626" s="182" t="s">
        <v>3390</v>
      </c>
    </row>
    <row r="627" spans="2:14" ht="27.75" customHeight="1">
      <c r="B627" s="179" t="s">
        <v>212</v>
      </c>
      <c r="C627" s="179">
        <v>45565</v>
      </c>
      <c r="D627" s="782" t="s">
        <v>3583</v>
      </c>
      <c r="E627" s="765" t="s">
        <v>3396</v>
      </c>
      <c r="F627" s="782" t="s">
        <v>3584</v>
      </c>
      <c r="G627" s="177" t="s">
        <v>3387</v>
      </c>
      <c r="H627" s="766" t="s">
        <v>4010</v>
      </c>
      <c r="I627" s="766" t="s">
        <v>4011</v>
      </c>
      <c r="J627" s="767" t="s">
        <v>4012</v>
      </c>
      <c r="K627" s="768" t="s">
        <v>62</v>
      </c>
      <c r="L627" s="178" t="s">
        <v>529</v>
      </c>
      <c r="M627" s="783">
        <v>4949564.25</v>
      </c>
      <c r="N627" s="182" t="s">
        <v>3390</v>
      </c>
    </row>
    <row r="628" spans="2:14" ht="27.75" customHeight="1">
      <c r="B628" s="179" t="s">
        <v>212</v>
      </c>
      <c r="C628" s="179">
        <v>45565</v>
      </c>
      <c r="D628" s="782" t="s">
        <v>3583</v>
      </c>
      <c r="E628" s="765" t="s">
        <v>3396</v>
      </c>
      <c r="F628" s="782" t="s">
        <v>3584</v>
      </c>
      <c r="G628" s="177" t="s">
        <v>3387</v>
      </c>
      <c r="H628" s="766" t="s">
        <v>4010</v>
      </c>
      <c r="I628" s="766" t="s">
        <v>4011</v>
      </c>
      <c r="J628" s="767" t="s">
        <v>4012</v>
      </c>
      <c r="K628" s="768" t="s">
        <v>62</v>
      </c>
      <c r="L628" s="178" t="s">
        <v>533</v>
      </c>
      <c r="M628" s="783">
        <v>251826.3</v>
      </c>
      <c r="N628" s="182" t="s">
        <v>3390</v>
      </c>
    </row>
    <row r="629" spans="2:14" ht="27.75" customHeight="1">
      <c r="B629" s="179" t="s">
        <v>212</v>
      </c>
      <c r="C629" s="179">
        <v>45565</v>
      </c>
      <c r="D629" s="782" t="s">
        <v>3583</v>
      </c>
      <c r="E629" s="765" t="s">
        <v>3396</v>
      </c>
      <c r="F629" s="782" t="s">
        <v>3584</v>
      </c>
      <c r="G629" s="177" t="s">
        <v>3387</v>
      </c>
      <c r="H629" s="766" t="s">
        <v>4010</v>
      </c>
      <c r="I629" s="766" t="s">
        <v>4011</v>
      </c>
      <c r="J629" s="767" t="s">
        <v>4012</v>
      </c>
      <c r="K629" s="768" t="s">
        <v>62</v>
      </c>
      <c r="L629" s="178" t="s">
        <v>539</v>
      </c>
      <c r="M629" s="783">
        <v>266319.90000000002</v>
      </c>
      <c r="N629" s="182" t="s">
        <v>3390</v>
      </c>
    </row>
    <row r="630" spans="2:14" ht="27.75" customHeight="1">
      <c r="B630" s="179" t="s">
        <v>212</v>
      </c>
      <c r="C630" s="179">
        <v>45565</v>
      </c>
      <c r="D630" s="782" t="s">
        <v>3583</v>
      </c>
      <c r="E630" s="765" t="s">
        <v>3396</v>
      </c>
      <c r="F630" s="782" t="s">
        <v>3584</v>
      </c>
      <c r="G630" s="177" t="s">
        <v>3387</v>
      </c>
      <c r="H630" s="766" t="s">
        <v>4010</v>
      </c>
      <c r="I630" s="766" t="s">
        <v>4011</v>
      </c>
      <c r="J630" s="767" t="s">
        <v>4012</v>
      </c>
      <c r="K630" s="768" t="s">
        <v>62</v>
      </c>
      <c r="L630" s="178" t="s">
        <v>543</v>
      </c>
      <c r="M630" s="783">
        <v>3261915.6</v>
      </c>
      <c r="N630" s="182" t="s">
        <v>3390</v>
      </c>
    </row>
    <row r="631" spans="2:14" ht="27.75" customHeight="1">
      <c r="B631" s="179" t="s">
        <v>212</v>
      </c>
      <c r="C631" s="179">
        <v>45565</v>
      </c>
      <c r="D631" s="782" t="s">
        <v>3583</v>
      </c>
      <c r="E631" s="765" t="s">
        <v>3396</v>
      </c>
      <c r="F631" s="782" t="s">
        <v>3584</v>
      </c>
      <c r="G631" s="177" t="s">
        <v>3387</v>
      </c>
      <c r="H631" s="766" t="s">
        <v>4010</v>
      </c>
      <c r="I631" s="766" t="s">
        <v>4011</v>
      </c>
      <c r="J631" s="767" t="s">
        <v>4012</v>
      </c>
      <c r="K631" s="768" t="s">
        <v>62</v>
      </c>
      <c r="L631" s="178" t="s">
        <v>545</v>
      </c>
      <c r="M631" s="783">
        <v>2105520</v>
      </c>
      <c r="N631" s="182" t="s">
        <v>3390</v>
      </c>
    </row>
    <row r="632" spans="2:14" ht="27.75" customHeight="1">
      <c r="B632" s="179" t="s">
        <v>212</v>
      </c>
      <c r="C632" s="179">
        <v>45565</v>
      </c>
      <c r="D632" s="782" t="s">
        <v>3583</v>
      </c>
      <c r="E632" s="765" t="s">
        <v>3396</v>
      </c>
      <c r="F632" s="782" t="s">
        <v>3584</v>
      </c>
      <c r="G632" s="177" t="s">
        <v>3387</v>
      </c>
      <c r="H632" s="766" t="s">
        <v>4010</v>
      </c>
      <c r="I632" s="766" t="s">
        <v>4011</v>
      </c>
      <c r="J632" s="767" t="s">
        <v>4012</v>
      </c>
      <c r="K632" s="768" t="s">
        <v>62</v>
      </c>
      <c r="L632" s="178" t="s">
        <v>550</v>
      </c>
      <c r="M632" s="783">
        <v>896791.5</v>
      </c>
      <c r="N632" s="182" t="s">
        <v>3390</v>
      </c>
    </row>
    <row r="633" spans="2:14" ht="27.75" customHeight="1">
      <c r="B633" s="179" t="s">
        <v>212</v>
      </c>
      <c r="C633" s="179">
        <v>45565</v>
      </c>
      <c r="D633" s="782" t="s">
        <v>3583</v>
      </c>
      <c r="E633" s="765" t="s">
        <v>3396</v>
      </c>
      <c r="F633" s="782" t="s">
        <v>3584</v>
      </c>
      <c r="G633" s="177" t="s">
        <v>3387</v>
      </c>
      <c r="H633" s="766" t="s">
        <v>4010</v>
      </c>
      <c r="I633" s="766" t="s">
        <v>4011</v>
      </c>
      <c r="J633" s="767" t="s">
        <v>4012</v>
      </c>
      <c r="K633" s="768" t="s">
        <v>62</v>
      </c>
      <c r="L633" s="178" t="s">
        <v>556</v>
      </c>
      <c r="M633" s="783">
        <v>3177721.5</v>
      </c>
      <c r="N633" s="182" t="s">
        <v>3390</v>
      </c>
    </row>
    <row r="634" spans="2:14" ht="27.75" customHeight="1">
      <c r="B634" s="179" t="s">
        <v>212</v>
      </c>
      <c r="C634" s="179">
        <v>45565</v>
      </c>
      <c r="D634" s="782" t="s">
        <v>3583</v>
      </c>
      <c r="E634" s="765" t="s">
        <v>3396</v>
      </c>
      <c r="F634" s="782" t="s">
        <v>3584</v>
      </c>
      <c r="G634" s="177" t="s">
        <v>3387</v>
      </c>
      <c r="H634" s="766" t="s">
        <v>4010</v>
      </c>
      <c r="I634" s="766" t="s">
        <v>4011</v>
      </c>
      <c r="J634" s="767" t="s">
        <v>4012</v>
      </c>
      <c r="K634" s="768" t="s">
        <v>62</v>
      </c>
      <c r="L634" s="178" t="s">
        <v>559</v>
      </c>
      <c r="M634" s="783">
        <v>353281.5</v>
      </c>
      <c r="N634" s="182" t="s">
        <v>3390</v>
      </c>
    </row>
    <row r="635" spans="2:14" ht="27.75" customHeight="1">
      <c r="B635" s="179" t="s">
        <v>212</v>
      </c>
      <c r="C635" s="179">
        <v>45565</v>
      </c>
      <c r="D635" s="782" t="s">
        <v>3583</v>
      </c>
      <c r="E635" s="765" t="s">
        <v>3396</v>
      </c>
      <c r="F635" s="782" t="s">
        <v>3584</v>
      </c>
      <c r="G635" s="177" t="s">
        <v>3387</v>
      </c>
      <c r="H635" s="766" t="s">
        <v>4010</v>
      </c>
      <c r="I635" s="766" t="s">
        <v>4011</v>
      </c>
      <c r="J635" s="767" t="s">
        <v>4012</v>
      </c>
      <c r="K635" s="768" t="s">
        <v>62</v>
      </c>
      <c r="L635" s="178" t="s">
        <v>564</v>
      </c>
      <c r="M635" s="783">
        <v>164864.70000000001</v>
      </c>
      <c r="N635" s="182" t="s">
        <v>3390</v>
      </c>
    </row>
    <row r="636" spans="2:14" ht="27.75" customHeight="1">
      <c r="B636" s="179" t="s">
        <v>212</v>
      </c>
      <c r="C636" s="179">
        <v>45565</v>
      </c>
      <c r="D636" s="782" t="s">
        <v>3583</v>
      </c>
      <c r="E636" s="765" t="s">
        <v>3396</v>
      </c>
      <c r="F636" s="782" t="s">
        <v>3584</v>
      </c>
      <c r="G636" s="177" t="s">
        <v>3387</v>
      </c>
      <c r="H636" s="766" t="s">
        <v>4010</v>
      </c>
      <c r="I636" s="766" t="s">
        <v>4011</v>
      </c>
      <c r="J636" s="767" t="s">
        <v>4012</v>
      </c>
      <c r="K636" s="768" t="s">
        <v>62</v>
      </c>
      <c r="L636" s="178" t="s">
        <v>569</v>
      </c>
      <c r="M636" s="783">
        <v>1175793.48</v>
      </c>
      <c r="N636" s="182" t="s">
        <v>3390</v>
      </c>
    </row>
    <row r="637" spans="2:14" ht="27.75" customHeight="1">
      <c r="B637" s="179" t="s">
        <v>212</v>
      </c>
      <c r="C637" s="179">
        <v>45565</v>
      </c>
      <c r="D637" s="782" t="s">
        <v>3583</v>
      </c>
      <c r="E637" s="765" t="s">
        <v>3396</v>
      </c>
      <c r="F637" s="782" t="s">
        <v>3584</v>
      </c>
      <c r="G637" s="177" t="s">
        <v>3387</v>
      </c>
      <c r="H637" s="766" t="s">
        <v>4010</v>
      </c>
      <c r="I637" s="766" t="s">
        <v>4011</v>
      </c>
      <c r="J637" s="767" t="s">
        <v>4012</v>
      </c>
      <c r="K637" s="768" t="s">
        <v>62</v>
      </c>
      <c r="L637" s="178" t="s">
        <v>574</v>
      </c>
      <c r="M637" s="783">
        <v>567062.1</v>
      </c>
      <c r="N637" s="182" t="s">
        <v>3390</v>
      </c>
    </row>
    <row r="638" spans="2:14" ht="27.75" customHeight="1">
      <c r="B638" s="179" t="s">
        <v>212</v>
      </c>
      <c r="C638" s="179">
        <v>45565</v>
      </c>
      <c r="D638" s="782" t="s">
        <v>3583</v>
      </c>
      <c r="E638" s="765" t="s">
        <v>3396</v>
      </c>
      <c r="F638" s="782" t="s">
        <v>3584</v>
      </c>
      <c r="G638" s="177" t="s">
        <v>3387</v>
      </c>
      <c r="H638" s="766" t="s">
        <v>4010</v>
      </c>
      <c r="I638" s="766" t="s">
        <v>4011</v>
      </c>
      <c r="J638" s="767" t="s">
        <v>4012</v>
      </c>
      <c r="K638" s="768" t="s">
        <v>62</v>
      </c>
      <c r="L638" s="178" t="s">
        <v>579</v>
      </c>
      <c r="M638" s="783">
        <v>1791771.3</v>
      </c>
      <c r="N638" s="182" t="s">
        <v>3390</v>
      </c>
    </row>
    <row r="639" spans="2:14" ht="27.75" customHeight="1">
      <c r="B639" s="179" t="s">
        <v>212</v>
      </c>
      <c r="C639" s="179">
        <v>45565</v>
      </c>
      <c r="D639" s="782" t="s">
        <v>3583</v>
      </c>
      <c r="E639" s="765" t="s">
        <v>3396</v>
      </c>
      <c r="F639" s="782" t="s">
        <v>3584</v>
      </c>
      <c r="G639" s="177" t="s">
        <v>3387</v>
      </c>
      <c r="H639" s="766" t="s">
        <v>4010</v>
      </c>
      <c r="I639" s="766" t="s">
        <v>4011</v>
      </c>
      <c r="J639" s="767" t="s">
        <v>4012</v>
      </c>
      <c r="K639" s="768" t="s">
        <v>62</v>
      </c>
      <c r="L639" s="178" t="s">
        <v>583</v>
      </c>
      <c r="M639" s="783">
        <v>869616</v>
      </c>
      <c r="N639" s="182" t="s">
        <v>3390</v>
      </c>
    </row>
    <row r="640" spans="2:14" ht="27.75" customHeight="1">
      <c r="B640" s="179" t="s">
        <v>212</v>
      </c>
      <c r="C640" s="179">
        <v>45565</v>
      </c>
      <c r="D640" s="782" t="s">
        <v>3583</v>
      </c>
      <c r="E640" s="765" t="s">
        <v>3396</v>
      </c>
      <c r="F640" s="782" t="s">
        <v>3584</v>
      </c>
      <c r="G640" s="177" t="s">
        <v>3387</v>
      </c>
      <c r="H640" s="766" t="s">
        <v>4010</v>
      </c>
      <c r="I640" s="766" t="s">
        <v>4011</v>
      </c>
      <c r="J640" s="767" t="s">
        <v>4012</v>
      </c>
      <c r="K640" s="768" t="s">
        <v>62</v>
      </c>
      <c r="L640" s="178" t="s">
        <v>586</v>
      </c>
      <c r="M640" s="783">
        <v>45292.5</v>
      </c>
      <c r="N640" s="182" t="s">
        <v>3390</v>
      </c>
    </row>
    <row r="641" spans="2:14" ht="27.75" customHeight="1">
      <c r="B641" s="179" t="s">
        <v>212</v>
      </c>
      <c r="C641" s="179">
        <v>45565</v>
      </c>
      <c r="D641" s="782" t="s">
        <v>3583</v>
      </c>
      <c r="E641" s="765" t="s">
        <v>3396</v>
      </c>
      <c r="F641" s="782" t="s">
        <v>3584</v>
      </c>
      <c r="G641" s="177" t="s">
        <v>3387</v>
      </c>
      <c r="H641" s="766" t="s">
        <v>4010</v>
      </c>
      <c r="I641" s="766" t="s">
        <v>4011</v>
      </c>
      <c r="J641" s="767" t="s">
        <v>4012</v>
      </c>
      <c r="K641" s="768" t="s">
        <v>62</v>
      </c>
      <c r="L641" s="178" t="s">
        <v>591</v>
      </c>
      <c r="M641" s="783">
        <v>192040.2</v>
      </c>
      <c r="N641" s="182" t="s">
        <v>3390</v>
      </c>
    </row>
    <row r="642" spans="2:14" ht="27.75" customHeight="1">
      <c r="B642" s="179" t="s">
        <v>212</v>
      </c>
      <c r="C642" s="179">
        <v>45565</v>
      </c>
      <c r="D642" s="782" t="s">
        <v>3583</v>
      </c>
      <c r="E642" s="765" t="s">
        <v>3396</v>
      </c>
      <c r="F642" s="782" t="s">
        <v>3584</v>
      </c>
      <c r="G642" s="177" t="s">
        <v>3387</v>
      </c>
      <c r="H642" s="766" t="s">
        <v>4010</v>
      </c>
      <c r="I642" s="766" t="s">
        <v>4011</v>
      </c>
      <c r="J642" s="767" t="s">
        <v>4012</v>
      </c>
      <c r="K642" s="768" t="s">
        <v>62</v>
      </c>
      <c r="L642" s="178" t="s">
        <v>596</v>
      </c>
      <c r="M642" s="783">
        <v>135877.5</v>
      </c>
      <c r="N642" s="182" t="s">
        <v>3390</v>
      </c>
    </row>
    <row r="643" spans="2:14" ht="27.75" customHeight="1">
      <c r="B643" s="179" t="s">
        <v>212</v>
      </c>
      <c r="C643" s="179">
        <v>45565</v>
      </c>
      <c r="D643" s="782" t="s">
        <v>3583</v>
      </c>
      <c r="E643" s="765" t="s">
        <v>3396</v>
      </c>
      <c r="F643" s="782" t="s">
        <v>3584</v>
      </c>
      <c r="G643" s="177" t="s">
        <v>3387</v>
      </c>
      <c r="H643" s="766" t="s">
        <v>4010</v>
      </c>
      <c r="I643" s="766" t="s">
        <v>4011</v>
      </c>
      <c r="J643" s="767" t="s">
        <v>4012</v>
      </c>
      <c r="K643" s="768" t="s">
        <v>62</v>
      </c>
      <c r="L643" s="178" t="s">
        <v>601</v>
      </c>
      <c r="M643" s="783">
        <v>177546.6</v>
      </c>
      <c r="N643" s="182" t="s">
        <v>3390</v>
      </c>
    </row>
    <row r="644" spans="2:14" ht="27.75" customHeight="1">
      <c r="B644" s="179" t="s">
        <v>212</v>
      </c>
      <c r="C644" s="179">
        <v>45565</v>
      </c>
      <c r="D644" s="782" t="s">
        <v>3583</v>
      </c>
      <c r="E644" s="765" t="s">
        <v>3396</v>
      </c>
      <c r="F644" s="782" t="s">
        <v>3584</v>
      </c>
      <c r="G644" s="177" t="s">
        <v>3387</v>
      </c>
      <c r="H644" s="766" t="s">
        <v>4010</v>
      </c>
      <c r="I644" s="766" t="s">
        <v>4011</v>
      </c>
      <c r="J644" s="767" t="s">
        <v>4012</v>
      </c>
      <c r="K644" s="768" t="s">
        <v>62</v>
      </c>
      <c r="L644" s="178" t="s">
        <v>606</v>
      </c>
      <c r="M644" s="783">
        <v>224650.8</v>
      </c>
      <c r="N644" s="182" t="s">
        <v>3390</v>
      </c>
    </row>
    <row r="645" spans="2:14" ht="27.75" customHeight="1">
      <c r="B645" s="179" t="s">
        <v>212</v>
      </c>
      <c r="C645" s="179">
        <v>45565</v>
      </c>
      <c r="D645" s="782" t="s">
        <v>3583</v>
      </c>
      <c r="E645" s="765" t="s">
        <v>3396</v>
      </c>
      <c r="F645" s="782" t="s">
        <v>3584</v>
      </c>
      <c r="G645" s="177" t="s">
        <v>3387</v>
      </c>
      <c r="H645" s="766" t="s">
        <v>4010</v>
      </c>
      <c r="I645" s="766" t="s">
        <v>4011</v>
      </c>
      <c r="J645" s="767" t="s">
        <v>4012</v>
      </c>
      <c r="K645" s="768" t="s">
        <v>62</v>
      </c>
      <c r="L645" s="178" t="s">
        <v>611</v>
      </c>
      <c r="M645" s="783">
        <v>967447.8</v>
      </c>
      <c r="N645" s="182" t="s">
        <v>3390</v>
      </c>
    </row>
    <row r="646" spans="2:14" ht="27.75" customHeight="1">
      <c r="B646" s="179" t="s">
        <v>212</v>
      </c>
      <c r="C646" s="179">
        <v>45565</v>
      </c>
      <c r="D646" s="782" t="s">
        <v>3583</v>
      </c>
      <c r="E646" s="765" t="s">
        <v>3396</v>
      </c>
      <c r="F646" s="782" t="s">
        <v>3584</v>
      </c>
      <c r="G646" s="177" t="s">
        <v>3387</v>
      </c>
      <c r="H646" s="766" t="s">
        <v>4010</v>
      </c>
      <c r="I646" s="766" t="s">
        <v>4011</v>
      </c>
      <c r="J646" s="767" t="s">
        <v>4012</v>
      </c>
      <c r="K646" s="768" t="s">
        <v>62</v>
      </c>
      <c r="L646" s="178" t="s">
        <v>616</v>
      </c>
      <c r="M646" s="783">
        <v>657647.1</v>
      </c>
      <c r="N646" s="182" t="s">
        <v>3390</v>
      </c>
    </row>
    <row r="647" spans="2:14" ht="27.75" customHeight="1">
      <c r="B647" s="179" t="s">
        <v>212</v>
      </c>
      <c r="C647" s="179">
        <v>45565</v>
      </c>
      <c r="D647" s="782" t="s">
        <v>3583</v>
      </c>
      <c r="E647" s="765" t="s">
        <v>3396</v>
      </c>
      <c r="F647" s="782" t="s">
        <v>3584</v>
      </c>
      <c r="G647" s="177" t="s">
        <v>3387</v>
      </c>
      <c r="H647" s="766" t="s">
        <v>4010</v>
      </c>
      <c r="I647" s="766" t="s">
        <v>4011</v>
      </c>
      <c r="J647" s="767" t="s">
        <v>4012</v>
      </c>
      <c r="K647" s="768" t="s">
        <v>62</v>
      </c>
      <c r="L647" s="178" t="s">
        <v>616</v>
      </c>
      <c r="M647" s="783">
        <v>1931616.45</v>
      </c>
      <c r="N647" s="182" t="s">
        <v>3390</v>
      </c>
    </row>
    <row r="648" spans="2:14" ht="27.75" customHeight="1">
      <c r="B648" s="179" t="s">
        <v>212</v>
      </c>
      <c r="C648" s="179">
        <v>45565</v>
      </c>
      <c r="D648" s="782" t="s">
        <v>3583</v>
      </c>
      <c r="E648" s="765" t="s">
        <v>3396</v>
      </c>
      <c r="F648" s="782" t="s">
        <v>3584</v>
      </c>
      <c r="G648" s="177" t="s">
        <v>3387</v>
      </c>
      <c r="H648" s="766" t="s">
        <v>4010</v>
      </c>
      <c r="I648" s="766" t="s">
        <v>4011</v>
      </c>
      <c r="J648" s="767" t="s">
        <v>4012</v>
      </c>
      <c r="K648" s="768" t="s">
        <v>62</v>
      </c>
      <c r="L648" s="178" t="s">
        <v>625</v>
      </c>
      <c r="M648" s="783">
        <v>3969434.7</v>
      </c>
      <c r="N648" s="182" t="s">
        <v>3390</v>
      </c>
    </row>
    <row r="649" spans="2:14" ht="27.75" customHeight="1">
      <c r="B649" s="179" t="s">
        <v>212</v>
      </c>
      <c r="C649" s="179">
        <v>45565</v>
      </c>
      <c r="D649" s="782" t="s">
        <v>3583</v>
      </c>
      <c r="E649" s="765" t="s">
        <v>3396</v>
      </c>
      <c r="F649" s="782" t="s">
        <v>3584</v>
      </c>
      <c r="G649" s="177" t="s">
        <v>3387</v>
      </c>
      <c r="H649" s="766" t="s">
        <v>4010</v>
      </c>
      <c r="I649" s="766" t="s">
        <v>4011</v>
      </c>
      <c r="J649" s="767" t="s">
        <v>4012</v>
      </c>
      <c r="K649" s="768" t="s">
        <v>62</v>
      </c>
      <c r="L649" s="178" t="s">
        <v>629</v>
      </c>
      <c r="M649" s="783">
        <v>4036467.6</v>
      </c>
      <c r="N649" s="182" t="s">
        <v>3390</v>
      </c>
    </row>
    <row r="650" spans="2:14" ht="27.75" customHeight="1">
      <c r="B650" s="179" t="s">
        <v>212</v>
      </c>
      <c r="C650" s="179">
        <v>45565</v>
      </c>
      <c r="D650" s="782" t="s">
        <v>3583</v>
      </c>
      <c r="E650" s="765" t="s">
        <v>3396</v>
      </c>
      <c r="F650" s="782" t="s">
        <v>3584</v>
      </c>
      <c r="G650" s="177" t="s">
        <v>3387</v>
      </c>
      <c r="H650" s="766" t="s">
        <v>4010</v>
      </c>
      <c r="I650" s="766" t="s">
        <v>4011</v>
      </c>
      <c r="J650" s="767" t="s">
        <v>4012</v>
      </c>
      <c r="K650" s="768" t="s">
        <v>62</v>
      </c>
      <c r="L650" s="178" t="s">
        <v>634</v>
      </c>
      <c r="M650" s="783">
        <v>2800517.1</v>
      </c>
      <c r="N650" s="182" t="s">
        <v>3390</v>
      </c>
    </row>
    <row r="651" spans="2:14" ht="27.75" customHeight="1">
      <c r="B651" s="179" t="s">
        <v>212</v>
      </c>
      <c r="C651" s="179">
        <v>45565</v>
      </c>
      <c r="D651" s="782" t="s">
        <v>3583</v>
      </c>
      <c r="E651" s="765" t="s">
        <v>3396</v>
      </c>
      <c r="F651" s="782" t="s">
        <v>3584</v>
      </c>
      <c r="G651" s="177" t="s">
        <v>3387</v>
      </c>
      <c r="H651" s="766" t="s">
        <v>4010</v>
      </c>
      <c r="I651" s="766" t="s">
        <v>4011</v>
      </c>
      <c r="J651" s="767" t="s">
        <v>4012</v>
      </c>
      <c r="K651" s="768" t="s">
        <v>62</v>
      </c>
      <c r="L651" s="178" t="s">
        <v>644</v>
      </c>
      <c r="M651" s="783">
        <v>2152687.5</v>
      </c>
      <c r="N651" s="182" t="s">
        <v>3390</v>
      </c>
    </row>
    <row r="652" spans="2:14" ht="27.75" customHeight="1">
      <c r="B652" s="179" t="s">
        <v>212</v>
      </c>
      <c r="C652" s="179">
        <v>45565</v>
      </c>
      <c r="D652" s="782" t="s">
        <v>3583</v>
      </c>
      <c r="E652" s="765" t="s">
        <v>3396</v>
      </c>
      <c r="F652" s="782" t="s">
        <v>3584</v>
      </c>
      <c r="G652" s="177" t="s">
        <v>3387</v>
      </c>
      <c r="H652" s="766" t="s">
        <v>4010</v>
      </c>
      <c r="I652" s="766" t="s">
        <v>4011</v>
      </c>
      <c r="J652" s="767" t="s">
        <v>4012</v>
      </c>
      <c r="K652" s="768" t="s">
        <v>62</v>
      </c>
      <c r="L652" s="178" t="s">
        <v>649</v>
      </c>
      <c r="M652" s="783">
        <v>2276523.15</v>
      </c>
      <c r="N652" s="182" t="s">
        <v>3390</v>
      </c>
    </row>
    <row r="653" spans="2:14" ht="27.75" customHeight="1">
      <c r="B653" s="179" t="s">
        <v>212</v>
      </c>
      <c r="C653" s="179">
        <v>45565</v>
      </c>
      <c r="D653" s="782" t="s">
        <v>3583</v>
      </c>
      <c r="E653" s="765" t="s">
        <v>3396</v>
      </c>
      <c r="F653" s="782" t="s">
        <v>3584</v>
      </c>
      <c r="G653" s="177" t="s">
        <v>3387</v>
      </c>
      <c r="H653" s="766" t="s">
        <v>4010</v>
      </c>
      <c r="I653" s="766" t="s">
        <v>4011</v>
      </c>
      <c r="J653" s="767" t="s">
        <v>4012</v>
      </c>
      <c r="K653" s="768" t="s">
        <v>62</v>
      </c>
      <c r="L653" s="178" t="s">
        <v>654</v>
      </c>
      <c r="M653" s="783">
        <v>570105.9</v>
      </c>
      <c r="N653" s="182" t="s">
        <v>3390</v>
      </c>
    </row>
    <row r="654" spans="2:14" ht="27.75" customHeight="1">
      <c r="B654" s="179" t="s">
        <v>212</v>
      </c>
      <c r="C654" s="179">
        <v>45565</v>
      </c>
      <c r="D654" s="782" t="s">
        <v>3583</v>
      </c>
      <c r="E654" s="765" t="s">
        <v>3396</v>
      </c>
      <c r="F654" s="782" t="s">
        <v>3584</v>
      </c>
      <c r="G654" s="177" t="s">
        <v>3387</v>
      </c>
      <c r="H654" s="766" t="s">
        <v>4010</v>
      </c>
      <c r="I654" s="766" t="s">
        <v>4011</v>
      </c>
      <c r="J654" s="767" t="s">
        <v>4012</v>
      </c>
      <c r="K654" s="768" t="s">
        <v>62</v>
      </c>
      <c r="L654" s="178" t="s">
        <v>659</v>
      </c>
      <c r="M654" s="783">
        <v>1967538.75</v>
      </c>
      <c r="N654" s="182" t="s">
        <v>3390</v>
      </c>
    </row>
    <row r="655" spans="2:14" ht="27.75" customHeight="1">
      <c r="B655" s="179" t="s">
        <v>212</v>
      </c>
      <c r="C655" s="179">
        <v>45565</v>
      </c>
      <c r="D655" s="782" t="s">
        <v>3583</v>
      </c>
      <c r="E655" s="765" t="s">
        <v>3396</v>
      </c>
      <c r="F655" s="782" t="s">
        <v>3584</v>
      </c>
      <c r="G655" s="177" t="s">
        <v>3387</v>
      </c>
      <c r="H655" s="766" t="s">
        <v>4010</v>
      </c>
      <c r="I655" s="766" t="s">
        <v>4011</v>
      </c>
      <c r="J655" s="767" t="s">
        <v>4012</v>
      </c>
      <c r="K655" s="768" t="s">
        <v>62</v>
      </c>
      <c r="L655" s="178" t="s">
        <v>639</v>
      </c>
      <c r="M655" s="783">
        <v>711998.1</v>
      </c>
      <c r="N655" s="182" t="s">
        <v>3390</v>
      </c>
    </row>
    <row r="656" spans="2:14" ht="27.75" customHeight="1">
      <c r="B656" s="179" t="s">
        <v>212</v>
      </c>
      <c r="C656" s="179">
        <v>45565</v>
      </c>
      <c r="D656" s="782" t="s">
        <v>3583</v>
      </c>
      <c r="E656" s="765" t="s">
        <v>3396</v>
      </c>
      <c r="F656" s="782" t="s">
        <v>3584</v>
      </c>
      <c r="G656" s="177" t="s">
        <v>3387</v>
      </c>
      <c r="H656" s="766" t="s">
        <v>4013</v>
      </c>
      <c r="I656" s="766" t="s">
        <v>4014</v>
      </c>
      <c r="J656" s="789" t="s">
        <v>4015</v>
      </c>
      <c r="K656" s="768" t="s">
        <v>64</v>
      </c>
      <c r="L656" s="178" t="s">
        <v>69</v>
      </c>
      <c r="M656" s="792">
        <v>1768270.05</v>
      </c>
      <c r="N656" s="182" t="s">
        <v>3390</v>
      </c>
    </row>
    <row r="657" spans="2:14" ht="27.75" customHeight="1">
      <c r="B657" s="179" t="s">
        <v>212</v>
      </c>
      <c r="C657" s="179">
        <v>45565</v>
      </c>
      <c r="D657" s="764" t="s">
        <v>3908</v>
      </c>
      <c r="E657" s="786" t="s">
        <v>3393</v>
      </c>
      <c r="F657" s="764">
        <v>10295898</v>
      </c>
      <c r="G657" s="787" t="s">
        <v>3394</v>
      </c>
      <c r="H657" s="788" t="s">
        <v>4016</v>
      </c>
      <c r="I657" s="788" t="s">
        <v>4017</v>
      </c>
      <c r="J657" s="789" t="s">
        <v>4018</v>
      </c>
      <c r="K657" s="790" t="s">
        <v>76</v>
      </c>
      <c r="L657" s="791" t="s">
        <v>288</v>
      </c>
      <c r="M657" s="769">
        <v>39156</v>
      </c>
      <c r="N657" s="793" t="s">
        <v>3390</v>
      </c>
    </row>
    <row r="658" spans="2:14" ht="27.75" customHeight="1">
      <c r="B658" s="179" t="s">
        <v>212</v>
      </c>
      <c r="C658" s="179">
        <v>45565</v>
      </c>
      <c r="D658" s="764" t="s">
        <v>3915</v>
      </c>
      <c r="E658" s="765" t="s">
        <v>3393</v>
      </c>
      <c r="F658" s="764">
        <v>1047365644</v>
      </c>
      <c r="G658" s="177" t="s">
        <v>3394</v>
      </c>
      <c r="H658" s="766" t="s">
        <v>4019</v>
      </c>
      <c r="I658" s="788" t="s">
        <v>4017</v>
      </c>
      <c r="J658" s="789" t="s">
        <v>4018</v>
      </c>
      <c r="K658" s="768" t="s">
        <v>76</v>
      </c>
      <c r="L658" s="178" t="s">
        <v>288</v>
      </c>
      <c r="M658" s="769">
        <v>39156</v>
      </c>
      <c r="N658" s="182" t="s">
        <v>3390</v>
      </c>
    </row>
    <row r="659" spans="2:14" ht="27.75" customHeight="1">
      <c r="B659" s="179" t="s">
        <v>212</v>
      </c>
      <c r="C659" s="179">
        <v>45565</v>
      </c>
      <c r="D659" s="764" t="s">
        <v>3917</v>
      </c>
      <c r="E659" s="765" t="s">
        <v>3393</v>
      </c>
      <c r="F659" s="764">
        <v>45467436</v>
      </c>
      <c r="G659" s="177" t="s">
        <v>3394</v>
      </c>
      <c r="H659" s="788" t="s">
        <v>4020</v>
      </c>
      <c r="I659" s="788" t="s">
        <v>4017</v>
      </c>
      <c r="J659" s="789" t="s">
        <v>4018</v>
      </c>
      <c r="K659" s="768" t="s">
        <v>76</v>
      </c>
      <c r="L659" s="178" t="s">
        <v>288</v>
      </c>
      <c r="M659" s="769">
        <v>39156</v>
      </c>
      <c r="N659" s="182" t="s">
        <v>3390</v>
      </c>
    </row>
    <row r="660" spans="2:14" ht="27.75" customHeight="1">
      <c r="B660" s="179" t="s">
        <v>212</v>
      </c>
      <c r="C660" s="179">
        <v>45565</v>
      </c>
      <c r="D660" s="764" t="s">
        <v>3919</v>
      </c>
      <c r="E660" s="765" t="s">
        <v>3393</v>
      </c>
      <c r="F660" s="764">
        <v>1143404334</v>
      </c>
      <c r="G660" s="177" t="s">
        <v>3394</v>
      </c>
      <c r="H660" s="766" t="s">
        <v>4021</v>
      </c>
      <c r="I660" s="788" t="s">
        <v>4017</v>
      </c>
      <c r="J660" s="789" t="s">
        <v>4018</v>
      </c>
      <c r="K660" s="768" t="s">
        <v>76</v>
      </c>
      <c r="L660" s="178" t="s">
        <v>288</v>
      </c>
      <c r="M660" s="769">
        <v>39156</v>
      </c>
      <c r="N660" s="182" t="s">
        <v>3390</v>
      </c>
    </row>
    <row r="661" spans="2:14" ht="27.75" customHeight="1">
      <c r="B661" s="179" t="s">
        <v>212</v>
      </c>
      <c r="C661" s="179">
        <v>45565</v>
      </c>
      <c r="D661" s="764" t="s">
        <v>3921</v>
      </c>
      <c r="E661" s="765" t="s">
        <v>3393</v>
      </c>
      <c r="F661" s="764">
        <v>1061719010</v>
      </c>
      <c r="G661" s="177" t="s">
        <v>3394</v>
      </c>
      <c r="H661" s="788" t="s">
        <v>4022</v>
      </c>
      <c r="I661" s="788" t="s">
        <v>4017</v>
      </c>
      <c r="J661" s="789" t="s">
        <v>4018</v>
      </c>
      <c r="K661" s="768" t="s">
        <v>76</v>
      </c>
      <c r="L661" s="178" t="s">
        <v>288</v>
      </c>
      <c r="M661" s="769">
        <v>39156</v>
      </c>
      <c r="N661" s="182" t="s">
        <v>3390</v>
      </c>
    </row>
    <row r="662" spans="2:14" ht="27.75" customHeight="1">
      <c r="B662" s="179" t="s">
        <v>212</v>
      </c>
      <c r="C662" s="179">
        <v>45565</v>
      </c>
      <c r="D662" s="764" t="s">
        <v>3923</v>
      </c>
      <c r="E662" s="765" t="s">
        <v>3393</v>
      </c>
      <c r="F662" s="764">
        <v>48607013</v>
      </c>
      <c r="G662" s="177" t="s">
        <v>3394</v>
      </c>
      <c r="H662" s="766" t="s">
        <v>4023</v>
      </c>
      <c r="I662" s="788" t="s">
        <v>4017</v>
      </c>
      <c r="J662" s="789" t="s">
        <v>4018</v>
      </c>
      <c r="K662" s="768" t="s">
        <v>76</v>
      </c>
      <c r="L662" s="178" t="s">
        <v>288</v>
      </c>
      <c r="M662" s="769">
        <v>39156</v>
      </c>
      <c r="N662" s="182" t="s">
        <v>3390</v>
      </c>
    </row>
    <row r="663" spans="2:14" ht="27.75" customHeight="1">
      <c r="B663" s="179" t="s">
        <v>212</v>
      </c>
      <c r="C663" s="179">
        <v>45565</v>
      </c>
      <c r="D663" s="764" t="s">
        <v>3925</v>
      </c>
      <c r="E663" s="765" t="s">
        <v>3393</v>
      </c>
      <c r="F663" s="764">
        <v>45509952</v>
      </c>
      <c r="G663" s="177" t="s">
        <v>3394</v>
      </c>
      <c r="H663" s="788" t="s">
        <v>4024</v>
      </c>
      <c r="I663" s="788" t="s">
        <v>4017</v>
      </c>
      <c r="J663" s="789" t="s">
        <v>4018</v>
      </c>
      <c r="K663" s="768" t="s">
        <v>76</v>
      </c>
      <c r="L663" s="178" t="s">
        <v>288</v>
      </c>
      <c r="M663" s="769">
        <v>39156</v>
      </c>
      <c r="N663" s="182" t="s">
        <v>3390</v>
      </c>
    </row>
    <row r="664" spans="2:14" ht="27.75" customHeight="1">
      <c r="B664" s="179" t="s">
        <v>212</v>
      </c>
      <c r="C664" s="179">
        <v>45565</v>
      </c>
      <c r="D664" s="764" t="s">
        <v>3437</v>
      </c>
      <c r="E664" s="765" t="s">
        <v>3393</v>
      </c>
      <c r="F664" s="764">
        <v>1058672776</v>
      </c>
      <c r="G664" s="177" t="s">
        <v>3394</v>
      </c>
      <c r="H664" s="766" t="s">
        <v>4025</v>
      </c>
      <c r="I664" s="788" t="s">
        <v>4017</v>
      </c>
      <c r="J664" s="789" t="s">
        <v>4018</v>
      </c>
      <c r="K664" s="768" t="s">
        <v>76</v>
      </c>
      <c r="L664" s="178" t="s">
        <v>288</v>
      </c>
      <c r="M664" s="769">
        <v>39156</v>
      </c>
      <c r="N664" s="182" t="s">
        <v>3390</v>
      </c>
    </row>
    <row r="665" spans="2:14" ht="27.75" customHeight="1">
      <c r="B665" s="179" t="s">
        <v>212</v>
      </c>
      <c r="C665" s="179">
        <v>45565</v>
      </c>
      <c r="D665" s="764" t="s">
        <v>3928</v>
      </c>
      <c r="E665" s="765" t="s">
        <v>3393</v>
      </c>
      <c r="F665" s="764">
        <v>1063808285</v>
      </c>
      <c r="G665" s="177" t="s">
        <v>3394</v>
      </c>
      <c r="H665" s="788" t="s">
        <v>4026</v>
      </c>
      <c r="I665" s="788" t="s">
        <v>4017</v>
      </c>
      <c r="J665" s="789" t="s">
        <v>4018</v>
      </c>
      <c r="K665" s="768" t="s">
        <v>76</v>
      </c>
      <c r="L665" s="178" t="s">
        <v>288</v>
      </c>
      <c r="M665" s="769">
        <v>39156</v>
      </c>
      <c r="N665" s="182" t="s">
        <v>3390</v>
      </c>
    </row>
    <row r="666" spans="2:14" ht="27.75" customHeight="1">
      <c r="B666" s="179" t="s">
        <v>212</v>
      </c>
      <c r="C666" s="179">
        <v>45565</v>
      </c>
      <c r="D666" s="764" t="s">
        <v>3441</v>
      </c>
      <c r="E666" s="765" t="s">
        <v>3393</v>
      </c>
      <c r="F666" s="764">
        <v>1058670284</v>
      </c>
      <c r="G666" s="177" t="s">
        <v>3394</v>
      </c>
      <c r="H666" s="766" t="s">
        <v>4027</v>
      </c>
      <c r="I666" s="788" t="s">
        <v>4017</v>
      </c>
      <c r="J666" s="789" t="s">
        <v>4018</v>
      </c>
      <c r="K666" s="768" t="s">
        <v>76</v>
      </c>
      <c r="L666" s="178" t="s">
        <v>288</v>
      </c>
      <c r="M666" s="769">
        <v>39156</v>
      </c>
      <c r="N666" s="182" t="s">
        <v>3390</v>
      </c>
    </row>
    <row r="667" spans="2:14" ht="27.75" customHeight="1">
      <c r="B667" s="179" t="s">
        <v>212</v>
      </c>
      <c r="C667" s="179">
        <v>45565</v>
      </c>
      <c r="D667" s="764" t="s">
        <v>3931</v>
      </c>
      <c r="E667" s="765" t="s">
        <v>3393</v>
      </c>
      <c r="F667" s="764">
        <v>1061783592</v>
      </c>
      <c r="G667" s="177" t="s">
        <v>3394</v>
      </c>
      <c r="H667" s="788" t="s">
        <v>4028</v>
      </c>
      <c r="I667" s="788" t="s">
        <v>4017</v>
      </c>
      <c r="J667" s="789" t="s">
        <v>4018</v>
      </c>
      <c r="K667" s="768" t="s">
        <v>76</v>
      </c>
      <c r="L667" s="178" t="s">
        <v>288</v>
      </c>
      <c r="M667" s="769">
        <v>39156</v>
      </c>
      <c r="N667" s="182" t="s">
        <v>3390</v>
      </c>
    </row>
    <row r="668" spans="2:14" ht="27.75" customHeight="1">
      <c r="B668" s="179" t="s">
        <v>212</v>
      </c>
      <c r="C668" s="179">
        <v>45565</v>
      </c>
      <c r="D668" s="764" t="s">
        <v>3933</v>
      </c>
      <c r="E668" s="765" t="s">
        <v>3393</v>
      </c>
      <c r="F668" s="764">
        <v>1033730834</v>
      </c>
      <c r="G668" s="177" t="s">
        <v>3394</v>
      </c>
      <c r="H668" s="766" t="s">
        <v>4029</v>
      </c>
      <c r="I668" s="788" t="s">
        <v>4017</v>
      </c>
      <c r="J668" s="789" t="s">
        <v>4018</v>
      </c>
      <c r="K668" s="768" t="s">
        <v>76</v>
      </c>
      <c r="L668" s="178" t="s">
        <v>288</v>
      </c>
      <c r="M668" s="769">
        <v>39156</v>
      </c>
      <c r="N668" s="182" t="s">
        <v>3390</v>
      </c>
    </row>
    <row r="669" spans="2:14" ht="27.75" customHeight="1">
      <c r="B669" s="179" t="s">
        <v>212</v>
      </c>
      <c r="C669" s="179">
        <v>45565</v>
      </c>
      <c r="D669" s="764" t="s">
        <v>3447</v>
      </c>
      <c r="E669" s="765" t="s">
        <v>3393</v>
      </c>
      <c r="F669" s="764">
        <v>1061716701</v>
      </c>
      <c r="G669" s="177" t="s">
        <v>3394</v>
      </c>
      <c r="H669" s="788" t="s">
        <v>4030</v>
      </c>
      <c r="I669" s="788" t="s">
        <v>4017</v>
      </c>
      <c r="J669" s="789" t="s">
        <v>4018</v>
      </c>
      <c r="K669" s="768" t="s">
        <v>76</v>
      </c>
      <c r="L669" s="178" t="s">
        <v>288</v>
      </c>
      <c r="M669" s="769">
        <v>39156</v>
      </c>
      <c r="N669" s="182" t="s">
        <v>3390</v>
      </c>
    </row>
    <row r="670" spans="2:14" ht="27.75" customHeight="1">
      <c r="B670" s="179" t="s">
        <v>212</v>
      </c>
      <c r="C670" s="179">
        <v>45565</v>
      </c>
      <c r="D670" s="764" t="s">
        <v>3449</v>
      </c>
      <c r="E670" s="765" t="s">
        <v>3393</v>
      </c>
      <c r="F670" s="764">
        <v>76326612</v>
      </c>
      <c r="G670" s="177" t="s">
        <v>3394</v>
      </c>
      <c r="H670" s="766" t="s">
        <v>4031</v>
      </c>
      <c r="I670" s="788" t="s">
        <v>4017</v>
      </c>
      <c r="J670" s="789" t="s">
        <v>4018</v>
      </c>
      <c r="K670" s="768" t="s">
        <v>76</v>
      </c>
      <c r="L670" s="178" t="s">
        <v>288</v>
      </c>
      <c r="M670" s="769">
        <v>39156</v>
      </c>
      <c r="N670" s="182" t="s">
        <v>3390</v>
      </c>
    </row>
    <row r="671" spans="2:14" ht="27.75" customHeight="1">
      <c r="B671" s="179" t="s">
        <v>212</v>
      </c>
      <c r="C671" s="179">
        <v>45565</v>
      </c>
      <c r="D671" s="764" t="s">
        <v>3937</v>
      </c>
      <c r="E671" s="765" t="s">
        <v>3393</v>
      </c>
      <c r="F671" s="764">
        <v>25276952</v>
      </c>
      <c r="G671" s="177" t="s">
        <v>3394</v>
      </c>
      <c r="H671" s="788" t="s">
        <v>4032</v>
      </c>
      <c r="I671" s="788" t="s">
        <v>4017</v>
      </c>
      <c r="J671" s="789" t="s">
        <v>4018</v>
      </c>
      <c r="K671" s="768" t="s">
        <v>76</v>
      </c>
      <c r="L671" s="178" t="s">
        <v>288</v>
      </c>
      <c r="M671" s="769">
        <v>39156</v>
      </c>
      <c r="N671" s="182" t="s">
        <v>3390</v>
      </c>
    </row>
    <row r="672" spans="2:14" ht="27.75" customHeight="1">
      <c r="B672" s="179" t="s">
        <v>212</v>
      </c>
      <c r="C672" s="179">
        <v>45565</v>
      </c>
      <c r="D672" s="764" t="s">
        <v>3453</v>
      </c>
      <c r="E672" s="765" t="s">
        <v>3393</v>
      </c>
      <c r="F672" s="764">
        <v>52999456</v>
      </c>
      <c r="G672" s="177" t="s">
        <v>3394</v>
      </c>
      <c r="H672" s="766" t="s">
        <v>4033</v>
      </c>
      <c r="I672" s="788" t="s">
        <v>4017</v>
      </c>
      <c r="J672" s="789" t="s">
        <v>4018</v>
      </c>
      <c r="K672" s="768" t="s">
        <v>76</v>
      </c>
      <c r="L672" s="178" t="s">
        <v>288</v>
      </c>
      <c r="M672" s="769">
        <v>39156</v>
      </c>
      <c r="N672" s="182" t="s">
        <v>3390</v>
      </c>
    </row>
    <row r="673" spans="2:14" ht="27.75" customHeight="1">
      <c r="B673" s="179" t="s">
        <v>212</v>
      </c>
      <c r="C673" s="179">
        <v>45565</v>
      </c>
      <c r="D673" s="764" t="s">
        <v>3455</v>
      </c>
      <c r="E673" s="765" t="s">
        <v>3393</v>
      </c>
      <c r="F673" s="764">
        <v>1061808219</v>
      </c>
      <c r="G673" s="177" t="s">
        <v>3394</v>
      </c>
      <c r="H673" s="788" t="s">
        <v>4034</v>
      </c>
      <c r="I673" s="788" t="s">
        <v>4017</v>
      </c>
      <c r="J673" s="789" t="s">
        <v>4018</v>
      </c>
      <c r="K673" s="768" t="s">
        <v>76</v>
      </c>
      <c r="L673" s="178" t="s">
        <v>288</v>
      </c>
      <c r="M673" s="769">
        <v>39156</v>
      </c>
      <c r="N673" s="182" t="s">
        <v>3390</v>
      </c>
    </row>
    <row r="674" spans="2:14" ht="27.75" customHeight="1">
      <c r="B674" s="179" t="s">
        <v>212</v>
      </c>
      <c r="C674" s="179">
        <v>45565</v>
      </c>
      <c r="D674" s="764" t="s">
        <v>3457</v>
      </c>
      <c r="E674" s="765" t="s">
        <v>3393</v>
      </c>
      <c r="F674" s="764">
        <v>1061775664</v>
      </c>
      <c r="G674" s="177" t="s">
        <v>3394</v>
      </c>
      <c r="H674" s="766" t="s">
        <v>4035</v>
      </c>
      <c r="I674" s="788" t="s">
        <v>4017</v>
      </c>
      <c r="J674" s="789" t="s">
        <v>4018</v>
      </c>
      <c r="K674" s="768" t="s">
        <v>76</v>
      </c>
      <c r="L674" s="178" t="s">
        <v>288</v>
      </c>
      <c r="M674" s="769">
        <v>39156</v>
      </c>
      <c r="N674" s="182" t="s">
        <v>3390</v>
      </c>
    </row>
    <row r="675" spans="2:14" ht="27.75" customHeight="1">
      <c r="B675" s="179" t="s">
        <v>212</v>
      </c>
      <c r="C675" s="179">
        <v>45565</v>
      </c>
      <c r="D675" s="764" t="s">
        <v>3459</v>
      </c>
      <c r="E675" s="765" t="s">
        <v>3393</v>
      </c>
      <c r="F675" s="764">
        <v>34317116</v>
      </c>
      <c r="G675" s="177" t="s">
        <v>3394</v>
      </c>
      <c r="H675" s="788" t="s">
        <v>4036</v>
      </c>
      <c r="I675" s="788" t="s">
        <v>4017</v>
      </c>
      <c r="J675" s="789" t="s">
        <v>4018</v>
      </c>
      <c r="K675" s="768" t="s">
        <v>76</v>
      </c>
      <c r="L675" s="178" t="s">
        <v>288</v>
      </c>
      <c r="M675" s="769">
        <v>39156</v>
      </c>
      <c r="N675" s="182" t="s">
        <v>3390</v>
      </c>
    </row>
    <row r="676" spans="2:14" ht="27.75" customHeight="1">
      <c r="B676" s="179" t="s">
        <v>212</v>
      </c>
      <c r="C676" s="179">
        <v>45565</v>
      </c>
      <c r="D676" s="764" t="s">
        <v>3461</v>
      </c>
      <c r="E676" s="765" t="s">
        <v>3393</v>
      </c>
      <c r="F676" s="764">
        <v>1058976144</v>
      </c>
      <c r="G676" s="177" t="s">
        <v>3394</v>
      </c>
      <c r="H676" s="766" t="s">
        <v>4037</v>
      </c>
      <c r="I676" s="788" t="s">
        <v>4017</v>
      </c>
      <c r="J676" s="789" t="s">
        <v>4018</v>
      </c>
      <c r="K676" s="768" t="s">
        <v>76</v>
      </c>
      <c r="L676" s="178" t="s">
        <v>288</v>
      </c>
      <c r="M676" s="769">
        <v>39156</v>
      </c>
      <c r="N676" s="182" t="s">
        <v>3390</v>
      </c>
    </row>
    <row r="677" spans="2:14" ht="27.75" customHeight="1">
      <c r="B677" s="179" t="s">
        <v>212</v>
      </c>
      <c r="C677" s="179">
        <v>45565</v>
      </c>
      <c r="D677" s="764" t="s">
        <v>3944</v>
      </c>
      <c r="E677" s="765" t="s">
        <v>3393</v>
      </c>
      <c r="F677" s="764">
        <v>1059362572</v>
      </c>
      <c r="G677" s="177" t="s">
        <v>3394</v>
      </c>
      <c r="H677" s="788" t="s">
        <v>4038</v>
      </c>
      <c r="I677" s="788" t="s">
        <v>4017</v>
      </c>
      <c r="J677" s="789" t="s">
        <v>4018</v>
      </c>
      <c r="K677" s="768" t="s">
        <v>76</v>
      </c>
      <c r="L677" s="178" t="s">
        <v>288</v>
      </c>
      <c r="M677" s="769">
        <v>39156</v>
      </c>
      <c r="N677" s="182" t="s">
        <v>3390</v>
      </c>
    </row>
    <row r="678" spans="2:14" ht="27.75" customHeight="1">
      <c r="B678" s="179" t="s">
        <v>212</v>
      </c>
      <c r="C678" s="179">
        <v>45565</v>
      </c>
      <c r="D678" s="764" t="s">
        <v>3465</v>
      </c>
      <c r="E678" s="765" t="s">
        <v>3393</v>
      </c>
      <c r="F678" s="764">
        <v>1061601638</v>
      </c>
      <c r="G678" s="177" t="s">
        <v>3394</v>
      </c>
      <c r="H678" s="766" t="s">
        <v>4039</v>
      </c>
      <c r="I678" s="788" t="s">
        <v>4017</v>
      </c>
      <c r="J678" s="789" t="s">
        <v>4018</v>
      </c>
      <c r="K678" s="768" t="s">
        <v>76</v>
      </c>
      <c r="L678" s="178" t="s">
        <v>288</v>
      </c>
      <c r="M678" s="769">
        <v>39156</v>
      </c>
      <c r="N678" s="182" t="s">
        <v>3390</v>
      </c>
    </row>
    <row r="679" spans="2:14" ht="27.75" customHeight="1">
      <c r="B679" s="179" t="s">
        <v>212</v>
      </c>
      <c r="C679" s="179">
        <v>45565</v>
      </c>
      <c r="D679" s="764" t="s">
        <v>3947</v>
      </c>
      <c r="E679" s="765" t="s">
        <v>3393</v>
      </c>
      <c r="F679" s="764">
        <v>1058676626</v>
      </c>
      <c r="G679" s="177" t="s">
        <v>3394</v>
      </c>
      <c r="H679" s="788" t="s">
        <v>4040</v>
      </c>
      <c r="I679" s="788" t="s">
        <v>4017</v>
      </c>
      <c r="J679" s="789" t="s">
        <v>4018</v>
      </c>
      <c r="K679" s="768" t="s">
        <v>76</v>
      </c>
      <c r="L679" s="178" t="s">
        <v>288</v>
      </c>
      <c r="M679" s="769">
        <v>39156</v>
      </c>
      <c r="N679" s="182" t="s">
        <v>3390</v>
      </c>
    </row>
    <row r="680" spans="2:14" ht="27.75" customHeight="1">
      <c r="B680" s="179" t="s">
        <v>212</v>
      </c>
      <c r="C680" s="179">
        <v>45565</v>
      </c>
      <c r="D680" s="764" t="s">
        <v>3469</v>
      </c>
      <c r="E680" s="765" t="s">
        <v>3393</v>
      </c>
      <c r="F680" s="764">
        <v>76335748</v>
      </c>
      <c r="G680" s="177" t="s">
        <v>3394</v>
      </c>
      <c r="H680" s="766" t="s">
        <v>4041</v>
      </c>
      <c r="I680" s="788" t="s">
        <v>4017</v>
      </c>
      <c r="J680" s="789" t="s">
        <v>4018</v>
      </c>
      <c r="K680" s="768" t="s">
        <v>76</v>
      </c>
      <c r="L680" s="178" t="s">
        <v>288</v>
      </c>
      <c r="M680" s="769">
        <v>39156</v>
      </c>
      <c r="N680" s="182" t="s">
        <v>3390</v>
      </c>
    </row>
    <row r="681" spans="2:14" ht="27.75" customHeight="1">
      <c r="B681" s="179" t="s">
        <v>212</v>
      </c>
      <c r="C681" s="179">
        <v>45565</v>
      </c>
      <c r="D681" s="764" t="s">
        <v>3471</v>
      </c>
      <c r="E681" s="765" t="s">
        <v>3393</v>
      </c>
      <c r="F681" s="764">
        <v>1059912800</v>
      </c>
      <c r="G681" s="177" t="s">
        <v>3394</v>
      </c>
      <c r="H681" s="788" t="s">
        <v>4042</v>
      </c>
      <c r="I681" s="788" t="s">
        <v>4017</v>
      </c>
      <c r="J681" s="789" t="s">
        <v>4018</v>
      </c>
      <c r="K681" s="768" t="s">
        <v>76</v>
      </c>
      <c r="L681" s="178" t="s">
        <v>288</v>
      </c>
      <c r="M681" s="769">
        <v>39156</v>
      </c>
      <c r="N681" s="182" t="s">
        <v>3390</v>
      </c>
    </row>
    <row r="682" spans="2:14" ht="27.75" customHeight="1">
      <c r="B682" s="179" t="s">
        <v>212</v>
      </c>
      <c r="C682" s="179">
        <v>45565</v>
      </c>
      <c r="D682" s="764" t="s">
        <v>3473</v>
      </c>
      <c r="E682" s="765" t="s">
        <v>3393</v>
      </c>
      <c r="F682" s="764">
        <v>1061723418</v>
      </c>
      <c r="G682" s="177" t="s">
        <v>3394</v>
      </c>
      <c r="H682" s="766" t="s">
        <v>4043</v>
      </c>
      <c r="I682" s="788" t="s">
        <v>4017</v>
      </c>
      <c r="J682" s="789" t="s">
        <v>4018</v>
      </c>
      <c r="K682" s="768" t="s">
        <v>76</v>
      </c>
      <c r="L682" s="178" t="s">
        <v>288</v>
      </c>
      <c r="M682" s="769">
        <v>39156</v>
      </c>
      <c r="N682" s="182" t="s">
        <v>3390</v>
      </c>
    </row>
    <row r="683" spans="2:14" ht="27.75" customHeight="1">
      <c r="B683" s="179" t="s">
        <v>212</v>
      </c>
      <c r="C683" s="179">
        <v>45565</v>
      </c>
      <c r="D683" s="764" t="s">
        <v>3624</v>
      </c>
      <c r="E683" s="765" t="s">
        <v>3393</v>
      </c>
      <c r="F683" s="764">
        <v>1061720638</v>
      </c>
      <c r="G683" s="177" t="s">
        <v>3394</v>
      </c>
      <c r="H683" s="788" t="s">
        <v>4044</v>
      </c>
      <c r="I683" s="788" t="s">
        <v>4017</v>
      </c>
      <c r="J683" s="789" t="s">
        <v>4018</v>
      </c>
      <c r="K683" s="768" t="s">
        <v>76</v>
      </c>
      <c r="L683" s="178" t="s">
        <v>288</v>
      </c>
      <c r="M683" s="769">
        <v>39156</v>
      </c>
      <c r="N683" s="182" t="s">
        <v>3390</v>
      </c>
    </row>
    <row r="684" spans="2:14" ht="27.75" customHeight="1">
      <c r="B684" s="179" t="s">
        <v>212</v>
      </c>
      <c r="C684" s="179">
        <v>45565</v>
      </c>
      <c r="D684" s="764" t="s">
        <v>3477</v>
      </c>
      <c r="E684" s="765" t="s">
        <v>3393</v>
      </c>
      <c r="F684" s="764">
        <v>1061786824</v>
      </c>
      <c r="G684" s="177" t="s">
        <v>3394</v>
      </c>
      <c r="H684" s="766" t="s">
        <v>4045</v>
      </c>
      <c r="I684" s="788" t="s">
        <v>4017</v>
      </c>
      <c r="J684" s="789" t="s">
        <v>4018</v>
      </c>
      <c r="K684" s="768" t="s">
        <v>76</v>
      </c>
      <c r="L684" s="178" t="s">
        <v>288</v>
      </c>
      <c r="M684" s="769">
        <v>39156</v>
      </c>
      <c r="N684" s="182" t="s">
        <v>3390</v>
      </c>
    </row>
    <row r="685" spans="2:14" ht="27.75" customHeight="1">
      <c r="B685" s="179" t="s">
        <v>212</v>
      </c>
      <c r="C685" s="179">
        <v>45565</v>
      </c>
      <c r="D685" s="764" t="s">
        <v>3479</v>
      </c>
      <c r="E685" s="765" t="s">
        <v>3393</v>
      </c>
      <c r="F685" s="764">
        <v>1059915770</v>
      </c>
      <c r="G685" s="177" t="s">
        <v>3394</v>
      </c>
      <c r="H685" s="788" t="s">
        <v>4046</v>
      </c>
      <c r="I685" s="788" t="s">
        <v>4017</v>
      </c>
      <c r="J685" s="789" t="s">
        <v>4018</v>
      </c>
      <c r="K685" s="768" t="s">
        <v>76</v>
      </c>
      <c r="L685" s="178" t="s">
        <v>288</v>
      </c>
      <c r="M685" s="769">
        <v>39156</v>
      </c>
      <c r="N685" s="182" t="s">
        <v>3390</v>
      </c>
    </row>
    <row r="686" spans="2:14" ht="27.75" customHeight="1">
      <c r="B686" s="179" t="s">
        <v>212</v>
      </c>
      <c r="C686" s="179">
        <v>45565</v>
      </c>
      <c r="D686" s="764" t="s">
        <v>3481</v>
      </c>
      <c r="E686" s="765" t="s">
        <v>3393</v>
      </c>
      <c r="F686" s="764">
        <v>1058976178</v>
      </c>
      <c r="G686" s="177" t="s">
        <v>3394</v>
      </c>
      <c r="H686" s="766" t="s">
        <v>4047</v>
      </c>
      <c r="I686" s="788" t="s">
        <v>4017</v>
      </c>
      <c r="J686" s="789" t="s">
        <v>4018</v>
      </c>
      <c r="K686" s="768" t="s">
        <v>76</v>
      </c>
      <c r="L686" s="178" t="s">
        <v>288</v>
      </c>
      <c r="M686" s="769">
        <v>39156</v>
      </c>
      <c r="N686" s="182" t="s">
        <v>3390</v>
      </c>
    </row>
    <row r="687" spans="2:14" ht="27.75" customHeight="1">
      <c r="B687" s="179" t="s">
        <v>212</v>
      </c>
      <c r="C687" s="179">
        <v>45565</v>
      </c>
      <c r="D687" s="764" t="s">
        <v>3483</v>
      </c>
      <c r="E687" s="765" t="s">
        <v>3393</v>
      </c>
      <c r="F687" s="764">
        <v>34639210</v>
      </c>
      <c r="G687" s="177" t="s">
        <v>3394</v>
      </c>
      <c r="H687" s="788" t="s">
        <v>4048</v>
      </c>
      <c r="I687" s="788" t="s">
        <v>4017</v>
      </c>
      <c r="J687" s="789" t="s">
        <v>4018</v>
      </c>
      <c r="K687" s="768" t="s">
        <v>76</v>
      </c>
      <c r="L687" s="178" t="s">
        <v>288</v>
      </c>
      <c r="M687" s="769">
        <v>39156</v>
      </c>
      <c r="N687" s="182" t="s">
        <v>3390</v>
      </c>
    </row>
    <row r="688" spans="2:14" ht="27.75" customHeight="1">
      <c r="B688" s="179" t="s">
        <v>212</v>
      </c>
      <c r="C688" s="179">
        <v>45565</v>
      </c>
      <c r="D688" s="764" t="s">
        <v>3957</v>
      </c>
      <c r="E688" s="765" t="s">
        <v>3393</v>
      </c>
      <c r="F688" s="764">
        <v>1059360257</v>
      </c>
      <c r="G688" s="177" t="s">
        <v>3394</v>
      </c>
      <c r="H688" s="766" t="s">
        <v>4049</v>
      </c>
      <c r="I688" s="788" t="s">
        <v>4017</v>
      </c>
      <c r="J688" s="789" t="s">
        <v>4018</v>
      </c>
      <c r="K688" s="768" t="s">
        <v>76</v>
      </c>
      <c r="L688" s="178" t="s">
        <v>288</v>
      </c>
      <c r="M688" s="769">
        <v>39156</v>
      </c>
      <c r="N688" s="182" t="s">
        <v>3390</v>
      </c>
    </row>
    <row r="689" spans="2:14" ht="27.75" customHeight="1">
      <c r="B689" s="179" t="s">
        <v>212</v>
      </c>
      <c r="C689" s="179">
        <v>45565</v>
      </c>
      <c r="D689" s="764" t="s">
        <v>3487</v>
      </c>
      <c r="E689" s="765" t="s">
        <v>3393</v>
      </c>
      <c r="F689" s="764">
        <v>1058672925</v>
      </c>
      <c r="G689" s="177" t="s">
        <v>3394</v>
      </c>
      <c r="H689" s="788" t="s">
        <v>4050</v>
      </c>
      <c r="I689" s="788" t="s">
        <v>4017</v>
      </c>
      <c r="J689" s="789" t="s">
        <v>4018</v>
      </c>
      <c r="K689" s="768" t="s">
        <v>76</v>
      </c>
      <c r="L689" s="178" t="s">
        <v>288</v>
      </c>
      <c r="M689" s="769">
        <v>39156</v>
      </c>
      <c r="N689" s="182" t="s">
        <v>3390</v>
      </c>
    </row>
    <row r="690" spans="2:14" ht="27.75" customHeight="1">
      <c r="B690" s="179" t="s">
        <v>212</v>
      </c>
      <c r="C690" s="179">
        <v>45565</v>
      </c>
      <c r="D690" s="764" t="s">
        <v>3489</v>
      </c>
      <c r="E690" s="765" t="s">
        <v>3393</v>
      </c>
      <c r="F690" s="764">
        <v>1061087676</v>
      </c>
      <c r="G690" s="177" t="s">
        <v>3394</v>
      </c>
      <c r="H690" s="766" t="s">
        <v>4051</v>
      </c>
      <c r="I690" s="788" t="s">
        <v>4017</v>
      </c>
      <c r="J690" s="789" t="s">
        <v>4018</v>
      </c>
      <c r="K690" s="768" t="s">
        <v>76</v>
      </c>
      <c r="L690" s="178" t="s">
        <v>288</v>
      </c>
      <c r="M690" s="769">
        <v>39156</v>
      </c>
      <c r="N690" s="182" t="s">
        <v>3390</v>
      </c>
    </row>
    <row r="691" spans="2:14" ht="27.75" customHeight="1">
      <c r="B691" s="179" t="s">
        <v>212</v>
      </c>
      <c r="C691" s="179">
        <v>45565</v>
      </c>
      <c r="D691" s="764" t="s">
        <v>3491</v>
      </c>
      <c r="E691" s="765" t="s">
        <v>3393</v>
      </c>
      <c r="F691" s="764">
        <v>1050944164</v>
      </c>
      <c r="G691" s="177" t="s">
        <v>3394</v>
      </c>
      <c r="H691" s="788" t="s">
        <v>4052</v>
      </c>
      <c r="I691" s="788" t="s">
        <v>4017</v>
      </c>
      <c r="J691" s="789" t="s">
        <v>4018</v>
      </c>
      <c r="K691" s="768" t="s">
        <v>76</v>
      </c>
      <c r="L691" s="178" t="s">
        <v>288</v>
      </c>
      <c r="M691" s="769">
        <v>39156</v>
      </c>
      <c r="N691" s="182" t="s">
        <v>3390</v>
      </c>
    </row>
    <row r="692" spans="2:14" ht="27.75" customHeight="1">
      <c r="B692" s="179" t="s">
        <v>212</v>
      </c>
      <c r="C692" s="179">
        <v>45565</v>
      </c>
      <c r="D692" s="764" t="s">
        <v>3493</v>
      </c>
      <c r="E692" s="765" t="s">
        <v>3393</v>
      </c>
      <c r="F692" s="764">
        <v>34561105</v>
      </c>
      <c r="G692" s="177" t="s">
        <v>3394</v>
      </c>
      <c r="H692" s="766" t="s">
        <v>4053</v>
      </c>
      <c r="I692" s="788" t="s">
        <v>4017</v>
      </c>
      <c r="J692" s="789" t="s">
        <v>4018</v>
      </c>
      <c r="K692" s="768" t="s">
        <v>76</v>
      </c>
      <c r="L692" s="178" t="s">
        <v>288</v>
      </c>
      <c r="M692" s="769">
        <v>39156</v>
      </c>
      <c r="N692" s="182" t="s">
        <v>3390</v>
      </c>
    </row>
    <row r="693" spans="2:14" ht="27.75" customHeight="1">
      <c r="B693" s="179" t="s">
        <v>212</v>
      </c>
      <c r="C693" s="179">
        <v>45565</v>
      </c>
      <c r="D693" s="764" t="s">
        <v>3495</v>
      </c>
      <c r="E693" s="765" t="s">
        <v>3393</v>
      </c>
      <c r="F693" s="764">
        <v>25635032</v>
      </c>
      <c r="G693" s="177" t="s">
        <v>3394</v>
      </c>
      <c r="H693" s="788" t="s">
        <v>4054</v>
      </c>
      <c r="I693" s="788" t="s">
        <v>4017</v>
      </c>
      <c r="J693" s="789" t="s">
        <v>4018</v>
      </c>
      <c r="K693" s="768" t="s">
        <v>76</v>
      </c>
      <c r="L693" s="178" t="s">
        <v>288</v>
      </c>
      <c r="M693" s="769">
        <v>39156</v>
      </c>
      <c r="N693" s="182" t="s">
        <v>3390</v>
      </c>
    </row>
    <row r="694" spans="2:14" ht="27.75" customHeight="1">
      <c r="B694" s="179" t="s">
        <v>212</v>
      </c>
      <c r="C694" s="179">
        <v>45565</v>
      </c>
      <c r="D694" s="764" t="s">
        <v>3497</v>
      </c>
      <c r="E694" s="765" t="s">
        <v>3393</v>
      </c>
      <c r="F694" s="764">
        <v>1059356237</v>
      </c>
      <c r="G694" s="177" t="s">
        <v>3394</v>
      </c>
      <c r="H694" s="766" t="s">
        <v>4055</v>
      </c>
      <c r="I694" s="788" t="s">
        <v>4017</v>
      </c>
      <c r="J694" s="789" t="s">
        <v>4018</v>
      </c>
      <c r="K694" s="768" t="s">
        <v>76</v>
      </c>
      <c r="L694" s="178" t="s">
        <v>288</v>
      </c>
      <c r="M694" s="769">
        <v>39156</v>
      </c>
      <c r="N694" s="182" t="s">
        <v>3390</v>
      </c>
    </row>
    <row r="695" spans="2:14" ht="27.75" customHeight="1">
      <c r="B695" s="179" t="s">
        <v>212</v>
      </c>
      <c r="C695" s="179">
        <v>45565</v>
      </c>
      <c r="D695" s="764" t="s">
        <v>3965</v>
      </c>
      <c r="E695" s="765" t="s">
        <v>3393</v>
      </c>
      <c r="F695" s="764">
        <v>76028758</v>
      </c>
      <c r="G695" s="177" t="s">
        <v>3394</v>
      </c>
      <c r="H695" s="788" t="s">
        <v>4056</v>
      </c>
      <c r="I695" s="788" t="s">
        <v>4017</v>
      </c>
      <c r="J695" s="789" t="s">
        <v>4018</v>
      </c>
      <c r="K695" s="768" t="s">
        <v>76</v>
      </c>
      <c r="L695" s="178" t="s">
        <v>288</v>
      </c>
      <c r="M695" s="769">
        <v>39156</v>
      </c>
      <c r="N695" s="182" t="s">
        <v>3390</v>
      </c>
    </row>
    <row r="696" spans="2:14" ht="27.75" customHeight="1">
      <c r="B696" s="179" t="s">
        <v>212</v>
      </c>
      <c r="C696" s="179">
        <v>45565</v>
      </c>
      <c r="D696" s="782" t="s">
        <v>4057</v>
      </c>
      <c r="E696" s="765" t="s">
        <v>3393</v>
      </c>
      <c r="F696" s="764">
        <v>7721269</v>
      </c>
      <c r="G696" s="177" t="s">
        <v>3394</v>
      </c>
      <c r="H696" s="766" t="s">
        <v>4058</v>
      </c>
      <c r="I696" s="766" t="s">
        <v>4059</v>
      </c>
      <c r="J696" s="767" t="s">
        <v>4060</v>
      </c>
      <c r="K696" s="768" t="s">
        <v>100</v>
      </c>
      <c r="L696" s="178" t="s">
        <v>102</v>
      </c>
      <c r="M696" s="180">
        <v>1970000</v>
      </c>
      <c r="N696" s="182" t="s">
        <v>3390</v>
      </c>
    </row>
    <row r="697" spans="2:14" ht="27.75" customHeight="1">
      <c r="B697" s="179" t="s">
        <v>212</v>
      </c>
      <c r="C697" s="179">
        <v>45565</v>
      </c>
      <c r="D697" s="747" t="s">
        <v>3738</v>
      </c>
      <c r="E697" s="765" t="s">
        <v>3393</v>
      </c>
      <c r="F697" s="764">
        <v>45690077</v>
      </c>
      <c r="G697" s="177" t="s">
        <v>3394</v>
      </c>
      <c r="H697" s="788" t="s">
        <v>4061</v>
      </c>
      <c r="I697" s="766" t="s">
        <v>4062</v>
      </c>
      <c r="J697" s="767" t="s">
        <v>4060</v>
      </c>
      <c r="K697" s="768" t="s">
        <v>100</v>
      </c>
      <c r="L697" s="178" t="s">
        <v>102</v>
      </c>
      <c r="M697" s="180">
        <v>3000000</v>
      </c>
      <c r="N697" s="182" t="s">
        <v>3390</v>
      </c>
    </row>
    <row r="698" spans="2:14" ht="27.75" customHeight="1">
      <c r="B698" s="179" t="s">
        <v>212</v>
      </c>
      <c r="C698" s="179">
        <v>45565</v>
      </c>
      <c r="D698" s="747" t="s">
        <v>3891</v>
      </c>
      <c r="E698" s="765" t="s">
        <v>3393</v>
      </c>
      <c r="F698" s="795">
        <v>34559756</v>
      </c>
      <c r="G698" s="177" t="s">
        <v>3394</v>
      </c>
      <c r="H698" s="766" t="s">
        <v>4063</v>
      </c>
      <c r="I698" s="766" t="s">
        <v>4064</v>
      </c>
      <c r="J698" s="767" t="s">
        <v>4060</v>
      </c>
      <c r="K698" s="768" t="s">
        <v>100</v>
      </c>
      <c r="L698" s="178" t="s">
        <v>102</v>
      </c>
      <c r="M698" s="180">
        <v>500000</v>
      </c>
      <c r="N698" s="182" t="s">
        <v>3390</v>
      </c>
    </row>
    <row r="699" spans="2:14" ht="27.75" customHeight="1">
      <c r="B699" s="179" t="s">
        <v>212</v>
      </c>
      <c r="C699" s="179">
        <v>45565</v>
      </c>
      <c r="D699" s="747" t="s">
        <v>3733</v>
      </c>
      <c r="E699" s="765" t="s">
        <v>3396</v>
      </c>
      <c r="F699" s="765" t="s">
        <v>3734</v>
      </c>
      <c r="G699" s="177" t="s">
        <v>3387</v>
      </c>
      <c r="H699" s="788" t="s">
        <v>4065</v>
      </c>
      <c r="I699" s="766" t="s">
        <v>4066</v>
      </c>
      <c r="J699" s="767" t="s">
        <v>4060</v>
      </c>
      <c r="K699" s="768" t="s">
        <v>100</v>
      </c>
      <c r="L699" s="178" t="s">
        <v>105</v>
      </c>
      <c r="M699" s="180">
        <v>4109836</v>
      </c>
      <c r="N699" s="182" t="s">
        <v>3390</v>
      </c>
    </row>
    <row r="700" spans="2:14" ht="27.75" customHeight="1">
      <c r="B700" s="179" t="s">
        <v>212</v>
      </c>
      <c r="C700" s="179">
        <v>45565</v>
      </c>
      <c r="D700" s="747" t="s">
        <v>4067</v>
      </c>
      <c r="E700" s="765" t="s">
        <v>3396</v>
      </c>
      <c r="F700" s="782" t="s">
        <v>4068</v>
      </c>
      <c r="G700" s="177" t="s">
        <v>3387</v>
      </c>
      <c r="H700" s="766" t="s">
        <v>4069</v>
      </c>
      <c r="I700" s="766" t="s">
        <v>4070</v>
      </c>
      <c r="J700" s="767" t="s">
        <v>4060</v>
      </c>
      <c r="K700" s="768" t="s">
        <v>100</v>
      </c>
      <c r="L700" s="178" t="s">
        <v>102</v>
      </c>
      <c r="M700" s="180">
        <v>7191559</v>
      </c>
      <c r="N700" s="182" t="s">
        <v>3390</v>
      </c>
    </row>
    <row r="701" spans="2:14" ht="27.75" customHeight="1">
      <c r="B701" s="179" t="s">
        <v>212</v>
      </c>
      <c r="C701" s="179">
        <v>45565</v>
      </c>
      <c r="D701" s="747" t="s">
        <v>3733</v>
      </c>
      <c r="E701" s="765" t="s">
        <v>3396</v>
      </c>
      <c r="F701" s="765" t="s">
        <v>3734</v>
      </c>
      <c r="G701" s="177" t="s">
        <v>3387</v>
      </c>
      <c r="H701" s="788" t="s">
        <v>4071</v>
      </c>
      <c r="I701" s="766" t="s">
        <v>4072</v>
      </c>
      <c r="J701" s="767" t="s">
        <v>4060</v>
      </c>
      <c r="K701" s="768" t="s">
        <v>100</v>
      </c>
      <c r="L701" s="178" t="s">
        <v>102</v>
      </c>
      <c r="M701" s="180">
        <v>6480000</v>
      </c>
      <c r="N701" s="182" t="s">
        <v>3390</v>
      </c>
    </row>
    <row r="702" spans="2:14" ht="27.75" customHeight="1">
      <c r="B702" s="179" t="s">
        <v>212</v>
      </c>
      <c r="C702" s="179">
        <v>45565</v>
      </c>
      <c r="D702" s="747" t="s">
        <v>3733</v>
      </c>
      <c r="E702" s="765" t="s">
        <v>3396</v>
      </c>
      <c r="F702" s="765" t="s">
        <v>3734</v>
      </c>
      <c r="G702" s="177" t="s">
        <v>3387</v>
      </c>
      <c r="H702" s="766" t="s">
        <v>4073</v>
      </c>
      <c r="I702" s="766" t="s">
        <v>4074</v>
      </c>
      <c r="J702" s="767" t="s">
        <v>4060</v>
      </c>
      <c r="K702" s="768" t="s">
        <v>100</v>
      </c>
      <c r="L702" s="178" t="s">
        <v>105</v>
      </c>
      <c r="M702" s="180">
        <v>426000</v>
      </c>
      <c r="N702" s="182" t="s">
        <v>3390</v>
      </c>
    </row>
    <row r="703" spans="2:14" ht="27.75" customHeight="1">
      <c r="B703" s="179" t="s">
        <v>212</v>
      </c>
      <c r="C703" s="179">
        <v>45565</v>
      </c>
      <c r="D703" s="747" t="s">
        <v>3898</v>
      </c>
      <c r="E703" s="765" t="s">
        <v>3396</v>
      </c>
      <c r="F703" s="765" t="s">
        <v>3899</v>
      </c>
      <c r="G703" s="177" t="s">
        <v>3391</v>
      </c>
      <c r="H703" s="788" t="s">
        <v>4075</v>
      </c>
      <c r="I703" s="766"/>
      <c r="J703" s="767" t="s">
        <v>4076</v>
      </c>
      <c r="K703" s="768" t="s">
        <v>119</v>
      </c>
      <c r="L703" s="178" t="s">
        <v>349</v>
      </c>
      <c r="M703" s="771">
        <v>106757.2</v>
      </c>
      <c r="N703" s="182" t="s">
        <v>3390</v>
      </c>
    </row>
    <row r="704" spans="2:14" ht="27.75" customHeight="1">
      <c r="B704" s="179" t="s">
        <v>220</v>
      </c>
      <c r="C704" s="179">
        <v>45595</v>
      </c>
      <c r="D704" s="764" t="s">
        <v>3913</v>
      </c>
      <c r="E704" s="764" t="s">
        <v>3393</v>
      </c>
      <c r="F704" s="764">
        <v>34318862</v>
      </c>
      <c r="G704" s="177" t="s">
        <v>3394</v>
      </c>
      <c r="H704" s="766" t="s">
        <v>4077</v>
      </c>
      <c r="I704" s="766" t="s">
        <v>4078</v>
      </c>
      <c r="J704" s="767" t="s">
        <v>4079</v>
      </c>
      <c r="K704" s="768" t="s">
        <v>15</v>
      </c>
      <c r="L704" s="178" t="s">
        <v>16</v>
      </c>
      <c r="M704" s="769">
        <v>7971067</v>
      </c>
      <c r="N704" s="182" t="s">
        <v>3390</v>
      </c>
    </row>
    <row r="705" spans="2:14" ht="27.75" customHeight="1">
      <c r="B705" s="179" t="s">
        <v>220</v>
      </c>
      <c r="C705" s="179">
        <v>45595</v>
      </c>
      <c r="D705" s="764" t="s">
        <v>3908</v>
      </c>
      <c r="E705" s="764" t="s">
        <v>3393</v>
      </c>
      <c r="F705" s="764">
        <v>10295898</v>
      </c>
      <c r="G705" s="177" t="s">
        <v>3394</v>
      </c>
      <c r="H705" s="766" t="s">
        <v>4080</v>
      </c>
      <c r="I705" s="766" t="s">
        <v>4078</v>
      </c>
      <c r="J705" s="767" t="s">
        <v>4079</v>
      </c>
      <c r="K705" s="768" t="s">
        <v>15</v>
      </c>
      <c r="L705" s="178" t="s">
        <v>19</v>
      </c>
      <c r="M705" s="784">
        <v>4853933</v>
      </c>
      <c r="N705" s="182" t="s">
        <v>3390</v>
      </c>
    </row>
    <row r="706" spans="2:14" ht="27.75" customHeight="1">
      <c r="B706" s="179" t="s">
        <v>220</v>
      </c>
      <c r="C706" s="179">
        <v>45595</v>
      </c>
      <c r="D706" s="764" t="s">
        <v>3493</v>
      </c>
      <c r="E706" s="764" t="s">
        <v>3393</v>
      </c>
      <c r="F706" s="764">
        <v>34561105</v>
      </c>
      <c r="G706" s="177" t="s">
        <v>3394</v>
      </c>
      <c r="H706" s="766" t="s">
        <v>4081</v>
      </c>
      <c r="I706" s="766" t="s">
        <v>4078</v>
      </c>
      <c r="J706" s="767" t="s">
        <v>4079</v>
      </c>
      <c r="K706" s="768" t="s">
        <v>15</v>
      </c>
      <c r="L706" s="178" t="s">
        <v>19</v>
      </c>
      <c r="M706" s="784">
        <v>4853933</v>
      </c>
      <c r="N706" s="182" t="s">
        <v>3390</v>
      </c>
    </row>
    <row r="707" spans="2:14" ht="27.75" customHeight="1">
      <c r="B707" s="179" t="s">
        <v>220</v>
      </c>
      <c r="C707" s="179">
        <v>45595</v>
      </c>
      <c r="D707" s="764" t="s">
        <v>3495</v>
      </c>
      <c r="E707" s="764" t="s">
        <v>3393</v>
      </c>
      <c r="F707" s="764">
        <v>25635032</v>
      </c>
      <c r="G707" s="177" t="s">
        <v>3394</v>
      </c>
      <c r="H707" s="766" t="s">
        <v>4082</v>
      </c>
      <c r="I707" s="766" t="s">
        <v>4078</v>
      </c>
      <c r="J707" s="767" t="s">
        <v>4079</v>
      </c>
      <c r="K707" s="768" t="s">
        <v>15</v>
      </c>
      <c r="L707" s="178" t="s">
        <v>19</v>
      </c>
      <c r="M707" s="784">
        <v>4853933</v>
      </c>
      <c r="N707" s="182" t="s">
        <v>3390</v>
      </c>
    </row>
    <row r="708" spans="2:14" ht="27.75" customHeight="1">
      <c r="B708" s="179" t="s">
        <v>220</v>
      </c>
      <c r="C708" s="179">
        <v>45595</v>
      </c>
      <c r="D708" s="764" t="s">
        <v>3915</v>
      </c>
      <c r="E708" s="764" t="s">
        <v>3393</v>
      </c>
      <c r="F708" s="764">
        <v>1047365644</v>
      </c>
      <c r="G708" s="177" t="s">
        <v>3394</v>
      </c>
      <c r="H708" s="766" t="s">
        <v>4083</v>
      </c>
      <c r="I708" s="766" t="s">
        <v>4078</v>
      </c>
      <c r="J708" s="767" t="s">
        <v>4079</v>
      </c>
      <c r="K708" s="768" t="s">
        <v>15</v>
      </c>
      <c r="L708" s="178" t="s">
        <v>33</v>
      </c>
      <c r="M708" s="769">
        <v>4022732</v>
      </c>
      <c r="N708" s="182" t="s">
        <v>3390</v>
      </c>
    </row>
    <row r="709" spans="2:14" ht="27.75" customHeight="1">
      <c r="B709" s="179" t="s">
        <v>220</v>
      </c>
      <c r="C709" s="179">
        <v>45595</v>
      </c>
      <c r="D709" s="764" t="s">
        <v>3917</v>
      </c>
      <c r="E709" s="764" t="s">
        <v>3393</v>
      </c>
      <c r="F709" s="764">
        <v>45467436</v>
      </c>
      <c r="G709" s="177" t="s">
        <v>3394</v>
      </c>
      <c r="H709" s="766" t="s">
        <v>4084</v>
      </c>
      <c r="I709" s="766" t="s">
        <v>4078</v>
      </c>
      <c r="J709" s="767" t="s">
        <v>4079</v>
      </c>
      <c r="K709" s="768" t="s">
        <v>15</v>
      </c>
      <c r="L709" s="178" t="s">
        <v>33</v>
      </c>
      <c r="M709" s="769">
        <v>4022732</v>
      </c>
      <c r="N709" s="182" t="s">
        <v>3390</v>
      </c>
    </row>
    <row r="710" spans="2:14" ht="27.75" customHeight="1">
      <c r="B710" s="179" t="s">
        <v>220</v>
      </c>
      <c r="C710" s="179">
        <v>45595</v>
      </c>
      <c r="D710" s="764" t="s">
        <v>3919</v>
      </c>
      <c r="E710" s="764" t="s">
        <v>3393</v>
      </c>
      <c r="F710" s="764">
        <v>1143404334</v>
      </c>
      <c r="G710" s="177" t="s">
        <v>3394</v>
      </c>
      <c r="H710" s="766" t="s">
        <v>4085</v>
      </c>
      <c r="I710" s="766" t="s">
        <v>4078</v>
      </c>
      <c r="J710" s="767" t="s">
        <v>4079</v>
      </c>
      <c r="K710" s="768" t="s">
        <v>15</v>
      </c>
      <c r="L710" s="178" t="s">
        <v>33</v>
      </c>
      <c r="M710" s="769">
        <v>4022732</v>
      </c>
      <c r="N710" s="182" t="s">
        <v>3390</v>
      </c>
    </row>
    <row r="711" spans="2:14" ht="27.75" customHeight="1">
      <c r="B711" s="179" t="s">
        <v>220</v>
      </c>
      <c r="C711" s="179">
        <v>45595</v>
      </c>
      <c r="D711" s="764" t="s">
        <v>3921</v>
      </c>
      <c r="E711" s="764" t="s">
        <v>3393</v>
      </c>
      <c r="F711" s="764">
        <v>1061719010</v>
      </c>
      <c r="G711" s="177" t="s">
        <v>3394</v>
      </c>
      <c r="H711" s="766" t="s">
        <v>4086</v>
      </c>
      <c r="I711" s="766" t="s">
        <v>4078</v>
      </c>
      <c r="J711" s="767" t="s">
        <v>4079</v>
      </c>
      <c r="K711" s="768" t="s">
        <v>15</v>
      </c>
      <c r="L711" s="178" t="s">
        <v>25</v>
      </c>
      <c r="M711" s="769">
        <v>4326000</v>
      </c>
      <c r="N711" s="182" t="s">
        <v>3390</v>
      </c>
    </row>
    <row r="712" spans="2:14" ht="27.75" customHeight="1">
      <c r="B712" s="179" t="s">
        <v>220</v>
      </c>
      <c r="C712" s="179">
        <v>45595</v>
      </c>
      <c r="D712" s="764" t="s">
        <v>3923</v>
      </c>
      <c r="E712" s="764" t="s">
        <v>3393</v>
      </c>
      <c r="F712" s="764">
        <v>48607013</v>
      </c>
      <c r="G712" s="177" t="s">
        <v>3394</v>
      </c>
      <c r="H712" s="766" t="s">
        <v>4087</v>
      </c>
      <c r="I712" s="766" t="s">
        <v>4078</v>
      </c>
      <c r="J712" s="767" t="s">
        <v>4079</v>
      </c>
      <c r="K712" s="768" t="s">
        <v>15</v>
      </c>
      <c r="L712" s="178" t="s">
        <v>25</v>
      </c>
      <c r="M712" s="784">
        <v>4326000</v>
      </c>
      <c r="N712" s="182" t="s">
        <v>3390</v>
      </c>
    </row>
    <row r="713" spans="2:14" ht="27.75" customHeight="1">
      <c r="B713" s="179" t="s">
        <v>220</v>
      </c>
      <c r="C713" s="179">
        <v>45595</v>
      </c>
      <c r="D713" s="764" t="s">
        <v>3925</v>
      </c>
      <c r="E713" s="764" t="s">
        <v>3393</v>
      </c>
      <c r="F713" s="764">
        <v>45509952</v>
      </c>
      <c r="G713" s="177" t="s">
        <v>3394</v>
      </c>
      <c r="H713" s="766" t="s">
        <v>4088</v>
      </c>
      <c r="I713" s="766" t="s">
        <v>4078</v>
      </c>
      <c r="J713" s="767" t="s">
        <v>4079</v>
      </c>
      <c r="K713" s="768" t="s">
        <v>15</v>
      </c>
      <c r="L713" s="178" t="s">
        <v>25</v>
      </c>
      <c r="M713" s="784">
        <v>4326000</v>
      </c>
      <c r="N713" s="182" t="s">
        <v>3390</v>
      </c>
    </row>
    <row r="714" spans="2:14" ht="27.75" customHeight="1">
      <c r="B714" s="179" t="s">
        <v>220</v>
      </c>
      <c r="C714" s="179">
        <v>45595</v>
      </c>
      <c r="D714" s="764" t="s">
        <v>3437</v>
      </c>
      <c r="E714" s="764" t="s">
        <v>3393</v>
      </c>
      <c r="F714" s="764">
        <v>1058672776</v>
      </c>
      <c r="G714" s="177" t="s">
        <v>3394</v>
      </c>
      <c r="H714" s="766" t="s">
        <v>4089</v>
      </c>
      <c r="I714" s="766" t="s">
        <v>4078</v>
      </c>
      <c r="J714" s="767" t="s">
        <v>4079</v>
      </c>
      <c r="K714" s="768" t="s">
        <v>15</v>
      </c>
      <c r="L714" s="178" t="s">
        <v>25</v>
      </c>
      <c r="M714" s="784">
        <v>4326000</v>
      </c>
      <c r="N714" s="182" t="s">
        <v>3390</v>
      </c>
    </row>
    <row r="715" spans="2:14" ht="27.75" customHeight="1">
      <c r="B715" s="179" t="s">
        <v>220</v>
      </c>
      <c r="C715" s="179">
        <v>45595</v>
      </c>
      <c r="D715" s="764" t="s">
        <v>3928</v>
      </c>
      <c r="E715" s="764" t="s">
        <v>3393</v>
      </c>
      <c r="F715" s="764">
        <v>1063808285</v>
      </c>
      <c r="G715" s="177" t="s">
        <v>3394</v>
      </c>
      <c r="H715" s="766" t="s">
        <v>4090</v>
      </c>
      <c r="I715" s="766" t="s">
        <v>4078</v>
      </c>
      <c r="J715" s="767" t="s">
        <v>4079</v>
      </c>
      <c r="K715" s="768" t="s">
        <v>15</v>
      </c>
      <c r="L715" s="178" t="s">
        <v>25</v>
      </c>
      <c r="M715" s="784">
        <v>4326000</v>
      </c>
      <c r="N715" s="182" t="s">
        <v>3390</v>
      </c>
    </row>
    <row r="716" spans="2:14" ht="27.75" customHeight="1">
      <c r="B716" s="179" t="s">
        <v>220</v>
      </c>
      <c r="C716" s="179">
        <v>45595</v>
      </c>
      <c r="D716" s="764" t="s">
        <v>3441</v>
      </c>
      <c r="E716" s="764" t="s">
        <v>3393</v>
      </c>
      <c r="F716" s="764">
        <v>1058670284</v>
      </c>
      <c r="G716" s="177" t="s">
        <v>3394</v>
      </c>
      <c r="H716" s="766" t="s">
        <v>4091</v>
      </c>
      <c r="I716" s="766" t="s">
        <v>4078</v>
      </c>
      <c r="J716" s="767" t="s">
        <v>4079</v>
      </c>
      <c r="K716" s="768" t="s">
        <v>15</v>
      </c>
      <c r="L716" s="178" t="s">
        <v>25</v>
      </c>
      <c r="M716" s="784">
        <v>4326000</v>
      </c>
      <c r="N716" s="182" t="s">
        <v>3390</v>
      </c>
    </row>
    <row r="717" spans="2:14" ht="27.75" customHeight="1">
      <c r="B717" s="179" t="s">
        <v>220</v>
      </c>
      <c r="C717" s="179">
        <v>45595</v>
      </c>
      <c r="D717" s="764" t="s">
        <v>3931</v>
      </c>
      <c r="E717" s="764" t="s">
        <v>3393</v>
      </c>
      <c r="F717" s="764">
        <v>1061783592</v>
      </c>
      <c r="G717" s="177" t="s">
        <v>3394</v>
      </c>
      <c r="H717" s="766" t="s">
        <v>4092</v>
      </c>
      <c r="I717" s="766" t="s">
        <v>4078</v>
      </c>
      <c r="J717" s="767" t="s">
        <v>4079</v>
      </c>
      <c r="K717" s="768" t="s">
        <v>15</v>
      </c>
      <c r="L717" s="178" t="s">
        <v>25</v>
      </c>
      <c r="M717" s="784">
        <v>4326000</v>
      </c>
      <c r="N717" s="182" t="s">
        <v>3390</v>
      </c>
    </row>
    <row r="718" spans="2:14" ht="27.75" customHeight="1">
      <c r="B718" s="179" t="s">
        <v>220</v>
      </c>
      <c r="C718" s="179">
        <v>45595</v>
      </c>
      <c r="D718" s="764" t="s">
        <v>3933</v>
      </c>
      <c r="E718" s="764" t="s">
        <v>3393</v>
      </c>
      <c r="F718" s="764">
        <v>1033730834</v>
      </c>
      <c r="G718" s="177" t="s">
        <v>3394</v>
      </c>
      <c r="H718" s="766" t="s">
        <v>4093</v>
      </c>
      <c r="I718" s="766" t="s">
        <v>4078</v>
      </c>
      <c r="J718" s="767" t="s">
        <v>4079</v>
      </c>
      <c r="K718" s="768" t="s">
        <v>15</v>
      </c>
      <c r="L718" s="178" t="s">
        <v>25</v>
      </c>
      <c r="M718" s="784">
        <v>4326000</v>
      </c>
      <c r="N718" s="182" t="s">
        <v>3390</v>
      </c>
    </row>
    <row r="719" spans="2:14" ht="27.75" customHeight="1">
      <c r="B719" s="179" t="s">
        <v>220</v>
      </c>
      <c r="C719" s="179">
        <v>45595</v>
      </c>
      <c r="D719" s="764" t="s">
        <v>3447</v>
      </c>
      <c r="E719" s="764" t="s">
        <v>3393</v>
      </c>
      <c r="F719" s="764">
        <v>1061716701</v>
      </c>
      <c r="G719" s="177" t="s">
        <v>3394</v>
      </c>
      <c r="H719" s="766" t="s">
        <v>4094</v>
      </c>
      <c r="I719" s="766" t="s">
        <v>4078</v>
      </c>
      <c r="J719" s="767" t="s">
        <v>4079</v>
      </c>
      <c r="K719" s="768" t="s">
        <v>15</v>
      </c>
      <c r="L719" s="178" t="s">
        <v>25</v>
      </c>
      <c r="M719" s="784">
        <v>4326000</v>
      </c>
      <c r="N719" s="182" t="s">
        <v>3390</v>
      </c>
    </row>
    <row r="720" spans="2:14" ht="27.75" customHeight="1">
      <c r="B720" s="179" t="s">
        <v>220</v>
      </c>
      <c r="C720" s="179">
        <v>45595</v>
      </c>
      <c r="D720" s="764" t="s">
        <v>3449</v>
      </c>
      <c r="E720" s="764" t="s">
        <v>3393</v>
      </c>
      <c r="F720" s="764">
        <v>76326612</v>
      </c>
      <c r="G720" s="177" t="s">
        <v>3394</v>
      </c>
      <c r="H720" s="766" t="s">
        <v>4095</v>
      </c>
      <c r="I720" s="766" t="s">
        <v>4078</v>
      </c>
      <c r="J720" s="767" t="s">
        <v>4079</v>
      </c>
      <c r="K720" s="768" t="s">
        <v>15</v>
      </c>
      <c r="L720" s="178" t="s">
        <v>25</v>
      </c>
      <c r="M720" s="784">
        <v>4326000</v>
      </c>
      <c r="N720" s="182" t="s">
        <v>3390</v>
      </c>
    </row>
    <row r="721" spans="2:14" ht="27.75" customHeight="1">
      <c r="B721" s="179" t="s">
        <v>220</v>
      </c>
      <c r="C721" s="179">
        <v>45595</v>
      </c>
      <c r="D721" s="764" t="s">
        <v>3937</v>
      </c>
      <c r="E721" s="764" t="s">
        <v>3393</v>
      </c>
      <c r="F721" s="764">
        <v>25276952</v>
      </c>
      <c r="G721" s="177" t="s">
        <v>3394</v>
      </c>
      <c r="H721" s="766" t="s">
        <v>4096</v>
      </c>
      <c r="I721" s="766" t="s">
        <v>4078</v>
      </c>
      <c r="J721" s="767" t="s">
        <v>4079</v>
      </c>
      <c r="K721" s="768" t="s">
        <v>15</v>
      </c>
      <c r="L721" s="178" t="s">
        <v>25</v>
      </c>
      <c r="M721" s="784">
        <v>4326000</v>
      </c>
      <c r="N721" s="182" t="s">
        <v>3390</v>
      </c>
    </row>
    <row r="722" spans="2:14" ht="27.75" customHeight="1">
      <c r="B722" s="179" t="s">
        <v>220</v>
      </c>
      <c r="C722" s="179">
        <v>45595</v>
      </c>
      <c r="D722" s="764" t="s">
        <v>3453</v>
      </c>
      <c r="E722" s="764" t="s">
        <v>3393</v>
      </c>
      <c r="F722" s="764">
        <v>52999456</v>
      </c>
      <c r="G722" s="177" t="s">
        <v>3394</v>
      </c>
      <c r="H722" s="766" t="s">
        <v>4097</v>
      </c>
      <c r="I722" s="766" t="s">
        <v>4078</v>
      </c>
      <c r="J722" s="767" t="s">
        <v>4079</v>
      </c>
      <c r="K722" s="768" t="s">
        <v>15</v>
      </c>
      <c r="L722" s="178" t="s">
        <v>25</v>
      </c>
      <c r="M722" s="784">
        <v>4326000</v>
      </c>
      <c r="N722" s="182" t="s">
        <v>3390</v>
      </c>
    </row>
    <row r="723" spans="2:14" ht="27.75" customHeight="1">
      <c r="B723" s="179" t="s">
        <v>220</v>
      </c>
      <c r="C723" s="179">
        <v>45595</v>
      </c>
      <c r="D723" s="764" t="s">
        <v>3455</v>
      </c>
      <c r="E723" s="764" t="s">
        <v>3393</v>
      </c>
      <c r="F723" s="764">
        <v>1061808219</v>
      </c>
      <c r="G723" s="177" t="s">
        <v>3394</v>
      </c>
      <c r="H723" s="766" t="s">
        <v>4098</v>
      </c>
      <c r="I723" s="766" t="s">
        <v>4078</v>
      </c>
      <c r="J723" s="767" t="s">
        <v>4079</v>
      </c>
      <c r="K723" s="768" t="s">
        <v>15</v>
      </c>
      <c r="L723" s="178" t="s">
        <v>25</v>
      </c>
      <c r="M723" s="784">
        <v>4326000</v>
      </c>
      <c r="N723" s="182" t="s">
        <v>3390</v>
      </c>
    </row>
    <row r="724" spans="2:14" ht="27.75" customHeight="1">
      <c r="B724" s="179" t="s">
        <v>220</v>
      </c>
      <c r="C724" s="179">
        <v>45595</v>
      </c>
      <c r="D724" s="764" t="s">
        <v>3457</v>
      </c>
      <c r="E724" s="764" t="s">
        <v>3393</v>
      </c>
      <c r="F724" s="764">
        <v>1061775664</v>
      </c>
      <c r="G724" s="177" t="s">
        <v>3394</v>
      </c>
      <c r="H724" s="766" t="s">
        <v>4099</v>
      </c>
      <c r="I724" s="766" t="s">
        <v>4078</v>
      </c>
      <c r="J724" s="767" t="s">
        <v>4079</v>
      </c>
      <c r="K724" s="768" t="s">
        <v>15</v>
      </c>
      <c r="L724" s="178" t="s">
        <v>25</v>
      </c>
      <c r="M724" s="784">
        <v>4326000</v>
      </c>
      <c r="N724" s="182" t="s">
        <v>3390</v>
      </c>
    </row>
    <row r="725" spans="2:14" ht="27.75" customHeight="1">
      <c r="B725" s="179" t="s">
        <v>220</v>
      </c>
      <c r="C725" s="179">
        <v>45595</v>
      </c>
      <c r="D725" s="764" t="s">
        <v>3459</v>
      </c>
      <c r="E725" s="764" t="s">
        <v>3393</v>
      </c>
      <c r="F725" s="764">
        <v>34317116</v>
      </c>
      <c r="G725" s="177" t="s">
        <v>3394</v>
      </c>
      <c r="H725" s="766" t="s">
        <v>4100</v>
      </c>
      <c r="I725" s="766" t="s">
        <v>4078</v>
      </c>
      <c r="J725" s="767" t="s">
        <v>4079</v>
      </c>
      <c r="K725" s="768" t="s">
        <v>15</v>
      </c>
      <c r="L725" s="178" t="s">
        <v>25</v>
      </c>
      <c r="M725" s="784">
        <v>4326000</v>
      </c>
      <c r="N725" s="182" t="s">
        <v>3390</v>
      </c>
    </row>
    <row r="726" spans="2:14" ht="27.75" customHeight="1">
      <c r="B726" s="179" t="s">
        <v>220</v>
      </c>
      <c r="C726" s="179">
        <v>45595</v>
      </c>
      <c r="D726" s="764" t="s">
        <v>3461</v>
      </c>
      <c r="E726" s="764" t="s">
        <v>3393</v>
      </c>
      <c r="F726" s="764">
        <v>1058976144</v>
      </c>
      <c r="G726" s="177" t="s">
        <v>3394</v>
      </c>
      <c r="H726" s="766" t="s">
        <v>4101</v>
      </c>
      <c r="I726" s="766" t="s">
        <v>4078</v>
      </c>
      <c r="J726" s="767" t="s">
        <v>4079</v>
      </c>
      <c r="K726" s="768" t="s">
        <v>15</v>
      </c>
      <c r="L726" s="178" t="s">
        <v>31</v>
      </c>
      <c r="M726" s="784">
        <v>4326000</v>
      </c>
      <c r="N726" s="182" t="s">
        <v>3390</v>
      </c>
    </row>
    <row r="727" spans="2:14" ht="27.75" customHeight="1">
      <c r="B727" s="179" t="s">
        <v>220</v>
      </c>
      <c r="C727" s="179">
        <v>45595</v>
      </c>
      <c r="D727" s="764" t="s">
        <v>3944</v>
      </c>
      <c r="E727" s="764" t="s">
        <v>3393</v>
      </c>
      <c r="F727" s="764">
        <v>1059362572</v>
      </c>
      <c r="G727" s="177" t="s">
        <v>3394</v>
      </c>
      <c r="H727" s="766" t="s">
        <v>4102</v>
      </c>
      <c r="I727" s="766" t="s">
        <v>4078</v>
      </c>
      <c r="J727" s="767" t="s">
        <v>4079</v>
      </c>
      <c r="K727" s="768" t="s">
        <v>15</v>
      </c>
      <c r="L727" s="178" t="s">
        <v>31</v>
      </c>
      <c r="M727" s="784">
        <v>4326000</v>
      </c>
      <c r="N727" s="182" t="s">
        <v>3390</v>
      </c>
    </row>
    <row r="728" spans="2:14" ht="27.75" customHeight="1">
      <c r="B728" s="179" t="s">
        <v>220</v>
      </c>
      <c r="C728" s="179">
        <v>45595</v>
      </c>
      <c r="D728" s="764" t="s">
        <v>3465</v>
      </c>
      <c r="E728" s="764" t="s">
        <v>3393</v>
      </c>
      <c r="F728" s="764">
        <v>1061601638</v>
      </c>
      <c r="G728" s="177" t="s">
        <v>3394</v>
      </c>
      <c r="H728" s="766" t="s">
        <v>4103</v>
      </c>
      <c r="I728" s="766" t="s">
        <v>4078</v>
      </c>
      <c r="J728" s="767" t="s">
        <v>4079</v>
      </c>
      <c r="K728" s="768" t="s">
        <v>15</v>
      </c>
      <c r="L728" s="178" t="s">
        <v>31</v>
      </c>
      <c r="M728" s="784">
        <v>4326000</v>
      </c>
      <c r="N728" s="182" t="s">
        <v>3390</v>
      </c>
    </row>
    <row r="729" spans="2:14" ht="27.75" customHeight="1">
      <c r="B729" s="179" t="s">
        <v>220</v>
      </c>
      <c r="C729" s="179">
        <v>45595</v>
      </c>
      <c r="D729" s="764" t="s">
        <v>3947</v>
      </c>
      <c r="E729" s="764" t="s">
        <v>3393</v>
      </c>
      <c r="F729" s="764">
        <v>1058676626</v>
      </c>
      <c r="G729" s="177" t="s">
        <v>3394</v>
      </c>
      <c r="H729" s="766" t="s">
        <v>4104</v>
      </c>
      <c r="I729" s="766" t="s">
        <v>4078</v>
      </c>
      <c r="J729" s="767" t="s">
        <v>4079</v>
      </c>
      <c r="K729" s="768" t="s">
        <v>15</v>
      </c>
      <c r="L729" s="178" t="s">
        <v>31</v>
      </c>
      <c r="M729" s="784">
        <v>4326000</v>
      </c>
      <c r="N729" s="182" t="s">
        <v>3390</v>
      </c>
    </row>
    <row r="730" spans="2:14" ht="27.75" customHeight="1">
      <c r="B730" s="179" t="s">
        <v>220</v>
      </c>
      <c r="C730" s="179">
        <v>45595</v>
      </c>
      <c r="D730" s="764" t="s">
        <v>3469</v>
      </c>
      <c r="E730" s="764" t="s">
        <v>3393</v>
      </c>
      <c r="F730" s="764">
        <v>76335748</v>
      </c>
      <c r="G730" s="177" t="s">
        <v>3394</v>
      </c>
      <c r="H730" s="766" t="s">
        <v>4105</v>
      </c>
      <c r="I730" s="766" t="s">
        <v>4078</v>
      </c>
      <c r="J730" s="767" t="s">
        <v>4079</v>
      </c>
      <c r="K730" s="768" t="s">
        <v>15</v>
      </c>
      <c r="L730" s="178" t="s">
        <v>31</v>
      </c>
      <c r="M730" s="784">
        <v>4326000</v>
      </c>
      <c r="N730" s="182" t="s">
        <v>3390</v>
      </c>
    </row>
    <row r="731" spans="2:14" ht="27.75" customHeight="1">
      <c r="B731" s="179" t="s">
        <v>220</v>
      </c>
      <c r="C731" s="179">
        <v>45595</v>
      </c>
      <c r="D731" s="764" t="s">
        <v>3471</v>
      </c>
      <c r="E731" s="764" t="s">
        <v>3393</v>
      </c>
      <c r="F731" s="764">
        <v>1059912800</v>
      </c>
      <c r="G731" s="177" t="s">
        <v>3394</v>
      </c>
      <c r="H731" s="766" t="s">
        <v>4106</v>
      </c>
      <c r="I731" s="766" t="s">
        <v>4078</v>
      </c>
      <c r="J731" s="767" t="s">
        <v>4079</v>
      </c>
      <c r="K731" s="768" t="s">
        <v>15</v>
      </c>
      <c r="L731" s="178" t="s">
        <v>31</v>
      </c>
      <c r="M731" s="784">
        <v>4326000</v>
      </c>
      <c r="N731" s="182" t="s">
        <v>3390</v>
      </c>
    </row>
    <row r="732" spans="2:14" ht="27.75" customHeight="1">
      <c r="B732" s="179" t="s">
        <v>220</v>
      </c>
      <c r="C732" s="179">
        <v>45595</v>
      </c>
      <c r="D732" s="764" t="s">
        <v>3473</v>
      </c>
      <c r="E732" s="764" t="s">
        <v>3393</v>
      </c>
      <c r="F732" s="764">
        <v>1061723418</v>
      </c>
      <c r="G732" s="177" t="s">
        <v>3394</v>
      </c>
      <c r="H732" s="766" t="s">
        <v>4107</v>
      </c>
      <c r="I732" s="766" t="s">
        <v>4078</v>
      </c>
      <c r="J732" s="767" t="s">
        <v>4079</v>
      </c>
      <c r="K732" s="768" t="s">
        <v>15</v>
      </c>
      <c r="L732" s="178" t="s">
        <v>31</v>
      </c>
      <c r="M732" s="784">
        <v>4326000</v>
      </c>
      <c r="N732" s="182" t="s">
        <v>3390</v>
      </c>
    </row>
    <row r="733" spans="2:14" ht="27.75" customHeight="1">
      <c r="B733" s="179" t="s">
        <v>220</v>
      </c>
      <c r="C733" s="179">
        <v>45595</v>
      </c>
      <c r="D733" s="764" t="s">
        <v>3624</v>
      </c>
      <c r="E733" s="764" t="s">
        <v>3393</v>
      </c>
      <c r="F733" s="764">
        <v>1061720638</v>
      </c>
      <c r="G733" s="177" t="s">
        <v>3394</v>
      </c>
      <c r="H733" s="766" t="s">
        <v>4108</v>
      </c>
      <c r="I733" s="766" t="s">
        <v>4078</v>
      </c>
      <c r="J733" s="767" t="s">
        <v>4079</v>
      </c>
      <c r="K733" s="768" t="s">
        <v>15</v>
      </c>
      <c r="L733" s="178" t="s">
        <v>31</v>
      </c>
      <c r="M733" s="784">
        <v>4326000</v>
      </c>
      <c r="N733" s="182" t="s">
        <v>3390</v>
      </c>
    </row>
    <row r="734" spans="2:14" ht="27.75" customHeight="1">
      <c r="B734" s="179" t="s">
        <v>220</v>
      </c>
      <c r="C734" s="179">
        <v>45595</v>
      </c>
      <c r="D734" s="764" t="s">
        <v>3477</v>
      </c>
      <c r="E734" s="764" t="s">
        <v>3393</v>
      </c>
      <c r="F734" s="764">
        <v>1061786824</v>
      </c>
      <c r="G734" s="177" t="s">
        <v>3394</v>
      </c>
      <c r="H734" s="766" t="s">
        <v>4109</v>
      </c>
      <c r="I734" s="766" t="s">
        <v>4078</v>
      </c>
      <c r="J734" s="767" t="s">
        <v>4079</v>
      </c>
      <c r="K734" s="768" t="s">
        <v>15</v>
      </c>
      <c r="L734" s="178" t="s">
        <v>31</v>
      </c>
      <c r="M734" s="784">
        <v>4326000</v>
      </c>
      <c r="N734" s="182" t="s">
        <v>3390</v>
      </c>
    </row>
    <row r="735" spans="2:14" ht="27.75" customHeight="1">
      <c r="B735" s="179" t="s">
        <v>220</v>
      </c>
      <c r="C735" s="179">
        <v>45595</v>
      </c>
      <c r="D735" s="764" t="s">
        <v>3479</v>
      </c>
      <c r="E735" s="764" t="s">
        <v>3393</v>
      </c>
      <c r="F735" s="764">
        <v>1059915770</v>
      </c>
      <c r="G735" s="177" t="s">
        <v>3394</v>
      </c>
      <c r="H735" s="766" t="s">
        <v>4110</v>
      </c>
      <c r="I735" s="766" t="s">
        <v>4078</v>
      </c>
      <c r="J735" s="767" t="s">
        <v>4079</v>
      </c>
      <c r="K735" s="768" t="s">
        <v>15</v>
      </c>
      <c r="L735" s="178" t="s">
        <v>31</v>
      </c>
      <c r="M735" s="784">
        <v>4326000</v>
      </c>
      <c r="N735" s="182" t="s">
        <v>3390</v>
      </c>
    </row>
    <row r="736" spans="2:14" ht="27.75" customHeight="1">
      <c r="B736" s="179" t="s">
        <v>220</v>
      </c>
      <c r="C736" s="179">
        <v>45595</v>
      </c>
      <c r="D736" s="764" t="s">
        <v>3481</v>
      </c>
      <c r="E736" s="764" t="s">
        <v>3393</v>
      </c>
      <c r="F736" s="764">
        <v>1058976178</v>
      </c>
      <c r="G736" s="177" t="s">
        <v>3394</v>
      </c>
      <c r="H736" s="766" t="s">
        <v>4111</v>
      </c>
      <c r="I736" s="766" t="s">
        <v>4078</v>
      </c>
      <c r="J736" s="767" t="s">
        <v>4079</v>
      </c>
      <c r="K736" s="768" t="s">
        <v>15</v>
      </c>
      <c r="L736" s="178" t="s">
        <v>31</v>
      </c>
      <c r="M736" s="784">
        <v>4326000</v>
      </c>
      <c r="N736" s="182" t="s">
        <v>3390</v>
      </c>
    </row>
    <row r="737" spans="2:14" ht="27.75" customHeight="1">
      <c r="B737" s="179" t="s">
        <v>220</v>
      </c>
      <c r="C737" s="179">
        <v>45595</v>
      </c>
      <c r="D737" s="764" t="s">
        <v>3483</v>
      </c>
      <c r="E737" s="764" t="s">
        <v>3393</v>
      </c>
      <c r="F737" s="764">
        <v>34639210</v>
      </c>
      <c r="G737" s="177" t="s">
        <v>3394</v>
      </c>
      <c r="H737" s="766" t="s">
        <v>4112</v>
      </c>
      <c r="I737" s="766" t="s">
        <v>4078</v>
      </c>
      <c r="J737" s="767" t="s">
        <v>4079</v>
      </c>
      <c r="K737" s="768" t="s">
        <v>15</v>
      </c>
      <c r="L737" s="178" t="s">
        <v>31</v>
      </c>
      <c r="M737" s="784">
        <v>4326000</v>
      </c>
      <c r="N737" s="182" t="s">
        <v>3390</v>
      </c>
    </row>
    <row r="738" spans="2:14" ht="27.75" customHeight="1">
      <c r="B738" s="179" t="s">
        <v>220</v>
      </c>
      <c r="C738" s="179">
        <v>45595</v>
      </c>
      <c r="D738" s="764" t="s">
        <v>3957</v>
      </c>
      <c r="E738" s="764" t="s">
        <v>3393</v>
      </c>
      <c r="F738" s="764">
        <v>1059360257</v>
      </c>
      <c r="G738" s="177" t="s">
        <v>3394</v>
      </c>
      <c r="H738" s="766" t="s">
        <v>4113</v>
      </c>
      <c r="I738" s="766" t="s">
        <v>4078</v>
      </c>
      <c r="J738" s="767" t="s">
        <v>4079</v>
      </c>
      <c r="K738" s="768" t="s">
        <v>15</v>
      </c>
      <c r="L738" s="178" t="s">
        <v>31</v>
      </c>
      <c r="M738" s="784">
        <v>4326000</v>
      </c>
      <c r="N738" s="182" t="s">
        <v>3390</v>
      </c>
    </row>
    <row r="739" spans="2:14" ht="27.75" customHeight="1">
      <c r="B739" s="179" t="s">
        <v>220</v>
      </c>
      <c r="C739" s="179">
        <v>45595</v>
      </c>
      <c r="D739" s="764" t="s">
        <v>3487</v>
      </c>
      <c r="E739" s="764" t="s">
        <v>3393</v>
      </c>
      <c r="F739" s="764">
        <v>1058672925</v>
      </c>
      <c r="G739" s="177" t="s">
        <v>3394</v>
      </c>
      <c r="H739" s="766" t="s">
        <v>4114</v>
      </c>
      <c r="I739" s="766" t="s">
        <v>4078</v>
      </c>
      <c r="J739" s="767" t="s">
        <v>4079</v>
      </c>
      <c r="K739" s="768" t="s">
        <v>15</v>
      </c>
      <c r="L739" s="178" t="s">
        <v>31</v>
      </c>
      <c r="M739" s="784">
        <v>4326000</v>
      </c>
      <c r="N739" s="182" t="s">
        <v>3390</v>
      </c>
    </row>
    <row r="740" spans="2:14" ht="27.75" customHeight="1">
      <c r="B740" s="179" t="s">
        <v>220</v>
      </c>
      <c r="C740" s="179">
        <v>45595</v>
      </c>
      <c r="D740" s="764" t="s">
        <v>3489</v>
      </c>
      <c r="E740" s="764" t="s">
        <v>3393</v>
      </c>
      <c r="F740" s="764">
        <v>1061087676</v>
      </c>
      <c r="G740" s="177" t="s">
        <v>3394</v>
      </c>
      <c r="H740" s="766" t="s">
        <v>4115</v>
      </c>
      <c r="I740" s="766" t="s">
        <v>4078</v>
      </c>
      <c r="J740" s="767" t="s">
        <v>4079</v>
      </c>
      <c r="K740" s="768" t="s">
        <v>15</v>
      </c>
      <c r="L740" s="178" t="s">
        <v>31</v>
      </c>
      <c r="M740" s="784">
        <v>4326000</v>
      </c>
      <c r="N740" s="182" t="s">
        <v>3390</v>
      </c>
    </row>
    <row r="741" spans="2:14" ht="27.75" customHeight="1">
      <c r="B741" s="179" t="s">
        <v>220</v>
      </c>
      <c r="C741" s="179">
        <v>45595</v>
      </c>
      <c r="D741" s="764" t="s">
        <v>3497</v>
      </c>
      <c r="E741" s="764" t="s">
        <v>3393</v>
      </c>
      <c r="F741" s="764">
        <v>1059356237</v>
      </c>
      <c r="G741" s="177" t="s">
        <v>3394</v>
      </c>
      <c r="H741" s="766" t="s">
        <v>4116</v>
      </c>
      <c r="I741" s="766" t="s">
        <v>4078</v>
      </c>
      <c r="J741" s="767" t="s">
        <v>4079</v>
      </c>
      <c r="K741" s="768" t="s">
        <v>15</v>
      </c>
      <c r="L741" s="178" t="s">
        <v>37</v>
      </c>
      <c r="M741" s="769">
        <v>1595010</v>
      </c>
      <c r="N741" s="182" t="s">
        <v>3390</v>
      </c>
    </row>
    <row r="742" spans="2:14" ht="27.75" customHeight="1">
      <c r="B742" s="179" t="s">
        <v>220</v>
      </c>
      <c r="C742" s="179">
        <v>45595</v>
      </c>
      <c r="D742" s="764" t="s">
        <v>3965</v>
      </c>
      <c r="E742" s="764" t="s">
        <v>3393</v>
      </c>
      <c r="F742" s="764">
        <v>76028758</v>
      </c>
      <c r="G742" s="177" t="s">
        <v>3394</v>
      </c>
      <c r="H742" s="803" t="s">
        <v>4117</v>
      </c>
      <c r="I742" s="766" t="s">
        <v>4078</v>
      </c>
      <c r="J742" s="767" t="s">
        <v>4079</v>
      </c>
      <c r="K742" s="768" t="s">
        <v>15</v>
      </c>
      <c r="L742" s="178" t="s">
        <v>37</v>
      </c>
      <c r="M742" s="769">
        <v>1595010</v>
      </c>
      <c r="N742" s="182" t="s">
        <v>3390</v>
      </c>
    </row>
    <row r="743" spans="2:14" ht="27.75" customHeight="1">
      <c r="B743" s="179" t="s">
        <v>220</v>
      </c>
      <c r="C743" s="179">
        <v>45595</v>
      </c>
      <c r="D743" s="764" t="s">
        <v>3913</v>
      </c>
      <c r="E743" s="764" t="s">
        <v>3393</v>
      </c>
      <c r="F743" s="764">
        <v>34318862</v>
      </c>
      <c r="G743" s="804" t="s">
        <v>3394</v>
      </c>
      <c r="H743" s="766" t="s">
        <v>4118</v>
      </c>
      <c r="I743" s="805" t="s">
        <v>4119</v>
      </c>
      <c r="J743" s="767" t="s">
        <v>4122</v>
      </c>
      <c r="K743" s="768" t="s">
        <v>40</v>
      </c>
      <c r="L743" s="178" t="s">
        <v>42</v>
      </c>
      <c r="M743" s="769">
        <v>120000</v>
      </c>
      <c r="N743" s="182" t="s">
        <v>3390</v>
      </c>
    </row>
    <row r="744" spans="2:14" ht="27.75" customHeight="1">
      <c r="B744" s="179" t="s">
        <v>220</v>
      </c>
      <c r="C744" s="179">
        <v>45595</v>
      </c>
      <c r="D744" s="764" t="s">
        <v>3908</v>
      </c>
      <c r="E744" s="764" t="s">
        <v>3393</v>
      </c>
      <c r="F744" s="764">
        <v>10295898</v>
      </c>
      <c r="G744" s="804" t="s">
        <v>3394</v>
      </c>
      <c r="H744" s="803" t="s">
        <v>4120</v>
      </c>
      <c r="I744" s="805" t="s">
        <v>4119</v>
      </c>
      <c r="J744" s="767" t="s">
        <v>4122</v>
      </c>
      <c r="K744" s="768" t="s">
        <v>40</v>
      </c>
      <c r="L744" s="178" t="s">
        <v>44</v>
      </c>
      <c r="M744" s="769">
        <v>300000</v>
      </c>
      <c r="N744" s="182" t="s">
        <v>3390</v>
      </c>
    </row>
    <row r="745" spans="2:14" ht="27.75" customHeight="1">
      <c r="B745" s="179" t="s">
        <v>220</v>
      </c>
      <c r="C745" s="179">
        <v>45595</v>
      </c>
      <c r="D745" s="764" t="s">
        <v>3493</v>
      </c>
      <c r="E745" s="764" t="s">
        <v>3393</v>
      </c>
      <c r="F745" s="764">
        <v>34561105</v>
      </c>
      <c r="G745" s="177" t="s">
        <v>3394</v>
      </c>
      <c r="H745" s="766" t="s">
        <v>4121</v>
      </c>
      <c r="I745" s="805" t="s">
        <v>4119</v>
      </c>
      <c r="J745" s="767" t="s">
        <v>4122</v>
      </c>
      <c r="K745" s="768" t="s">
        <v>40</v>
      </c>
      <c r="L745" s="178" t="s">
        <v>44</v>
      </c>
      <c r="M745" s="769">
        <v>300000</v>
      </c>
      <c r="N745" s="182" t="s">
        <v>3390</v>
      </c>
    </row>
    <row r="746" spans="2:14" ht="27.75" customHeight="1">
      <c r="B746" s="179" t="s">
        <v>220</v>
      </c>
      <c r="C746" s="179">
        <v>45595</v>
      </c>
      <c r="D746" s="764" t="s">
        <v>3495</v>
      </c>
      <c r="E746" s="764" t="s">
        <v>3393</v>
      </c>
      <c r="F746" s="764">
        <v>25635032</v>
      </c>
      <c r="G746" s="177" t="s">
        <v>3394</v>
      </c>
      <c r="H746" s="803" t="s">
        <v>4123</v>
      </c>
      <c r="I746" s="805" t="s">
        <v>4119</v>
      </c>
      <c r="J746" s="767" t="s">
        <v>4122</v>
      </c>
      <c r="K746" s="768" t="s">
        <v>40</v>
      </c>
      <c r="L746" s="178" t="s">
        <v>44</v>
      </c>
      <c r="M746" s="769">
        <v>300000</v>
      </c>
      <c r="N746" s="182" t="s">
        <v>3390</v>
      </c>
    </row>
    <row r="747" spans="2:14" ht="27.75" customHeight="1">
      <c r="B747" s="179" t="s">
        <v>220</v>
      </c>
      <c r="C747" s="179">
        <v>45595</v>
      </c>
      <c r="D747" s="764" t="s">
        <v>3921</v>
      </c>
      <c r="E747" s="764" t="s">
        <v>3393</v>
      </c>
      <c r="F747" s="764">
        <v>1061719010</v>
      </c>
      <c r="G747" s="177" t="s">
        <v>3394</v>
      </c>
      <c r="H747" s="766" t="s">
        <v>4124</v>
      </c>
      <c r="I747" s="805" t="s">
        <v>4119</v>
      </c>
      <c r="J747" s="767" t="s">
        <v>4122</v>
      </c>
      <c r="K747" s="768" t="s">
        <v>40</v>
      </c>
      <c r="L747" s="178" t="s">
        <v>44</v>
      </c>
      <c r="M747" s="769">
        <v>300000</v>
      </c>
      <c r="N747" s="182" t="s">
        <v>3390</v>
      </c>
    </row>
    <row r="748" spans="2:14" ht="27.75" customHeight="1">
      <c r="B748" s="179" t="s">
        <v>220</v>
      </c>
      <c r="C748" s="179">
        <v>45595</v>
      </c>
      <c r="D748" s="764" t="s">
        <v>3923</v>
      </c>
      <c r="E748" s="764" t="s">
        <v>3393</v>
      </c>
      <c r="F748" s="764">
        <v>48607013</v>
      </c>
      <c r="G748" s="177" t="s">
        <v>3394</v>
      </c>
      <c r="H748" s="803" t="s">
        <v>4125</v>
      </c>
      <c r="I748" s="805" t="s">
        <v>4119</v>
      </c>
      <c r="J748" s="767" t="s">
        <v>4122</v>
      </c>
      <c r="K748" s="768" t="s">
        <v>40</v>
      </c>
      <c r="L748" s="178" t="s">
        <v>44</v>
      </c>
      <c r="M748" s="769">
        <v>300000</v>
      </c>
      <c r="N748" s="182" t="s">
        <v>3390</v>
      </c>
    </row>
    <row r="749" spans="2:14" ht="27.75" customHeight="1">
      <c r="B749" s="179" t="s">
        <v>220</v>
      </c>
      <c r="C749" s="179">
        <v>45595</v>
      </c>
      <c r="D749" s="764" t="s">
        <v>3925</v>
      </c>
      <c r="E749" s="764" t="s">
        <v>3393</v>
      </c>
      <c r="F749" s="764">
        <v>45509952</v>
      </c>
      <c r="G749" s="177" t="s">
        <v>3394</v>
      </c>
      <c r="H749" s="766" t="s">
        <v>4126</v>
      </c>
      <c r="I749" s="805" t="s">
        <v>4119</v>
      </c>
      <c r="J749" s="767" t="s">
        <v>4122</v>
      </c>
      <c r="K749" s="768" t="s">
        <v>40</v>
      </c>
      <c r="L749" s="178" t="s">
        <v>44</v>
      </c>
      <c r="M749" s="769">
        <v>300000</v>
      </c>
      <c r="N749" s="182" t="s">
        <v>3390</v>
      </c>
    </row>
    <row r="750" spans="2:14" ht="27.75" customHeight="1">
      <c r="B750" s="179" t="s">
        <v>220</v>
      </c>
      <c r="C750" s="179">
        <v>45595</v>
      </c>
      <c r="D750" s="764" t="s">
        <v>3437</v>
      </c>
      <c r="E750" s="764" t="s">
        <v>3393</v>
      </c>
      <c r="F750" s="764">
        <v>1058672776</v>
      </c>
      <c r="G750" s="177" t="s">
        <v>3394</v>
      </c>
      <c r="H750" s="803" t="s">
        <v>4127</v>
      </c>
      <c r="I750" s="805" t="s">
        <v>4119</v>
      </c>
      <c r="J750" s="767" t="s">
        <v>4122</v>
      </c>
      <c r="K750" s="768" t="s">
        <v>40</v>
      </c>
      <c r="L750" s="178" t="s">
        <v>44</v>
      </c>
      <c r="M750" s="769">
        <v>300000</v>
      </c>
      <c r="N750" s="182" t="s">
        <v>3390</v>
      </c>
    </row>
    <row r="751" spans="2:14" ht="27.75" customHeight="1">
      <c r="B751" s="179" t="s">
        <v>220</v>
      </c>
      <c r="C751" s="179">
        <v>45595</v>
      </c>
      <c r="D751" s="764" t="s">
        <v>3928</v>
      </c>
      <c r="E751" s="764" t="s">
        <v>3393</v>
      </c>
      <c r="F751" s="764">
        <v>1063808285</v>
      </c>
      <c r="G751" s="177" t="s">
        <v>3394</v>
      </c>
      <c r="H751" s="766" t="s">
        <v>4128</v>
      </c>
      <c r="I751" s="805" t="s">
        <v>4119</v>
      </c>
      <c r="J751" s="767" t="s">
        <v>4122</v>
      </c>
      <c r="K751" s="768" t="s">
        <v>40</v>
      </c>
      <c r="L751" s="178" t="s">
        <v>44</v>
      </c>
      <c r="M751" s="769">
        <v>300000</v>
      </c>
      <c r="N751" s="182" t="s">
        <v>3390</v>
      </c>
    </row>
    <row r="752" spans="2:14" ht="27.75" customHeight="1">
      <c r="B752" s="179" t="s">
        <v>220</v>
      </c>
      <c r="C752" s="179">
        <v>45595</v>
      </c>
      <c r="D752" s="764" t="s">
        <v>3441</v>
      </c>
      <c r="E752" s="764" t="s">
        <v>3393</v>
      </c>
      <c r="F752" s="764">
        <v>1058670284</v>
      </c>
      <c r="G752" s="177" t="s">
        <v>3394</v>
      </c>
      <c r="H752" s="803" t="s">
        <v>4129</v>
      </c>
      <c r="I752" s="805" t="s">
        <v>4119</v>
      </c>
      <c r="J752" s="767" t="s">
        <v>4122</v>
      </c>
      <c r="K752" s="768" t="s">
        <v>40</v>
      </c>
      <c r="L752" s="178" t="s">
        <v>44</v>
      </c>
      <c r="M752" s="769">
        <v>300000</v>
      </c>
      <c r="N752" s="182" t="s">
        <v>3390</v>
      </c>
    </row>
    <row r="753" spans="2:14" ht="27.75" customHeight="1">
      <c r="B753" s="179" t="s">
        <v>220</v>
      </c>
      <c r="C753" s="179">
        <v>45595</v>
      </c>
      <c r="D753" s="764" t="s">
        <v>3931</v>
      </c>
      <c r="E753" s="764" t="s">
        <v>3393</v>
      </c>
      <c r="F753" s="764">
        <v>1061783592</v>
      </c>
      <c r="G753" s="177" t="s">
        <v>3394</v>
      </c>
      <c r="H753" s="766" t="s">
        <v>4130</v>
      </c>
      <c r="I753" s="805" t="s">
        <v>4119</v>
      </c>
      <c r="J753" s="767" t="s">
        <v>4122</v>
      </c>
      <c r="K753" s="768" t="s">
        <v>40</v>
      </c>
      <c r="L753" s="178" t="s">
        <v>44</v>
      </c>
      <c r="M753" s="769">
        <v>300000</v>
      </c>
      <c r="N753" s="182" t="s">
        <v>3390</v>
      </c>
    </row>
    <row r="754" spans="2:14" ht="27.75" customHeight="1">
      <c r="B754" s="179" t="s">
        <v>220</v>
      </c>
      <c r="C754" s="179">
        <v>45595</v>
      </c>
      <c r="D754" s="764" t="s">
        <v>3933</v>
      </c>
      <c r="E754" s="764" t="s">
        <v>3393</v>
      </c>
      <c r="F754" s="764">
        <v>1033730834</v>
      </c>
      <c r="G754" s="177" t="s">
        <v>3394</v>
      </c>
      <c r="H754" s="803" t="s">
        <v>4131</v>
      </c>
      <c r="I754" s="805" t="s">
        <v>4119</v>
      </c>
      <c r="J754" s="767" t="s">
        <v>4122</v>
      </c>
      <c r="K754" s="768" t="s">
        <v>40</v>
      </c>
      <c r="L754" s="178" t="s">
        <v>44</v>
      </c>
      <c r="M754" s="769">
        <v>300000</v>
      </c>
      <c r="N754" s="182" t="s">
        <v>3390</v>
      </c>
    </row>
    <row r="755" spans="2:14" ht="27.75" customHeight="1">
      <c r="B755" s="179" t="s">
        <v>220</v>
      </c>
      <c r="C755" s="179">
        <v>45595</v>
      </c>
      <c r="D755" s="764" t="s">
        <v>3447</v>
      </c>
      <c r="E755" s="764" t="s">
        <v>3393</v>
      </c>
      <c r="F755" s="764">
        <v>1061716701</v>
      </c>
      <c r="G755" s="177" t="s">
        <v>3394</v>
      </c>
      <c r="H755" s="766" t="s">
        <v>4132</v>
      </c>
      <c r="I755" s="805" t="s">
        <v>4119</v>
      </c>
      <c r="J755" s="767" t="s">
        <v>4122</v>
      </c>
      <c r="K755" s="768" t="s">
        <v>40</v>
      </c>
      <c r="L755" s="178" t="s">
        <v>44</v>
      </c>
      <c r="M755" s="769">
        <v>300000</v>
      </c>
      <c r="N755" s="182" t="s">
        <v>3390</v>
      </c>
    </row>
    <row r="756" spans="2:14" ht="27.75" customHeight="1">
      <c r="B756" s="179" t="s">
        <v>220</v>
      </c>
      <c r="C756" s="179">
        <v>45595</v>
      </c>
      <c r="D756" s="764" t="s">
        <v>3449</v>
      </c>
      <c r="E756" s="764" t="s">
        <v>3393</v>
      </c>
      <c r="F756" s="764">
        <v>76326612</v>
      </c>
      <c r="G756" s="177" t="s">
        <v>3394</v>
      </c>
      <c r="H756" s="803" t="s">
        <v>4133</v>
      </c>
      <c r="I756" s="805" t="s">
        <v>4119</v>
      </c>
      <c r="J756" s="767" t="s">
        <v>4122</v>
      </c>
      <c r="K756" s="768" t="s">
        <v>40</v>
      </c>
      <c r="L756" s="178" t="s">
        <v>44</v>
      </c>
      <c r="M756" s="769">
        <v>300000</v>
      </c>
      <c r="N756" s="182" t="s">
        <v>3390</v>
      </c>
    </row>
    <row r="757" spans="2:14" ht="27.75" customHeight="1">
      <c r="B757" s="179" t="s">
        <v>220</v>
      </c>
      <c r="C757" s="179">
        <v>45595</v>
      </c>
      <c r="D757" s="764" t="s">
        <v>3937</v>
      </c>
      <c r="E757" s="764" t="s">
        <v>3393</v>
      </c>
      <c r="F757" s="764">
        <v>25276952</v>
      </c>
      <c r="G757" s="177" t="s">
        <v>3394</v>
      </c>
      <c r="H757" s="766" t="s">
        <v>4134</v>
      </c>
      <c r="I757" s="805" t="s">
        <v>4119</v>
      </c>
      <c r="J757" s="767" t="s">
        <v>4122</v>
      </c>
      <c r="K757" s="768" t="s">
        <v>40</v>
      </c>
      <c r="L757" s="178" t="s">
        <v>44</v>
      </c>
      <c r="M757" s="769">
        <v>300000</v>
      </c>
      <c r="N757" s="182" t="s">
        <v>3390</v>
      </c>
    </row>
    <row r="758" spans="2:14" ht="27.75" customHeight="1">
      <c r="B758" s="179" t="s">
        <v>220</v>
      </c>
      <c r="C758" s="179">
        <v>45595</v>
      </c>
      <c r="D758" s="764" t="s">
        <v>3453</v>
      </c>
      <c r="E758" s="764" t="s">
        <v>3393</v>
      </c>
      <c r="F758" s="764">
        <v>52999456</v>
      </c>
      <c r="G758" s="177" t="s">
        <v>3394</v>
      </c>
      <c r="H758" s="803" t="s">
        <v>4135</v>
      </c>
      <c r="I758" s="805" t="s">
        <v>4119</v>
      </c>
      <c r="J758" s="767" t="s">
        <v>4122</v>
      </c>
      <c r="K758" s="768" t="s">
        <v>40</v>
      </c>
      <c r="L758" s="178" t="s">
        <v>44</v>
      </c>
      <c r="M758" s="769">
        <v>300000</v>
      </c>
      <c r="N758" s="182" t="s">
        <v>3390</v>
      </c>
    </row>
    <row r="759" spans="2:14" ht="27.75" customHeight="1">
      <c r="B759" s="179" t="s">
        <v>220</v>
      </c>
      <c r="C759" s="179">
        <v>45595</v>
      </c>
      <c r="D759" s="764" t="s">
        <v>3455</v>
      </c>
      <c r="E759" s="764" t="s">
        <v>3393</v>
      </c>
      <c r="F759" s="764">
        <v>1061808219</v>
      </c>
      <c r="G759" s="177" t="s">
        <v>3394</v>
      </c>
      <c r="H759" s="766" t="s">
        <v>4136</v>
      </c>
      <c r="I759" s="805" t="s">
        <v>4119</v>
      </c>
      <c r="J759" s="767" t="s">
        <v>4122</v>
      </c>
      <c r="K759" s="768" t="s">
        <v>40</v>
      </c>
      <c r="L759" s="178" t="s">
        <v>44</v>
      </c>
      <c r="M759" s="769">
        <v>300000</v>
      </c>
      <c r="N759" s="182" t="s">
        <v>3390</v>
      </c>
    </row>
    <row r="760" spans="2:14" ht="27.75" customHeight="1">
      <c r="B760" s="179" t="s">
        <v>220</v>
      </c>
      <c r="C760" s="179">
        <v>45595</v>
      </c>
      <c r="D760" s="764" t="s">
        <v>3457</v>
      </c>
      <c r="E760" s="764" t="s">
        <v>3393</v>
      </c>
      <c r="F760" s="764">
        <v>1061775664</v>
      </c>
      <c r="G760" s="177" t="s">
        <v>3394</v>
      </c>
      <c r="H760" s="803" t="s">
        <v>4137</v>
      </c>
      <c r="I760" s="805" t="s">
        <v>4119</v>
      </c>
      <c r="J760" s="767" t="s">
        <v>4122</v>
      </c>
      <c r="K760" s="768" t="s">
        <v>40</v>
      </c>
      <c r="L760" s="178" t="s">
        <v>44</v>
      </c>
      <c r="M760" s="769">
        <v>300000</v>
      </c>
      <c r="N760" s="182" t="s">
        <v>3390</v>
      </c>
    </row>
    <row r="761" spans="2:14" ht="27.75" customHeight="1">
      <c r="B761" s="179" t="s">
        <v>220</v>
      </c>
      <c r="C761" s="179">
        <v>45595</v>
      </c>
      <c r="D761" s="764" t="s">
        <v>3459</v>
      </c>
      <c r="E761" s="764" t="s">
        <v>3393</v>
      </c>
      <c r="F761" s="764">
        <v>34317116</v>
      </c>
      <c r="G761" s="177" t="s">
        <v>3394</v>
      </c>
      <c r="H761" s="766" t="s">
        <v>4138</v>
      </c>
      <c r="I761" s="805" t="s">
        <v>4119</v>
      </c>
      <c r="J761" s="767" t="s">
        <v>4122</v>
      </c>
      <c r="K761" s="768" t="s">
        <v>40</v>
      </c>
      <c r="L761" s="178" t="s">
        <v>44</v>
      </c>
      <c r="M761" s="769">
        <v>300000</v>
      </c>
      <c r="N761" s="182" t="s">
        <v>3390</v>
      </c>
    </row>
    <row r="762" spans="2:14" ht="27.75" customHeight="1">
      <c r="B762" s="179" t="s">
        <v>220</v>
      </c>
      <c r="C762" s="179">
        <v>45595</v>
      </c>
      <c r="D762" s="764" t="s">
        <v>3461</v>
      </c>
      <c r="E762" s="764" t="s">
        <v>3393</v>
      </c>
      <c r="F762" s="764">
        <v>1058976144</v>
      </c>
      <c r="G762" s="177" t="s">
        <v>3394</v>
      </c>
      <c r="H762" s="803" t="s">
        <v>4139</v>
      </c>
      <c r="I762" s="805" t="s">
        <v>4119</v>
      </c>
      <c r="J762" s="767" t="s">
        <v>4122</v>
      </c>
      <c r="K762" s="768" t="s">
        <v>40</v>
      </c>
      <c r="L762" s="178" t="s">
        <v>44</v>
      </c>
      <c r="M762" s="769">
        <v>300000</v>
      </c>
      <c r="N762" s="182" t="s">
        <v>3390</v>
      </c>
    </row>
    <row r="763" spans="2:14" ht="27.75" customHeight="1">
      <c r="B763" s="179" t="s">
        <v>220</v>
      </c>
      <c r="C763" s="179">
        <v>45595</v>
      </c>
      <c r="D763" s="764" t="s">
        <v>3944</v>
      </c>
      <c r="E763" s="764" t="s">
        <v>3393</v>
      </c>
      <c r="F763" s="764">
        <v>1059362572</v>
      </c>
      <c r="G763" s="177" t="s">
        <v>3394</v>
      </c>
      <c r="H763" s="766" t="s">
        <v>4140</v>
      </c>
      <c r="I763" s="805" t="s">
        <v>4119</v>
      </c>
      <c r="J763" s="767" t="s">
        <v>4122</v>
      </c>
      <c r="K763" s="768" t="s">
        <v>40</v>
      </c>
      <c r="L763" s="178" t="s">
        <v>44</v>
      </c>
      <c r="M763" s="769">
        <v>300000</v>
      </c>
      <c r="N763" s="182" t="s">
        <v>3390</v>
      </c>
    </row>
    <row r="764" spans="2:14" ht="27.75" customHeight="1">
      <c r="B764" s="179" t="s">
        <v>220</v>
      </c>
      <c r="C764" s="179">
        <v>45595</v>
      </c>
      <c r="D764" s="764" t="s">
        <v>3465</v>
      </c>
      <c r="E764" s="764" t="s">
        <v>3393</v>
      </c>
      <c r="F764" s="764">
        <v>1061601638</v>
      </c>
      <c r="G764" s="177" t="s">
        <v>3394</v>
      </c>
      <c r="H764" s="803" t="s">
        <v>4141</v>
      </c>
      <c r="I764" s="805" t="s">
        <v>4119</v>
      </c>
      <c r="J764" s="767" t="s">
        <v>4122</v>
      </c>
      <c r="K764" s="768" t="s">
        <v>40</v>
      </c>
      <c r="L764" s="178" t="s">
        <v>44</v>
      </c>
      <c r="M764" s="769">
        <v>300000</v>
      </c>
      <c r="N764" s="182" t="s">
        <v>3390</v>
      </c>
    </row>
    <row r="765" spans="2:14" ht="27.75" customHeight="1">
      <c r="B765" s="179" t="s">
        <v>220</v>
      </c>
      <c r="C765" s="179">
        <v>45595</v>
      </c>
      <c r="D765" s="764" t="s">
        <v>3947</v>
      </c>
      <c r="E765" s="764" t="s">
        <v>3393</v>
      </c>
      <c r="F765" s="764">
        <v>1058676626</v>
      </c>
      <c r="G765" s="177" t="s">
        <v>3394</v>
      </c>
      <c r="H765" s="766" t="s">
        <v>4142</v>
      </c>
      <c r="I765" s="805" t="s">
        <v>4119</v>
      </c>
      <c r="J765" s="767" t="s">
        <v>4122</v>
      </c>
      <c r="K765" s="768" t="s">
        <v>40</v>
      </c>
      <c r="L765" s="178" t="s">
        <v>44</v>
      </c>
      <c r="M765" s="769">
        <v>300000</v>
      </c>
      <c r="N765" s="182" t="s">
        <v>3390</v>
      </c>
    </row>
    <row r="766" spans="2:14" ht="27.75" customHeight="1">
      <c r="B766" s="179" t="s">
        <v>220</v>
      </c>
      <c r="C766" s="179">
        <v>45595</v>
      </c>
      <c r="D766" s="764" t="s">
        <v>3469</v>
      </c>
      <c r="E766" s="764" t="s">
        <v>3393</v>
      </c>
      <c r="F766" s="764">
        <v>76335748</v>
      </c>
      <c r="G766" s="177" t="s">
        <v>3394</v>
      </c>
      <c r="H766" s="803" t="s">
        <v>4143</v>
      </c>
      <c r="I766" s="805" t="s">
        <v>4119</v>
      </c>
      <c r="J766" s="767" t="s">
        <v>4122</v>
      </c>
      <c r="K766" s="768" t="s">
        <v>40</v>
      </c>
      <c r="L766" s="178" t="s">
        <v>44</v>
      </c>
      <c r="M766" s="769">
        <v>300000</v>
      </c>
      <c r="N766" s="182" t="s">
        <v>3390</v>
      </c>
    </row>
    <row r="767" spans="2:14" ht="27.75" customHeight="1">
      <c r="B767" s="179" t="s">
        <v>220</v>
      </c>
      <c r="C767" s="179">
        <v>45595</v>
      </c>
      <c r="D767" s="764" t="s">
        <v>3471</v>
      </c>
      <c r="E767" s="764" t="s">
        <v>3393</v>
      </c>
      <c r="F767" s="764">
        <v>1059912800</v>
      </c>
      <c r="G767" s="177" t="s">
        <v>3394</v>
      </c>
      <c r="H767" s="766" t="s">
        <v>4144</v>
      </c>
      <c r="I767" s="805" t="s">
        <v>4119</v>
      </c>
      <c r="J767" s="767" t="s">
        <v>4122</v>
      </c>
      <c r="K767" s="768" t="s">
        <v>40</v>
      </c>
      <c r="L767" s="178" t="s">
        <v>44</v>
      </c>
      <c r="M767" s="769">
        <v>300000</v>
      </c>
      <c r="N767" s="182" t="s">
        <v>3390</v>
      </c>
    </row>
    <row r="768" spans="2:14" ht="27.75" customHeight="1">
      <c r="B768" s="179" t="s">
        <v>220</v>
      </c>
      <c r="C768" s="179">
        <v>45595</v>
      </c>
      <c r="D768" s="764" t="s">
        <v>3473</v>
      </c>
      <c r="E768" s="764" t="s">
        <v>3393</v>
      </c>
      <c r="F768" s="764">
        <v>1061723418</v>
      </c>
      <c r="G768" s="177" t="s">
        <v>3394</v>
      </c>
      <c r="H768" s="803" t="s">
        <v>4145</v>
      </c>
      <c r="I768" s="805" t="s">
        <v>4119</v>
      </c>
      <c r="J768" s="767" t="s">
        <v>4122</v>
      </c>
      <c r="K768" s="768" t="s">
        <v>40</v>
      </c>
      <c r="L768" s="178" t="s">
        <v>44</v>
      </c>
      <c r="M768" s="769">
        <v>300000</v>
      </c>
      <c r="N768" s="182" t="s">
        <v>3390</v>
      </c>
    </row>
    <row r="769" spans="2:14" ht="27.75" customHeight="1">
      <c r="B769" s="179" t="s">
        <v>220</v>
      </c>
      <c r="C769" s="179">
        <v>45595</v>
      </c>
      <c r="D769" s="764" t="s">
        <v>3624</v>
      </c>
      <c r="E769" s="764" t="s">
        <v>3393</v>
      </c>
      <c r="F769" s="764">
        <v>1061720638</v>
      </c>
      <c r="G769" s="177" t="s">
        <v>3394</v>
      </c>
      <c r="H769" s="766" t="s">
        <v>4146</v>
      </c>
      <c r="I769" s="805" t="s">
        <v>4119</v>
      </c>
      <c r="J769" s="767" t="s">
        <v>4122</v>
      </c>
      <c r="K769" s="768" t="s">
        <v>40</v>
      </c>
      <c r="L769" s="178" t="s">
        <v>44</v>
      </c>
      <c r="M769" s="769">
        <v>300000</v>
      </c>
      <c r="N769" s="182" t="s">
        <v>3390</v>
      </c>
    </row>
    <row r="770" spans="2:14" ht="27.75" customHeight="1">
      <c r="B770" s="179" t="s">
        <v>220</v>
      </c>
      <c r="C770" s="179">
        <v>45595</v>
      </c>
      <c r="D770" s="764" t="s">
        <v>3477</v>
      </c>
      <c r="E770" s="764" t="s">
        <v>3393</v>
      </c>
      <c r="F770" s="764">
        <v>1061786824</v>
      </c>
      <c r="G770" s="177" t="s">
        <v>3394</v>
      </c>
      <c r="H770" s="803" t="s">
        <v>4147</v>
      </c>
      <c r="I770" s="805" t="s">
        <v>4119</v>
      </c>
      <c r="J770" s="767" t="s">
        <v>4122</v>
      </c>
      <c r="K770" s="768" t="s">
        <v>40</v>
      </c>
      <c r="L770" s="178" t="s">
        <v>44</v>
      </c>
      <c r="M770" s="769">
        <v>300000</v>
      </c>
      <c r="N770" s="182" t="s">
        <v>3390</v>
      </c>
    </row>
    <row r="771" spans="2:14" ht="27.75" customHeight="1">
      <c r="B771" s="179" t="s">
        <v>220</v>
      </c>
      <c r="C771" s="179">
        <v>45595</v>
      </c>
      <c r="D771" s="764" t="s">
        <v>3479</v>
      </c>
      <c r="E771" s="764" t="s">
        <v>3393</v>
      </c>
      <c r="F771" s="764">
        <v>1059915770</v>
      </c>
      <c r="G771" s="177" t="s">
        <v>3394</v>
      </c>
      <c r="H771" s="766" t="s">
        <v>4148</v>
      </c>
      <c r="I771" s="805" t="s">
        <v>4119</v>
      </c>
      <c r="J771" s="767" t="s">
        <v>4122</v>
      </c>
      <c r="K771" s="768" t="s">
        <v>40</v>
      </c>
      <c r="L771" s="178" t="s">
        <v>44</v>
      </c>
      <c r="M771" s="769">
        <v>300000</v>
      </c>
      <c r="N771" s="182" t="s">
        <v>3390</v>
      </c>
    </row>
    <row r="772" spans="2:14" ht="27.75" customHeight="1">
      <c r="B772" s="179" t="s">
        <v>220</v>
      </c>
      <c r="C772" s="179">
        <v>45595</v>
      </c>
      <c r="D772" s="764" t="s">
        <v>3481</v>
      </c>
      <c r="E772" s="764" t="s">
        <v>3393</v>
      </c>
      <c r="F772" s="764">
        <v>1058976178</v>
      </c>
      <c r="G772" s="177" t="s">
        <v>3394</v>
      </c>
      <c r="H772" s="803" t="s">
        <v>4149</v>
      </c>
      <c r="I772" s="805" t="s">
        <v>4119</v>
      </c>
      <c r="J772" s="767" t="s">
        <v>4122</v>
      </c>
      <c r="K772" s="768" t="s">
        <v>40</v>
      </c>
      <c r="L772" s="178" t="s">
        <v>44</v>
      </c>
      <c r="M772" s="769">
        <v>300000</v>
      </c>
      <c r="N772" s="182" t="s">
        <v>3390</v>
      </c>
    </row>
    <row r="773" spans="2:14" ht="27.75" customHeight="1">
      <c r="B773" s="179" t="s">
        <v>220</v>
      </c>
      <c r="C773" s="179">
        <v>45595</v>
      </c>
      <c r="D773" s="764" t="s">
        <v>3483</v>
      </c>
      <c r="E773" s="764" t="s">
        <v>3393</v>
      </c>
      <c r="F773" s="764">
        <v>34639210</v>
      </c>
      <c r="G773" s="177" t="s">
        <v>3394</v>
      </c>
      <c r="H773" s="766" t="s">
        <v>4150</v>
      </c>
      <c r="I773" s="805" t="s">
        <v>4119</v>
      </c>
      <c r="J773" s="767" t="s">
        <v>4122</v>
      </c>
      <c r="K773" s="768" t="s">
        <v>40</v>
      </c>
      <c r="L773" s="178" t="s">
        <v>44</v>
      </c>
      <c r="M773" s="769">
        <v>300000</v>
      </c>
      <c r="N773" s="182" t="s">
        <v>3390</v>
      </c>
    </row>
    <row r="774" spans="2:14" ht="27.75" customHeight="1">
      <c r="B774" s="179" t="s">
        <v>220</v>
      </c>
      <c r="C774" s="179">
        <v>45595</v>
      </c>
      <c r="D774" s="764" t="s">
        <v>3957</v>
      </c>
      <c r="E774" s="764" t="s">
        <v>3393</v>
      </c>
      <c r="F774" s="764">
        <v>1059360257</v>
      </c>
      <c r="G774" s="177" t="s">
        <v>3394</v>
      </c>
      <c r="H774" s="803" t="s">
        <v>4151</v>
      </c>
      <c r="I774" s="805" t="s">
        <v>4119</v>
      </c>
      <c r="J774" s="767" t="s">
        <v>4122</v>
      </c>
      <c r="K774" s="768" t="s">
        <v>40</v>
      </c>
      <c r="L774" s="178" t="s">
        <v>44</v>
      </c>
      <c r="M774" s="769">
        <v>300000</v>
      </c>
      <c r="N774" s="182" t="s">
        <v>3390</v>
      </c>
    </row>
    <row r="775" spans="2:14" ht="27.75" customHeight="1">
      <c r="B775" s="179" t="s">
        <v>220</v>
      </c>
      <c r="C775" s="179">
        <v>45595</v>
      </c>
      <c r="D775" s="764" t="s">
        <v>3487</v>
      </c>
      <c r="E775" s="764" t="s">
        <v>3393</v>
      </c>
      <c r="F775" s="764">
        <v>1058672925</v>
      </c>
      <c r="G775" s="177" t="s">
        <v>3394</v>
      </c>
      <c r="H775" s="766" t="s">
        <v>4152</v>
      </c>
      <c r="I775" s="805" t="s">
        <v>4119</v>
      </c>
      <c r="J775" s="767" t="s">
        <v>4122</v>
      </c>
      <c r="K775" s="768" t="s">
        <v>40</v>
      </c>
      <c r="L775" s="178" t="s">
        <v>44</v>
      </c>
      <c r="M775" s="769">
        <v>300000</v>
      </c>
      <c r="N775" s="182" t="s">
        <v>3390</v>
      </c>
    </row>
    <row r="776" spans="2:14" ht="27.75" customHeight="1">
      <c r="B776" s="179" t="s">
        <v>220</v>
      </c>
      <c r="C776" s="179">
        <v>45595</v>
      </c>
      <c r="D776" s="764" t="s">
        <v>3489</v>
      </c>
      <c r="E776" s="764" t="s">
        <v>3393</v>
      </c>
      <c r="F776" s="764">
        <v>1061087676</v>
      </c>
      <c r="G776" s="177" t="s">
        <v>3394</v>
      </c>
      <c r="H776" s="803" t="s">
        <v>4153</v>
      </c>
      <c r="I776" s="805" t="s">
        <v>4119</v>
      </c>
      <c r="J776" s="767" t="s">
        <v>4122</v>
      </c>
      <c r="K776" s="768" t="s">
        <v>40</v>
      </c>
      <c r="L776" s="178" t="s">
        <v>44</v>
      </c>
      <c r="M776" s="769">
        <v>300000</v>
      </c>
      <c r="N776" s="182" t="s">
        <v>3390</v>
      </c>
    </row>
    <row r="777" spans="2:14" ht="27.75" customHeight="1">
      <c r="B777" s="179" t="s">
        <v>220</v>
      </c>
      <c r="C777" s="179">
        <v>45595</v>
      </c>
      <c r="D777" s="764" t="s">
        <v>3497</v>
      </c>
      <c r="E777" s="764" t="s">
        <v>3393</v>
      </c>
      <c r="F777" s="764">
        <v>1059356237</v>
      </c>
      <c r="G777" s="177" t="s">
        <v>3394</v>
      </c>
      <c r="H777" s="766" t="s">
        <v>4154</v>
      </c>
      <c r="I777" s="805" t="s">
        <v>4119</v>
      </c>
      <c r="J777" s="767" t="s">
        <v>4122</v>
      </c>
      <c r="K777" s="768" t="s">
        <v>40</v>
      </c>
      <c r="L777" s="178" t="s">
        <v>47</v>
      </c>
      <c r="M777" s="769">
        <v>120000</v>
      </c>
      <c r="N777" s="182" t="s">
        <v>3390</v>
      </c>
    </row>
    <row r="778" spans="2:14" ht="27.75" customHeight="1">
      <c r="B778" s="179" t="s">
        <v>220</v>
      </c>
      <c r="C778" s="179">
        <v>45595</v>
      </c>
      <c r="D778" s="764" t="s">
        <v>3965</v>
      </c>
      <c r="E778" s="764" t="s">
        <v>3393</v>
      </c>
      <c r="F778" s="764">
        <v>76028758</v>
      </c>
      <c r="G778" s="177" t="s">
        <v>3394</v>
      </c>
      <c r="H778" s="766" t="s">
        <v>4155</v>
      </c>
      <c r="I778" s="805" t="s">
        <v>4119</v>
      </c>
      <c r="J778" s="767" t="s">
        <v>4122</v>
      </c>
      <c r="K778" s="768" t="s">
        <v>40</v>
      </c>
      <c r="L778" s="178" t="s">
        <v>47</v>
      </c>
      <c r="M778" s="769">
        <v>120000</v>
      </c>
      <c r="N778" s="182" t="s">
        <v>3390</v>
      </c>
    </row>
    <row r="779" spans="2:14" ht="27.75" customHeight="1">
      <c r="B779" s="179" t="s">
        <v>220</v>
      </c>
      <c r="C779" s="179">
        <v>45595</v>
      </c>
      <c r="D779" s="770" t="s">
        <v>3828</v>
      </c>
      <c r="E779" s="764" t="s">
        <v>3393</v>
      </c>
      <c r="F779" s="764">
        <v>10487453</v>
      </c>
      <c r="G779" s="177" t="s">
        <v>3394</v>
      </c>
      <c r="H779" s="766" t="s">
        <v>4156</v>
      </c>
      <c r="I779" s="766" t="s">
        <v>4157</v>
      </c>
      <c r="J779" s="767" t="s">
        <v>4158</v>
      </c>
      <c r="K779" s="768" t="s">
        <v>48</v>
      </c>
      <c r="L779" s="178" t="s">
        <v>53</v>
      </c>
      <c r="M779" s="769">
        <v>24180000</v>
      </c>
      <c r="N779" s="182" t="s">
        <v>3390</v>
      </c>
    </row>
    <row r="780" spans="2:14" ht="27.75" customHeight="1">
      <c r="B780" s="179" t="s">
        <v>220</v>
      </c>
      <c r="C780" s="179">
        <v>45595</v>
      </c>
      <c r="D780" s="782" t="s">
        <v>3583</v>
      </c>
      <c r="E780" s="765" t="s">
        <v>3396</v>
      </c>
      <c r="F780" s="782" t="s">
        <v>3584</v>
      </c>
      <c r="G780" s="177" t="s">
        <v>3387</v>
      </c>
      <c r="H780" s="766" t="s">
        <v>4159</v>
      </c>
      <c r="I780" s="766" t="s">
        <v>4160</v>
      </c>
      <c r="J780" s="767" t="s">
        <v>4158</v>
      </c>
      <c r="K780" s="768" t="s">
        <v>48</v>
      </c>
      <c r="L780" s="178" t="s">
        <v>50</v>
      </c>
      <c r="M780" s="771">
        <v>96720000</v>
      </c>
      <c r="N780" s="182" t="s">
        <v>3390</v>
      </c>
    </row>
    <row r="781" spans="2:14" ht="27.75" customHeight="1">
      <c r="B781" s="179" t="s">
        <v>220</v>
      </c>
      <c r="C781" s="179">
        <v>45595</v>
      </c>
      <c r="D781" s="782" t="s">
        <v>3583</v>
      </c>
      <c r="E781" s="765" t="s">
        <v>3396</v>
      </c>
      <c r="F781" s="782" t="s">
        <v>3584</v>
      </c>
      <c r="G781" s="177" t="s">
        <v>3387</v>
      </c>
      <c r="H781" s="766" t="s">
        <v>4161</v>
      </c>
      <c r="I781" s="766" t="s">
        <v>4162</v>
      </c>
      <c r="J781" s="767" t="s">
        <v>4158</v>
      </c>
      <c r="K781" s="768" t="s">
        <v>48</v>
      </c>
      <c r="L781" s="178" t="s">
        <v>57</v>
      </c>
      <c r="M781" s="771">
        <v>9763200</v>
      </c>
      <c r="N781" s="182" t="s">
        <v>3390</v>
      </c>
    </row>
    <row r="782" spans="2:14" ht="27.75" customHeight="1">
      <c r="B782" s="179" t="s">
        <v>220</v>
      </c>
      <c r="C782" s="179">
        <v>45595</v>
      </c>
      <c r="D782" s="782" t="s">
        <v>3583</v>
      </c>
      <c r="E782" s="765" t="s">
        <v>3396</v>
      </c>
      <c r="F782" s="782" t="s">
        <v>3584</v>
      </c>
      <c r="G782" s="177" t="s">
        <v>3387</v>
      </c>
      <c r="H782" s="766" t="s">
        <v>4163</v>
      </c>
      <c r="I782" s="766" t="s">
        <v>4164</v>
      </c>
      <c r="J782" s="767" t="s">
        <v>4012</v>
      </c>
      <c r="K782" s="768" t="s">
        <v>62</v>
      </c>
      <c r="L782" s="806" t="s">
        <v>357</v>
      </c>
      <c r="M782" s="807">
        <v>1176000</v>
      </c>
      <c r="N782" s="182" t="s">
        <v>3390</v>
      </c>
    </row>
    <row r="783" spans="2:14" ht="27.75" customHeight="1">
      <c r="B783" s="179" t="s">
        <v>220</v>
      </c>
      <c r="C783" s="179">
        <v>45595</v>
      </c>
      <c r="D783" s="782" t="s">
        <v>3583</v>
      </c>
      <c r="E783" s="765" t="s">
        <v>3396</v>
      </c>
      <c r="F783" s="782" t="s">
        <v>3584</v>
      </c>
      <c r="G783" s="177" t="s">
        <v>3387</v>
      </c>
      <c r="H783" s="766" t="s">
        <v>4163</v>
      </c>
      <c r="I783" s="766" t="s">
        <v>4164</v>
      </c>
      <c r="J783" s="767" t="s">
        <v>4012</v>
      </c>
      <c r="K783" s="768" t="s">
        <v>62</v>
      </c>
      <c r="L783" s="806" t="s">
        <v>364</v>
      </c>
      <c r="M783" s="807">
        <v>159600</v>
      </c>
      <c r="N783" s="182" t="s">
        <v>3390</v>
      </c>
    </row>
    <row r="784" spans="2:14" ht="27.75" customHeight="1">
      <c r="B784" s="179" t="s">
        <v>220</v>
      </c>
      <c r="C784" s="179">
        <v>45595</v>
      </c>
      <c r="D784" s="782" t="s">
        <v>3583</v>
      </c>
      <c r="E784" s="765" t="s">
        <v>3396</v>
      </c>
      <c r="F784" s="782" t="s">
        <v>3584</v>
      </c>
      <c r="G784" s="177" t="s">
        <v>3387</v>
      </c>
      <c r="H784" s="766" t="s">
        <v>4163</v>
      </c>
      <c r="I784" s="766" t="s">
        <v>4164</v>
      </c>
      <c r="J784" s="767" t="s">
        <v>4012</v>
      </c>
      <c r="K784" s="768" t="s">
        <v>62</v>
      </c>
      <c r="L784" s="806" t="s">
        <v>371</v>
      </c>
      <c r="M784" s="807">
        <v>438000</v>
      </c>
      <c r="N784" s="182" t="s">
        <v>3390</v>
      </c>
    </row>
    <row r="785" spans="2:14" ht="27.75" customHeight="1">
      <c r="B785" s="179" t="s">
        <v>220</v>
      </c>
      <c r="C785" s="179">
        <v>45595</v>
      </c>
      <c r="D785" s="782" t="s">
        <v>3583</v>
      </c>
      <c r="E785" s="765" t="s">
        <v>3396</v>
      </c>
      <c r="F785" s="782" t="s">
        <v>3584</v>
      </c>
      <c r="G785" s="177" t="s">
        <v>3387</v>
      </c>
      <c r="H785" s="766" t="s">
        <v>4163</v>
      </c>
      <c r="I785" s="766" t="s">
        <v>4164</v>
      </c>
      <c r="J785" s="767" t="s">
        <v>4012</v>
      </c>
      <c r="K785" s="768" t="s">
        <v>62</v>
      </c>
      <c r="L785" s="806" t="s">
        <v>376</v>
      </c>
      <c r="M785" s="807">
        <v>439500</v>
      </c>
      <c r="N785" s="182" t="s">
        <v>3390</v>
      </c>
    </row>
    <row r="786" spans="2:14" ht="27.75" customHeight="1">
      <c r="B786" s="179" t="s">
        <v>220</v>
      </c>
      <c r="C786" s="179">
        <v>45595</v>
      </c>
      <c r="D786" s="782" t="s">
        <v>3583</v>
      </c>
      <c r="E786" s="765" t="s">
        <v>3396</v>
      </c>
      <c r="F786" s="782" t="s">
        <v>3584</v>
      </c>
      <c r="G786" s="177" t="s">
        <v>3387</v>
      </c>
      <c r="H786" s="766" t="s">
        <v>4163</v>
      </c>
      <c r="I786" s="766" t="s">
        <v>4164</v>
      </c>
      <c r="J786" s="767" t="s">
        <v>4012</v>
      </c>
      <c r="K786" s="768" t="s">
        <v>62</v>
      </c>
      <c r="L786" s="806" t="s">
        <v>380</v>
      </c>
      <c r="M786" s="807">
        <v>797100</v>
      </c>
      <c r="N786" s="182" t="s">
        <v>3390</v>
      </c>
    </row>
    <row r="787" spans="2:14" ht="27.75" customHeight="1">
      <c r="B787" s="179" t="s">
        <v>220</v>
      </c>
      <c r="C787" s="179">
        <v>45595</v>
      </c>
      <c r="D787" s="782" t="s">
        <v>3583</v>
      </c>
      <c r="E787" s="765" t="s">
        <v>3396</v>
      </c>
      <c r="F787" s="782" t="s">
        <v>3584</v>
      </c>
      <c r="G787" s="177" t="s">
        <v>3387</v>
      </c>
      <c r="H787" s="766" t="s">
        <v>4163</v>
      </c>
      <c r="I787" s="766" t="s">
        <v>4164</v>
      </c>
      <c r="J787" s="767" t="s">
        <v>4012</v>
      </c>
      <c r="K787" s="768" t="s">
        <v>62</v>
      </c>
      <c r="L787" s="806" t="s">
        <v>383</v>
      </c>
      <c r="M787" s="807">
        <v>219360</v>
      </c>
      <c r="N787" s="182" t="s">
        <v>3390</v>
      </c>
    </row>
    <row r="788" spans="2:14" ht="27.75" customHeight="1">
      <c r="B788" s="179" t="s">
        <v>220</v>
      </c>
      <c r="C788" s="179">
        <v>45595</v>
      </c>
      <c r="D788" s="782" t="s">
        <v>3583</v>
      </c>
      <c r="E788" s="765" t="s">
        <v>3396</v>
      </c>
      <c r="F788" s="782" t="s">
        <v>3584</v>
      </c>
      <c r="G788" s="177" t="s">
        <v>3387</v>
      </c>
      <c r="H788" s="766" t="s">
        <v>4163</v>
      </c>
      <c r="I788" s="766" t="s">
        <v>4164</v>
      </c>
      <c r="J788" s="767" t="s">
        <v>4012</v>
      </c>
      <c r="K788" s="768" t="s">
        <v>62</v>
      </c>
      <c r="L788" s="806" t="s">
        <v>388</v>
      </c>
      <c r="M788" s="807">
        <v>165030</v>
      </c>
      <c r="N788" s="182" t="s">
        <v>3390</v>
      </c>
    </row>
    <row r="789" spans="2:14" ht="27.75" customHeight="1">
      <c r="B789" s="179" t="s">
        <v>220</v>
      </c>
      <c r="C789" s="179">
        <v>45595</v>
      </c>
      <c r="D789" s="782" t="s">
        <v>3583</v>
      </c>
      <c r="E789" s="765" t="s">
        <v>3396</v>
      </c>
      <c r="F789" s="782" t="s">
        <v>3584</v>
      </c>
      <c r="G789" s="177" t="s">
        <v>3387</v>
      </c>
      <c r="H789" s="766" t="s">
        <v>4163</v>
      </c>
      <c r="I789" s="766" t="s">
        <v>4164</v>
      </c>
      <c r="J789" s="767" t="s">
        <v>4012</v>
      </c>
      <c r="K789" s="768" t="s">
        <v>62</v>
      </c>
      <c r="L789" s="806" t="s">
        <v>393</v>
      </c>
      <c r="M789" s="807">
        <v>582000</v>
      </c>
      <c r="N789" s="182" t="s">
        <v>3390</v>
      </c>
    </row>
    <row r="790" spans="2:14" ht="27.75" customHeight="1">
      <c r="B790" s="179" t="s">
        <v>220</v>
      </c>
      <c r="C790" s="179">
        <v>45595</v>
      </c>
      <c r="D790" s="782" t="s">
        <v>3583</v>
      </c>
      <c r="E790" s="765" t="s">
        <v>3396</v>
      </c>
      <c r="F790" s="782" t="s">
        <v>3584</v>
      </c>
      <c r="G790" s="177" t="s">
        <v>3387</v>
      </c>
      <c r="H790" s="766" t="s">
        <v>4163</v>
      </c>
      <c r="I790" s="766" t="s">
        <v>4164</v>
      </c>
      <c r="J790" s="767" t="s">
        <v>4012</v>
      </c>
      <c r="K790" s="768" t="s">
        <v>62</v>
      </c>
      <c r="L790" s="806" t="s">
        <v>398</v>
      </c>
      <c r="M790" s="807">
        <v>2010000</v>
      </c>
      <c r="N790" s="182" t="s">
        <v>3390</v>
      </c>
    </row>
    <row r="791" spans="2:14" ht="27.75" customHeight="1">
      <c r="B791" s="179" t="s">
        <v>220</v>
      </c>
      <c r="C791" s="179">
        <v>45595</v>
      </c>
      <c r="D791" s="782" t="s">
        <v>3583</v>
      </c>
      <c r="E791" s="765" t="s">
        <v>3396</v>
      </c>
      <c r="F791" s="782" t="s">
        <v>3584</v>
      </c>
      <c r="G791" s="177" t="s">
        <v>3387</v>
      </c>
      <c r="H791" s="766" t="s">
        <v>4163</v>
      </c>
      <c r="I791" s="766" t="s">
        <v>4164</v>
      </c>
      <c r="J791" s="767" t="s">
        <v>4012</v>
      </c>
      <c r="K791" s="768" t="s">
        <v>62</v>
      </c>
      <c r="L791" s="806" t="s">
        <v>403</v>
      </c>
      <c r="M791" s="807">
        <v>434850</v>
      </c>
      <c r="N791" s="182" t="s">
        <v>3390</v>
      </c>
    </row>
    <row r="792" spans="2:14" ht="27.75" customHeight="1">
      <c r="B792" s="179" t="s">
        <v>220</v>
      </c>
      <c r="C792" s="179">
        <v>45595</v>
      </c>
      <c r="D792" s="782" t="s">
        <v>3583</v>
      </c>
      <c r="E792" s="765" t="s">
        <v>3396</v>
      </c>
      <c r="F792" s="782" t="s">
        <v>3584</v>
      </c>
      <c r="G792" s="177" t="s">
        <v>3387</v>
      </c>
      <c r="H792" s="766" t="s">
        <v>4163</v>
      </c>
      <c r="I792" s="766" t="s">
        <v>4164</v>
      </c>
      <c r="J792" s="767" t="s">
        <v>4012</v>
      </c>
      <c r="K792" s="768" t="s">
        <v>62</v>
      </c>
      <c r="L792" s="806" t="s">
        <v>408</v>
      </c>
      <c r="M792" s="807">
        <v>288000</v>
      </c>
      <c r="N792" s="182" t="s">
        <v>3390</v>
      </c>
    </row>
    <row r="793" spans="2:14" ht="27.75" customHeight="1">
      <c r="B793" s="179" t="s">
        <v>220</v>
      </c>
      <c r="C793" s="179">
        <v>45595</v>
      </c>
      <c r="D793" s="782" t="s">
        <v>3583</v>
      </c>
      <c r="E793" s="765" t="s">
        <v>3396</v>
      </c>
      <c r="F793" s="782" t="s">
        <v>3584</v>
      </c>
      <c r="G793" s="177" t="s">
        <v>3387</v>
      </c>
      <c r="H793" s="766" t="s">
        <v>4163</v>
      </c>
      <c r="I793" s="766" t="s">
        <v>4164</v>
      </c>
      <c r="J793" s="767" t="s">
        <v>4012</v>
      </c>
      <c r="K793" s="768" t="s">
        <v>62</v>
      </c>
      <c r="L793" s="806" t="s">
        <v>413</v>
      </c>
      <c r="M793" s="807">
        <v>125250</v>
      </c>
      <c r="N793" s="182" t="s">
        <v>3390</v>
      </c>
    </row>
    <row r="794" spans="2:14" ht="27.75" customHeight="1">
      <c r="B794" s="179" t="s">
        <v>220</v>
      </c>
      <c r="C794" s="179">
        <v>45595</v>
      </c>
      <c r="D794" s="782" t="s">
        <v>3583</v>
      </c>
      <c r="E794" s="765" t="s">
        <v>3396</v>
      </c>
      <c r="F794" s="782" t="s">
        <v>3584</v>
      </c>
      <c r="G794" s="177" t="s">
        <v>3387</v>
      </c>
      <c r="H794" s="766" t="s">
        <v>4163</v>
      </c>
      <c r="I794" s="766" t="s">
        <v>4164</v>
      </c>
      <c r="J794" s="767" t="s">
        <v>4012</v>
      </c>
      <c r="K794" s="768" t="s">
        <v>62</v>
      </c>
      <c r="L794" s="806" t="s">
        <v>418</v>
      </c>
      <c r="M794" s="807">
        <v>598500</v>
      </c>
      <c r="N794" s="182" t="s">
        <v>3390</v>
      </c>
    </row>
    <row r="795" spans="2:14" ht="27.75" customHeight="1">
      <c r="B795" s="179" t="s">
        <v>220</v>
      </c>
      <c r="C795" s="179">
        <v>45595</v>
      </c>
      <c r="D795" s="782" t="s">
        <v>3583</v>
      </c>
      <c r="E795" s="765" t="s">
        <v>3396</v>
      </c>
      <c r="F795" s="782" t="s">
        <v>3584</v>
      </c>
      <c r="G795" s="177" t="s">
        <v>3387</v>
      </c>
      <c r="H795" s="766" t="s">
        <v>4163</v>
      </c>
      <c r="I795" s="766" t="s">
        <v>4164</v>
      </c>
      <c r="J795" s="767" t="s">
        <v>4012</v>
      </c>
      <c r="K795" s="768" t="s">
        <v>62</v>
      </c>
      <c r="L795" s="806" t="s">
        <v>423</v>
      </c>
      <c r="M795" s="807">
        <v>402300</v>
      </c>
      <c r="N795" s="182" t="s">
        <v>3390</v>
      </c>
    </row>
    <row r="796" spans="2:14" ht="27.75" customHeight="1">
      <c r="B796" s="179" t="s">
        <v>220</v>
      </c>
      <c r="C796" s="179">
        <v>45595</v>
      </c>
      <c r="D796" s="782" t="s">
        <v>3583</v>
      </c>
      <c r="E796" s="765" t="s">
        <v>3396</v>
      </c>
      <c r="F796" s="782" t="s">
        <v>3584</v>
      </c>
      <c r="G796" s="177" t="s">
        <v>3387</v>
      </c>
      <c r="H796" s="766" t="s">
        <v>4163</v>
      </c>
      <c r="I796" s="766" t="s">
        <v>4164</v>
      </c>
      <c r="J796" s="767" t="s">
        <v>4012</v>
      </c>
      <c r="K796" s="768" t="s">
        <v>62</v>
      </c>
      <c r="L796" s="806" t="s">
        <v>428</v>
      </c>
      <c r="M796" s="807">
        <v>249750</v>
      </c>
      <c r="N796" s="182" t="s">
        <v>3390</v>
      </c>
    </row>
    <row r="797" spans="2:14" ht="27.75" customHeight="1">
      <c r="B797" s="179" t="s">
        <v>220</v>
      </c>
      <c r="C797" s="179">
        <v>45595</v>
      </c>
      <c r="D797" s="782" t="s">
        <v>3583</v>
      </c>
      <c r="E797" s="765" t="s">
        <v>3396</v>
      </c>
      <c r="F797" s="782" t="s">
        <v>3584</v>
      </c>
      <c r="G797" s="177" t="s">
        <v>3387</v>
      </c>
      <c r="H797" s="766" t="s">
        <v>4163</v>
      </c>
      <c r="I797" s="766" t="s">
        <v>4164</v>
      </c>
      <c r="J797" s="767" t="s">
        <v>4012</v>
      </c>
      <c r="K797" s="768" t="s">
        <v>62</v>
      </c>
      <c r="L797" s="806" t="s">
        <v>433</v>
      </c>
      <c r="M797" s="807">
        <v>283500</v>
      </c>
      <c r="N797" s="182" t="s">
        <v>3390</v>
      </c>
    </row>
    <row r="798" spans="2:14" ht="27.75" customHeight="1">
      <c r="B798" s="179" t="s">
        <v>220</v>
      </c>
      <c r="C798" s="179">
        <v>45595</v>
      </c>
      <c r="D798" s="782" t="s">
        <v>3583</v>
      </c>
      <c r="E798" s="765" t="s">
        <v>3396</v>
      </c>
      <c r="F798" s="782" t="s">
        <v>3584</v>
      </c>
      <c r="G798" s="177" t="s">
        <v>3387</v>
      </c>
      <c r="H798" s="766" t="s">
        <v>4163</v>
      </c>
      <c r="I798" s="766" t="s">
        <v>4164</v>
      </c>
      <c r="J798" s="767" t="s">
        <v>4012</v>
      </c>
      <c r="K798" s="768" t="s">
        <v>62</v>
      </c>
      <c r="L798" s="806" t="s">
        <v>438</v>
      </c>
      <c r="M798" s="807">
        <v>877200</v>
      </c>
      <c r="N798" s="182" t="s">
        <v>3390</v>
      </c>
    </row>
    <row r="799" spans="2:14" ht="27.75" customHeight="1">
      <c r="B799" s="179" t="s">
        <v>220</v>
      </c>
      <c r="C799" s="179">
        <v>45595</v>
      </c>
      <c r="D799" s="782" t="s">
        <v>3583</v>
      </c>
      <c r="E799" s="765" t="s">
        <v>3396</v>
      </c>
      <c r="F799" s="782" t="s">
        <v>3584</v>
      </c>
      <c r="G799" s="177" t="s">
        <v>3387</v>
      </c>
      <c r="H799" s="766" t="s">
        <v>4163</v>
      </c>
      <c r="I799" s="766" t="s">
        <v>4164</v>
      </c>
      <c r="J799" s="767" t="s">
        <v>4012</v>
      </c>
      <c r="K799" s="768" t="s">
        <v>62</v>
      </c>
      <c r="L799" s="806" t="s">
        <v>443</v>
      </c>
      <c r="M799" s="807">
        <v>390000</v>
      </c>
      <c r="N799" s="182" t="s">
        <v>3390</v>
      </c>
    </row>
    <row r="800" spans="2:14" ht="27.75" customHeight="1">
      <c r="B800" s="179" t="s">
        <v>220</v>
      </c>
      <c r="C800" s="179">
        <v>45595</v>
      </c>
      <c r="D800" s="782" t="s">
        <v>3583</v>
      </c>
      <c r="E800" s="765" t="s">
        <v>3396</v>
      </c>
      <c r="F800" s="782" t="s">
        <v>3584</v>
      </c>
      <c r="G800" s="177" t="s">
        <v>3387</v>
      </c>
      <c r="H800" s="766" t="s">
        <v>4163</v>
      </c>
      <c r="I800" s="766" t="s">
        <v>4164</v>
      </c>
      <c r="J800" s="767" t="s">
        <v>4012</v>
      </c>
      <c r="K800" s="768" t="s">
        <v>62</v>
      </c>
      <c r="L800" s="806" t="s">
        <v>448</v>
      </c>
      <c r="M800" s="807">
        <v>32401</v>
      </c>
      <c r="N800" s="182" t="s">
        <v>3390</v>
      </c>
    </row>
    <row r="801" spans="2:14" ht="27.75" customHeight="1">
      <c r="B801" s="179" t="s">
        <v>220</v>
      </c>
      <c r="C801" s="179">
        <v>45595</v>
      </c>
      <c r="D801" s="782" t="s">
        <v>3583</v>
      </c>
      <c r="E801" s="765" t="s">
        <v>3396</v>
      </c>
      <c r="F801" s="782" t="s">
        <v>3584</v>
      </c>
      <c r="G801" s="177" t="s">
        <v>3387</v>
      </c>
      <c r="H801" s="766" t="s">
        <v>4163</v>
      </c>
      <c r="I801" s="766" t="s">
        <v>4164</v>
      </c>
      <c r="J801" s="767" t="s">
        <v>4012</v>
      </c>
      <c r="K801" s="768" t="s">
        <v>62</v>
      </c>
      <c r="L801" s="806" t="s">
        <v>453</v>
      </c>
      <c r="M801" s="807">
        <v>151800</v>
      </c>
      <c r="N801" s="182" t="s">
        <v>3390</v>
      </c>
    </row>
    <row r="802" spans="2:14" ht="27.75" customHeight="1">
      <c r="B802" s="179" t="s">
        <v>220</v>
      </c>
      <c r="C802" s="179">
        <v>45595</v>
      </c>
      <c r="D802" s="782" t="s">
        <v>3583</v>
      </c>
      <c r="E802" s="765" t="s">
        <v>3396</v>
      </c>
      <c r="F802" s="782" t="s">
        <v>3584</v>
      </c>
      <c r="G802" s="177" t="s">
        <v>3387</v>
      </c>
      <c r="H802" s="766" t="s">
        <v>4163</v>
      </c>
      <c r="I802" s="766" t="s">
        <v>4164</v>
      </c>
      <c r="J802" s="767" t="s">
        <v>4012</v>
      </c>
      <c r="K802" s="768" t="s">
        <v>62</v>
      </c>
      <c r="L802" s="806" t="s">
        <v>456</v>
      </c>
      <c r="M802" s="807">
        <v>70800</v>
      </c>
      <c r="N802" s="182" t="s">
        <v>3390</v>
      </c>
    </row>
    <row r="803" spans="2:14" ht="27.75" customHeight="1">
      <c r="B803" s="179" t="s">
        <v>220</v>
      </c>
      <c r="C803" s="179">
        <v>45595</v>
      </c>
      <c r="D803" s="782" t="s">
        <v>3583</v>
      </c>
      <c r="E803" s="765" t="s">
        <v>3396</v>
      </c>
      <c r="F803" s="782" t="s">
        <v>3584</v>
      </c>
      <c r="G803" s="177" t="s">
        <v>3387</v>
      </c>
      <c r="H803" s="766" t="s">
        <v>4163</v>
      </c>
      <c r="I803" s="766" t="s">
        <v>4164</v>
      </c>
      <c r="J803" s="767" t="s">
        <v>4012</v>
      </c>
      <c r="K803" s="768" t="s">
        <v>62</v>
      </c>
      <c r="L803" s="806" t="s">
        <v>461</v>
      </c>
      <c r="M803" s="807">
        <v>74400</v>
      </c>
      <c r="N803" s="182" t="s">
        <v>3390</v>
      </c>
    </row>
    <row r="804" spans="2:14" ht="27.75" customHeight="1">
      <c r="B804" s="179" t="s">
        <v>220</v>
      </c>
      <c r="C804" s="179">
        <v>45595</v>
      </c>
      <c r="D804" s="782" t="s">
        <v>3583</v>
      </c>
      <c r="E804" s="765" t="s">
        <v>3396</v>
      </c>
      <c r="F804" s="782" t="s">
        <v>3584</v>
      </c>
      <c r="G804" s="177" t="s">
        <v>3387</v>
      </c>
      <c r="H804" s="766" t="s">
        <v>4163</v>
      </c>
      <c r="I804" s="766" t="s">
        <v>4164</v>
      </c>
      <c r="J804" s="767" t="s">
        <v>4012</v>
      </c>
      <c r="K804" s="768" t="s">
        <v>62</v>
      </c>
      <c r="L804" s="806" t="s">
        <v>467</v>
      </c>
      <c r="M804" s="807">
        <v>50400</v>
      </c>
      <c r="N804" s="182" t="s">
        <v>3390</v>
      </c>
    </row>
    <row r="805" spans="2:14" ht="27.75" customHeight="1">
      <c r="B805" s="179" t="s">
        <v>220</v>
      </c>
      <c r="C805" s="179">
        <v>45595</v>
      </c>
      <c r="D805" s="782" t="s">
        <v>3583</v>
      </c>
      <c r="E805" s="765" t="s">
        <v>3396</v>
      </c>
      <c r="F805" s="782" t="s">
        <v>3584</v>
      </c>
      <c r="G805" s="177" t="s">
        <v>3387</v>
      </c>
      <c r="H805" s="766" t="s">
        <v>4163</v>
      </c>
      <c r="I805" s="766" t="s">
        <v>4164</v>
      </c>
      <c r="J805" s="767" t="s">
        <v>4012</v>
      </c>
      <c r="K805" s="768" t="s">
        <v>62</v>
      </c>
      <c r="L805" s="806" t="s">
        <v>472</v>
      </c>
      <c r="M805" s="807">
        <v>106800</v>
      </c>
      <c r="N805" s="182" t="s">
        <v>3390</v>
      </c>
    </row>
    <row r="806" spans="2:14" ht="27.75" customHeight="1">
      <c r="B806" s="179" t="s">
        <v>220</v>
      </c>
      <c r="C806" s="179">
        <v>45595</v>
      </c>
      <c r="D806" s="782" t="s">
        <v>3583</v>
      </c>
      <c r="E806" s="765" t="s">
        <v>3396</v>
      </c>
      <c r="F806" s="782" t="s">
        <v>3584</v>
      </c>
      <c r="G806" s="177" t="s">
        <v>3387</v>
      </c>
      <c r="H806" s="766" t="s">
        <v>4163</v>
      </c>
      <c r="I806" s="766" t="s">
        <v>4164</v>
      </c>
      <c r="J806" s="767" t="s">
        <v>4012</v>
      </c>
      <c r="K806" s="768" t="s">
        <v>62</v>
      </c>
      <c r="L806" s="806" t="s">
        <v>477</v>
      </c>
      <c r="M806" s="807">
        <v>187500</v>
      </c>
      <c r="N806" s="182" t="s">
        <v>3390</v>
      </c>
    </row>
    <row r="807" spans="2:14" ht="27.75" customHeight="1">
      <c r="B807" s="179" t="s">
        <v>220</v>
      </c>
      <c r="C807" s="179">
        <v>45595</v>
      </c>
      <c r="D807" s="782" t="s">
        <v>3583</v>
      </c>
      <c r="E807" s="765" t="s">
        <v>3396</v>
      </c>
      <c r="F807" s="782" t="s">
        <v>3584</v>
      </c>
      <c r="G807" s="177" t="s">
        <v>3387</v>
      </c>
      <c r="H807" s="766" t="s">
        <v>4163</v>
      </c>
      <c r="I807" s="766" t="s">
        <v>4164</v>
      </c>
      <c r="J807" s="767" t="s">
        <v>4012</v>
      </c>
      <c r="K807" s="768" t="s">
        <v>62</v>
      </c>
      <c r="L807" s="806" t="s">
        <v>483</v>
      </c>
      <c r="M807" s="807">
        <v>367500</v>
      </c>
      <c r="N807" s="182" t="s">
        <v>3390</v>
      </c>
    </row>
    <row r="808" spans="2:14" ht="27.75" customHeight="1">
      <c r="B808" s="179" t="s">
        <v>220</v>
      </c>
      <c r="C808" s="179">
        <v>45595</v>
      </c>
      <c r="D808" s="782" t="s">
        <v>3583</v>
      </c>
      <c r="E808" s="765" t="s">
        <v>3396</v>
      </c>
      <c r="F808" s="782" t="s">
        <v>3584</v>
      </c>
      <c r="G808" s="177" t="s">
        <v>3387</v>
      </c>
      <c r="H808" s="766" t="s">
        <v>4163</v>
      </c>
      <c r="I808" s="766" t="s">
        <v>4164</v>
      </c>
      <c r="J808" s="767" t="s">
        <v>4012</v>
      </c>
      <c r="K808" s="768" t="s">
        <v>62</v>
      </c>
      <c r="L808" s="806" t="s">
        <v>488</v>
      </c>
      <c r="M808" s="807">
        <v>138000</v>
      </c>
      <c r="N808" s="182" t="s">
        <v>3390</v>
      </c>
    </row>
    <row r="809" spans="2:14" ht="27.75" customHeight="1">
      <c r="B809" s="179" t="s">
        <v>220</v>
      </c>
      <c r="C809" s="179">
        <v>45595</v>
      </c>
      <c r="D809" s="782" t="s">
        <v>3583</v>
      </c>
      <c r="E809" s="765" t="s">
        <v>3396</v>
      </c>
      <c r="F809" s="782" t="s">
        <v>3584</v>
      </c>
      <c r="G809" s="177" t="s">
        <v>3387</v>
      </c>
      <c r="H809" s="766" t="s">
        <v>4163</v>
      </c>
      <c r="I809" s="766" t="s">
        <v>4164</v>
      </c>
      <c r="J809" s="767" t="s">
        <v>4012</v>
      </c>
      <c r="K809" s="768" t="s">
        <v>62</v>
      </c>
      <c r="L809" s="806" t="s">
        <v>491</v>
      </c>
      <c r="M809" s="807">
        <v>357000</v>
      </c>
      <c r="N809" s="182" t="s">
        <v>3390</v>
      </c>
    </row>
    <row r="810" spans="2:14" ht="27.75" customHeight="1">
      <c r="B810" s="179" t="s">
        <v>220</v>
      </c>
      <c r="C810" s="179">
        <v>45595</v>
      </c>
      <c r="D810" s="782" t="s">
        <v>3583</v>
      </c>
      <c r="E810" s="765" t="s">
        <v>3396</v>
      </c>
      <c r="F810" s="782" t="s">
        <v>3584</v>
      </c>
      <c r="G810" s="177" t="s">
        <v>3387</v>
      </c>
      <c r="H810" s="766" t="s">
        <v>4163</v>
      </c>
      <c r="I810" s="766" t="s">
        <v>4164</v>
      </c>
      <c r="J810" s="767" t="s">
        <v>4012</v>
      </c>
      <c r="K810" s="768" t="s">
        <v>62</v>
      </c>
      <c r="L810" s="806" t="s">
        <v>496</v>
      </c>
      <c r="M810" s="807">
        <v>255000</v>
      </c>
      <c r="N810" s="182" t="s">
        <v>3390</v>
      </c>
    </row>
    <row r="811" spans="2:14" ht="27.75" customHeight="1">
      <c r="B811" s="179" t="s">
        <v>220</v>
      </c>
      <c r="C811" s="179">
        <v>45595</v>
      </c>
      <c r="D811" s="782" t="s">
        <v>3583</v>
      </c>
      <c r="E811" s="765" t="s">
        <v>3396</v>
      </c>
      <c r="F811" s="782" t="s">
        <v>3584</v>
      </c>
      <c r="G811" s="177" t="s">
        <v>3387</v>
      </c>
      <c r="H811" s="766" t="s">
        <v>4163</v>
      </c>
      <c r="I811" s="766" t="s">
        <v>4164</v>
      </c>
      <c r="J811" s="767" t="s">
        <v>4012</v>
      </c>
      <c r="K811" s="768" t="s">
        <v>62</v>
      </c>
      <c r="L811" s="806" t="s">
        <v>501</v>
      </c>
      <c r="M811" s="807">
        <v>417000</v>
      </c>
      <c r="N811" s="182" t="s">
        <v>3390</v>
      </c>
    </row>
    <row r="812" spans="2:14" ht="27.75" customHeight="1">
      <c r="B812" s="179" t="s">
        <v>220</v>
      </c>
      <c r="C812" s="179">
        <v>45595</v>
      </c>
      <c r="D812" s="782" t="s">
        <v>3583</v>
      </c>
      <c r="E812" s="765" t="s">
        <v>3396</v>
      </c>
      <c r="F812" s="782" t="s">
        <v>3584</v>
      </c>
      <c r="G812" s="177" t="s">
        <v>3387</v>
      </c>
      <c r="H812" s="766" t="s">
        <v>4163</v>
      </c>
      <c r="I812" s="766" t="s">
        <v>4164</v>
      </c>
      <c r="J812" s="767" t="s">
        <v>4012</v>
      </c>
      <c r="K812" s="768" t="s">
        <v>62</v>
      </c>
      <c r="L812" s="806" t="s">
        <v>506</v>
      </c>
      <c r="M812" s="807">
        <v>1125000</v>
      </c>
      <c r="N812" s="182" t="s">
        <v>3390</v>
      </c>
    </row>
    <row r="813" spans="2:14" ht="27.75" customHeight="1">
      <c r="B813" s="179" t="s">
        <v>220</v>
      </c>
      <c r="C813" s="179">
        <v>45595</v>
      </c>
      <c r="D813" s="782" t="s">
        <v>3583</v>
      </c>
      <c r="E813" s="765" t="s">
        <v>3396</v>
      </c>
      <c r="F813" s="782" t="s">
        <v>3584</v>
      </c>
      <c r="G813" s="177" t="s">
        <v>3387</v>
      </c>
      <c r="H813" s="766" t="s">
        <v>4163</v>
      </c>
      <c r="I813" s="766" t="s">
        <v>4164</v>
      </c>
      <c r="J813" s="767" t="s">
        <v>4012</v>
      </c>
      <c r="K813" s="768" t="s">
        <v>62</v>
      </c>
      <c r="L813" s="806" t="s">
        <v>511</v>
      </c>
      <c r="M813" s="807">
        <v>778500</v>
      </c>
      <c r="N813" s="182" t="s">
        <v>3390</v>
      </c>
    </row>
    <row r="814" spans="2:14" ht="27.75" customHeight="1">
      <c r="B814" s="179" t="s">
        <v>220</v>
      </c>
      <c r="C814" s="179">
        <v>45595</v>
      </c>
      <c r="D814" s="782" t="s">
        <v>3583</v>
      </c>
      <c r="E814" s="765" t="s">
        <v>3396</v>
      </c>
      <c r="F814" s="782" t="s">
        <v>3584</v>
      </c>
      <c r="G814" s="177" t="s">
        <v>3387</v>
      </c>
      <c r="H814" s="766" t="s">
        <v>4163</v>
      </c>
      <c r="I814" s="766" t="s">
        <v>4164</v>
      </c>
      <c r="J814" s="767" t="s">
        <v>4012</v>
      </c>
      <c r="K814" s="768" t="s">
        <v>62</v>
      </c>
      <c r="L814" s="806" t="s">
        <v>514</v>
      </c>
      <c r="M814" s="807">
        <v>75000</v>
      </c>
      <c r="N814" s="182" t="s">
        <v>3390</v>
      </c>
    </row>
    <row r="815" spans="2:14" ht="27.75" customHeight="1">
      <c r="B815" s="179" t="s">
        <v>220</v>
      </c>
      <c r="C815" s="179">
        <v>45595</v>
      </c>
      <c r="D815" s="782" t="s">
        <v>3583</v>
      </c>
      <c r="E815" s="765" t="s">
        <v>3396</v>
      </c>
      <c r="F815" s="782" t="s">
        <v>3584</v>
      </c>
      <c r="G815" s="177" t="s">
        <v>3387</v>
      </c>
      <c r="H815" s="766" t="s">
        <v>4163</v>
      </c>
      <c r="I815" s="766" t="s">
        <v>4164</v>
      </c>
      <c r="J815" s="767" t="s">
        <v>4012</v>
      </c>
      <c r="K815" s="768" t="s">
        <v>62</v>
      </c>
      <c r="L815" s="806" t="s">
        <v>519</v>
      </c>
      <c r="M815" s="807">
        <v>940500</v>
      </c>
      <c r="N815" s="182" t="s">
        <v>3390</v>
      </c>
    </row>
    <row r="816" spans="2:14" ht="27.75" customHeight="1">
      <c r="B816" s="179" t="s">
        <v>220</v>
      </c>
      <c r="C816" s="179">
        <v>45595</v>
      </c>
      <c r="D816" s="782" t="s">
        <v>3583</v>
      </c>
      <c r="E816" s="765" t="s">
        <v>3396</v>
      </c>
      <c r="F816" s="782" t="s">
        <v>3584</v>
      </c>
      <c r="G816" s="177" t="s">
        <v>3387</v>
      </c>
      <c r="H816" s="766" t="s">
        <v>4163</v>
      </c>
      <c r="I816" s="766" t="s">
        <v>4164</v>
      </c>
      <c r="J816" s="767" t="s">
        <v>4012</v>
      </c>
      <c r="K816" s="768" t="s">
        <v>62</v>
      </c>
      <c r="L816" s="806" t="s">
        <v>524</v>
      </c>
      <c r="M816" s="807">
        <v>274500</v>
      </c>
      <c r="N816" s="182" t="s">
        <v>3390</v>
      </c>
    </row>
    <row r="817" spans="2:14" ht="27.75" customHeight="1">
      <c r="B817" s="179" t="s">
        <v>220</v>
      </c>
      <c r="C817" s="179">
        <v>45595</v>
      </c>
      <c r="D817" s="782" t="s">
        <v>3583</v>
      </c>
      <c r="E817" s="765" t="s">
        <v>3396</v>
      </c>
      <c r="F817" s="782" t="s">
        <v>3584</v>
      </c>
      <c r="G817" s="177" t="s">
        <v>3387</v>
      </c>
      <c r="H817" s="766" t="s">
        <v>4163</v>
      </c>
      <c r="I817" s="766" t="s">
        <v>4164</v>
      </c>
      <c r="J817" s="767" t="s">
        <v>4012</v>
      </c>
      <c r="K817" s="768" t="s">
        <v>62</v>
      </c>
      <c r="L817" s="806" t="s">
        <v>529</v>
      </c>
      <c r="M817" s="807">
        <v>4942500</v>
      </c>
      <c r="N817" s="182" t="s">
        <v>3390</v>
      </c>
    </row>
    <row r="818" spans="2:14" ht="27.75" customHeight="1">
      <c r="B818" s="179" t="s">
        <v>220</v>
      </c>
      <c r="C818" s="179">
        <v>45595</v>
      </c>
      <c r="D818" s="782" t="s">
        <v>3583</v>
      </c>
      <c r="E818" s="765" t="s">
        <v>3396</v>
      </c>
      <c r="F818" s="782" t="s">
        <v>3584</v>
      </c>
      <c r="G818" s="177" t="s">
        <v>3387</v>
      </c>
      <c r="H818" s="766" t="s">
        <v>4163</v>
      </c>
      <c r="I818" s="766" t="s">
        <v>4164</v>
      </c>
      <c r="J818" s="767" t="s">
        <v>4012</v>
      </c>
      <c r="K818" s="768" t="s">
        <v>62</v>
      </c>
      <c r="L818" s="806" t="s">
        <v>533</v>
      </c>
      <c r="M818" s="807">
        <v>252000</v>
      </c>
      <c r="N818" s="182" t="s">
        <v>3390</v>
      </c>
    </row>
    <row r="819" spans="2:14" ht="27.75" customHeight="1">
      <c r="B819" s="179" t="s">
        <v>220</v>
      </c>
      <c r="C819" s="179">
        <v>45595</v>
      </c>
      <c r="D819" s="782" t="s">
        <v>3583</v>
      </c>
      <c r="E819" s="765" t="s">
        <v>3396</v>
      </c>
      <c r="F819" s="782" t="s">
        <v>3584</v>
      </c>
      <c r="G819" s="177" t="s">
        <v>3387</v>
      </c>
      <c r="H819" s="766" t="s">
        <v>4163</v>
      </c>
      <c r="I819" s="766" t="s">
        <v>4164</v>
      </c>
      <c r="J819" s="767" t="s">
        <v>4012</v>
      </c>
      <c r="K819" s="768" t="s">
        <v>62</v>
      </c>
      <c r="L819" s="806" t="s">
        <v>539</v>
      </c>
      <c r="M819" s="807">
        <v>267000</v>
      </c>
      <c r="N819" s="182" t="s">
        <v>3390</v>
      </c>
    </row>
    <row r="820" spans="2:14" ht="27.75" customHeight="1">
      <c r="B820" s="179" t="s">
        <v>220</v>
      </c>
      <c r="C820" s="179">
        <v>45595</v>
      </c>
      <c r="D820" s="782" t="s">
        <v>3583</v>
      </c>
      <c r="E820" s="765" t="s">
        <v>3396</v>
      </c>
      <c r="F820" s="782" t="s">
        <v>3584</v>
      </c>
      <c r="G820" s="177" t="s">
        <v>3387</v>
      </c>
      <c r="H820" s="766" t="s">
        <v>4163</v>
      </c>
      <c r="I820" s="766" t="s">
        <v>4164</v>
      </c>
      <c r="J820" s="767" t="s">
        <v>4012</v>
      </c>
      <c r="K820" s="768" t="s">
        <v>62</v>
      </c>
      <c r="L820" s="806" t="s">
        <v>543</v>
      </c>
      <c r="M820" s="807">
        <v>3420000</v>
      </c>
      <c r="N820" s="182" t="s">
        <v>3390</v>
      </c>
    </row>
    <row r="821" spans="2:14" ht="27.75" customHeight="1">
      <c r="B821" s="179" t="s">
        <v>220</v>
      </c>
      <c r="C821" s="179">
        <v>45595</v>
      </c>
      <c r="D821" s="782" t="s">
        <v>3583</v>
      </c>
      <c r="E821" s="765" t="s">
        <v>3396</v>
      </c>
      <c r="F821" s="782" t="s">
        <v>3584</v>
      </c>
      <c r="G821" s="177" t="s">
        <v>3387</v>
      </c>
      <c r="H821" s="766" t="s">
        <v>4163</v>
      </c>
      <c r="I821" s="766" t="s">
        <v>4164</v>
      </c>
      <c r="J821" s="767" t="s">
        <v>4012</v>
      </c>
      <c r="K821" s="768" t="s">
        <v>62</v>
      </c>
      <c r="L821" s="806" t="s">
        <v>545</v>
      </c>
      <c r="M821" s="807">
        <v>2389200</v>
      </c>
      <c r="N821" s="182" t="s">
        <v>3390</v>
      </c>
    </row>
    <row r="822" spans="2:14" ht="27.75" customHeight="1">
      <c r="B822" s="179" t="s">
        <v>220</v>
      </c>
      <c r="C822" s="179">
        <v>45595</v>
      </c>
      <c r="D822" s="782" t="s">
        <v>3583</v>
      </c>
      <c r="E822" s="765" t="s">
        <v>3396</v>
      </c>
      <c r="F822" s="782" t="s">
        <v>3584</v>
      </c>
      <c r="G822" s="177" t="s">
        <v>3387</v>
      </c>
      <c r="H822" s="766" t="s">
        <v>4163</v>
      </c>
      <c r="I822" s="766" t="s">
        <v>4164</v>
      </c>
      <c r="J822" s="767" t="s">
        <v>4012</v>
      </c>
      <c r="K822" s="768" t="s">
        <v>62</v>
      </c>
      <c r="L822" s="806" t="s">
        <v>550</v>
      </c>
      <c r="M822" s="807">
        <v>897000</v>
      </c>
      <c r="N822" s="182" t="s">
        <v>3390</v>
      </c>
    </row>
    <row r="823" spans="2:14" ht="27.75" customHeight="1">
      <c r="B823" s="179" t="s">
        <v>220</v>
      </c>
      <c r="C823" s="179">
        <v>45595</v>
      </c>
      <c r="D823" s="782" t="s">
        <v>3583</v>
      </c>
      <c r="E823" s="765" t="s">
        <v>3396</v>
      </c>
      <c r="F823" s="782" t="s">
        <v>3584</v>
      </c>
      <c r="G823" s="177" t="s">
        <v>3387</v>
      </c>
      <c r="H823" s="766" t="s">
        <v>4163</v>
      </c>
      <c r="I823" s="766" t="s">
        <v>4164</v>
      </c>
      <c r="J823" s="767" t="s">
        <v>4012</v>
      </c>
      <c r="K823" s="768" t="s">
        <v>62</v>
      </c>
      <c r="L823" s="806" t="s">
        <v>556</v>
      </c>
      <c r="M823" s="807">
        <v>3179925</v>
      </c>
      <c r="N823" s="182" t="s">
        <v>3390</v>
      </c>
    </row>
    <row r="824" spans="2:14" ht="27.75" customHeight="1">
      <c r="B824" s="179" t="s">
        <v>220</v>
      </c>
      <c r="C824" s="179">
        <v>45595</v>
      </c>
      <c r="D824" s="782" t="s">
        <v>3583</v>
      </c>
      <c r="E824" s="765" t="s">
        <v>3396</v>
      </c>
      <c r="F824" s="782" t="s">
        <v>3584</v>
      </c>
      <c r="G824" s="177" t="s">
        <v>3387</v>
      </c>
      <c r="H824" s="766" t="s">
        <v>4163</v>
      </c>
      <c r="I824" s="766" t="s">
        <v>4164</v>
      </c>
      <c r="J824" s="767" t="s">
        <v>4012</v>
      </c>
      <c r="K824" s="768" t="s">
        <v>62</v>
      </c>
      <c r="L824" s="806" t="s">
        <v>4165</v>
      </c>
      <c r="M824" s="807">
        <v>562500</v>
      </c>
      <c r="N824" s="182" t="s">
        <v>3390</v>
      </c>
    </row>
    <row r="825" spans="2:14" ht="27.75" customHeight="1">
      <c r="B825" s="179" t="s">
        <v>220</v>
      </c>
      <c r="C825" s="179">
        <v>45595</v>
      </c>
      <c r="D825" s="782" t="s">
        <v>3583</v>
      </c>
      <c r="E825" s="765" t="s">
        <v>3396</v>
      </c>
      <c r="F825" s="782" t="s">
        <v>3584</v>
      </c>
      <c r="G825" s="177" t="s">
        <v>3387</v>
      </c>
      <c r="H825" s="766" t="s">
        <v>4163</v>
      </c>
      <c r="I825" s="766" t="s">
        <v>4164</v>
      </c>
      <c r="J825" s="767" t="s">
        <v>4012</v>
      </c>
      <c r="K825" s="768" t="s">
        <v>62</v>
      </c>
      <c r="L825" s="806" t="s">
        <v>564</v>
      </c>
      <c r="M825" s="807">
        <v>165000</v>
      </c>
      <c r="N825" s="182" t="s">
        <v>3390</v>
      </c>
    </row>
    <row r="826" spans="2:14" ht="27.75" customHeight="1">
      <c r="B826" s="179" t="s">
        <v>220</v>
      </c>
      <c r="C826" s="179">
        <v>45595</v>
      </c>
      <c r="D826" s="782" t="s">
        <v>3583</v>
      </c>
      <c r="E826" s="765" t="s">
        <v>3396</v>
      </c>
      <c r="F826" s="782" t="s">
        <v>3584</v>
      </c>
      <c r="G826" s="177" t="s">
        <v>3387</v>
      </c>
      <c r="H826" s="766" t="s">
        <v>4163</v>
      </c>
      <c r="I826" s="766" t="s">
        <v>4164</v>
      </c>
      <c r="J826" s="767" t="s">
        <v>4012</v>
      </c>
      <c r="K826" s="768" t="s">
        <v>62</v>
      </c>
      <c r="L826" s="806" t="s">
        <v>569</v>
      </c>
      <c r="M826" s="807">
        <v>1177200</v>
      </c>
      <c r="N826" s="182" t="s">
        <v>3390</v>
      </c>
    </row>
    <row r="827" spans="2:14" ht="27.75" customHeight="1">
      <c r="B827" s="179" t="s">
        <v>220</v>
      </c>
      <c r="C827" s="179">
        <v>45595</v>
      </c>
      <c r="D827" s="782" t="s">
        <v>3583</v>
      </c>
      <c r="E827" s="765" t="s">
        <v>3396</v>
      </c>
      <c r="F827" s="782" t="s">
        <v>3584</v>
      </c>
      <c r="G827" s="177" t="s">
        <v>3387</v>
      </c>
      <c r="H827" s="766" t="s">
        <v>4163</v>
      </c>
      <c r="I827" s="766" t="s">
        <v>4164</v>
      </c>
      <c r="J827" s="767" t="s">
        <v>4012</v>
      </c>
      <c r="K827" s="768" t="s">
        <v>62</v>
      </c>
      <c r="L827" s="806" t="s">
        <v>574</v>
      </c>
      <c r="M827" s="807">
        <v>568500</v>
      </c>
      <c r="N827" s="182" t="s">
        <v>3390</v>
      </c>
    </row>
    <row r="828" spans="2:14" ht="27.75" customHeight="1">
      <c r="B828" s="179" t="s">
        <v>220</v>
      </c>
      <c r="C828" s="179">
        <v>45595</v>
      </c>
      <c r="D828" s="782" t="s">
        <v>3583</v>
      </c>
      <c r="E828" s="765" t="s">
        <v>3396</v>
      </c>
      <c r="F828" s="782" t="s">
        <v>3584</v>
      </c>
      <c r="G828" s="177" t="s">
        <v>3387</v>
      </c>
      <c r="H828" s="766" t="s">
        <v>4163</v>
      </c>
      <c r="I828" s="766" t="s">
        <v>4164</v>
      </c>
      <c r="J828" s="767" t="s">
        <v>4012</v>
      </c>
      <c r="K828" s="768" t="s">
        <v>62</v>
      </c>
      <c r="L828" s="806" t="s">
        <v>579</v>
      </c>
      <c r="M828" s="807">
        <v>1795500</v>
      </c>
      <c r="N828" s="182" t="s">
        <v>3390</v>
      </c>
    </row>
    <row r="829" spans="2:14" ht="27.75" customHeight="1">
      <c r="B829" s="179" t="s">
        <v>220</v>
      </c>
      <c r="C829" s="179">
        <v>45595</v>
      </c>
      <c r="D829" s="782" t="s">
        <v>3583</v>
      </c>
      <c r="E829" s="765" t="s">
        <v>3396</v>
      </c>
      <c r="F829" s="782" t="s">
        <v>3584</v>
      </c>
      <c r="G829" s="177" t="s">
        <v>3387</v>
      </c>
      <c r="H829" s="766" t="s">
        <v>4163</v>
      </c>
      <c r="I829" s="766" t="s">
        <v>4164</v>
      </c>
      <c r="J829" s="767" t="s">
        <v>4012</v>
      </c>
      <c r="K829" s="768" t="s">
        <v>62</v>
      </c>
      <c r="L829" s="806" t="s">
        <v>583</v>
      </c>
      <c r="M829" s="807">
        <v>871500</v>
      </c>
      <c r="N829" s="182" t="s">
        <v>3390</v>
      </c>
    </row>
    <row r="830" spans="2:14" ht="27.75" customHeight="1">
      <c r="B830" s="179" t="s">
        <v>220</v>
      </c>
      <c r="C830" s="179">
        <v>45595</v>
      </c>
      <c r="D830" s="782" t="s">
        <v>3583</v>
      </c>
      <c r="E830" s="765" t="s">
        <v>3396</v>
      </c>
      <c r="F830" s="782" t="s">
        <v>3584</v>
      </c>
      <c r="G830" s="177" t="s">
        <v>3387</v>
      </c>
      <c r="H830" s="766" t="s">
        <v>4163</v>
      </c>
      <c r="I830" s="766" t="s">
        <v>4164</v>
      </c>
      <c r="J830" s="767" t="s">
        <v>4012</v>
      </c>
      <c r="K830" s="768" t="s">
        <v>62</v>
      </c>
      <c r="L830" s="806" t="s">
        <v>586</v>
      </c>
      <c r="M830" s="807">
        <v>49500</v>
      </c>
      <c r="N830" s="182" t="s">
        <v>3390</v>
      </c>
    </row>
    <row r="831" spans="2:14" ht="27.75" customHeight="1">
      <c r="B831" s="179" t="s">
        <v>220</v>
      </c>
      <c r="C831" s="179">
        <v>45595</v>
      </c>
      <c r="D831" s="782" t="s">
        <v>3583</v>
      </c>
      <c r="E831" s="765" t="s">
        <v>3396</v>
      </c>
      <c r="F831" s="782" t="s">
        <v>3584</v>
      </c>
      <c r="G831" s="177" t="s">
        <v>3387</v>
      </c>
      <c r="H831" s="766" t="s">
        <v>4163</v>
      </c>
      <c r="I831" s="766" t="s">
        <v>4164</v>
      </c>
      <c r="J831" s="767" t="s">
        <v>4012</v>
      </c>
      <c r="K831" s="768" t="s">
        <v>62</v>
      </c>
      <c r="L831" s="806" t="s">
        <v>591</v>
      </c>
      <c r="M831" s="807">
        <v>195000</v>
      </c>
      <c r="N831" s="182" t="s">
        <v>3390</v>
      </c>
    </row>
    <row r="832" spans="2:14" ht="27.75" customHeight="1">
      <c r="B832" s="179" t="s">
        <v>220</v>
      </c>
      <c r="C832" s="179">
        <v>45595</v>
      </c>
      <c r="D832" s="782" t="s">
        <v>3583</v>
      </c>
      <c r="E832" s="765" t="s">
        <v>3396</v>
      </c>
      <c r="F832" s="782" t="s">
        <v>3584</v>
      </c>
      <c r="G832" s="177" t="s">
        <v>3387</v>
      </c>
      <c r="H832" s="766" t="s">
        <v>4163</v>
      </c>
      <c r="I832" s="766" t="s">
        <v>4164</v>
      </c>
      <c r="J832" s="767" t="s">
        <v>4012</v>
      </c>
      <c r="K832" s="768" t="s">
        <v>62</v>
      </c>
      <c r="L832" s="806" t="s">
        <v>596</v>
      </c>
      <c r="M832" s="807">
        <v>137400</v>
      </c>
      <c r="N832" s="182" t="s">
        <v>3390</v>
      </c>
    </row>
    <row r="833" spans="2:14" ht="27.75" customHeight="1">
      <c r="B833" s="179" t="s">
        <v>220</v>
      </c>
      <c r="C833" s="179">
        <v>45595</v>
      </c>
      <c r="D833" s="782" t="s">
        <v>3583</v>
      </c>
      <c r="E833" s="765" t="s">
        <v>3396</v>
      </c>
      <c r="F833" s="782" t="s">
        <v>3584</v>
      </c>
      <c r="G833" s="177" t="s">
        <v>3387</v>
      </c>
      <c r="H833" s="766" t="s">
        <v>4163</v>
      </c>
      <c r="I833" s="766" t="s">
        <v>4164</v>
      </c>
      <c r="J833" s="767" t="s">
        <v>4012</v>
      </c>
      <c r="K833" s="768" t="s">
        <v>62</v>
      </c>
      <c r="L833" s="806" t="s">
        <v>601</v>
      </c>
      <c r="M833" s="807">
        <v>179400</v>
      </c>
      <c r="N833" s="182" t="s">
        <v>3390</v>
      </c>
    </row>
    <row r="834" spans="2:14" ht="27.75" customHeight="1">
      <c r="B834" s="179" t="s">
        <v>220</v>
      </c>
      <c r="C834" s="179">
        <v>45595</v>
      </c>
      <c r="D834" s="782" t="s">
        <v>3583</v>
      </c>
      <c r="E834" s="765" t="s">
        <v>3396</v>
      </c>
      <c r="F834" s="782" t="s">
        <v>3584</v>
      </c>
      <c r="G834" s="177" t="s">
        <v>3387</v>
      </c>
      <c r="H834" s="766" t="s">
        <v>4163</v>
      </c>
      <c r="I834" s="766" t="s">
        <v>4164</v>
      </c>
      <c r="J834" s="767" t="s">
        <v>4012</v>
      </c>
      <c r="K834" s="768" t="s">
        <v>62</v>
      </c>
      <c r="L834" s="806" t="s">
        <v>606</v>
      </c>
      <c r="M834" s="807">
        <v>224850</v>
      </c>
      <c r="N834" s="182" t="s">
        <v>3390</v>
      </c>
    </row>
    <row r="835" spans="2:14" ht="27.75" customHeight="1">
      <c r="B835" s="179" t="s">
        <v>220</v>
      </c>
      <c r="C835" s="179">
        <v>45595</v>
      </c>
      <c r="D835" s="782" t="s">
        <v>3583</v>
      </c>
      <c r="E835" s="765" t="s">
        <v>3396</v>
      </c>
      <c r="F835" s="782" t="s">
        <v>3584</v>
      </c>
      <c r="G835" s="177" t="s">
        <v>3387</v>
      </c>
      <c r="H835" s="766" t="s">
        <v>4163</v>
      </c>
      <c r="I835" s="766" t="s">
        <v>4164</v>
      </c>
      <c r="J835" s="767" t="s">
        <v>4012</v>
      </c>
      <c r="K835" s="768" t="s">
        <v>62</v>
      </c>
      <c r="L835" s="806" t="s">
        <v>611</v>
      </c>
      <c r="M835" s="807">
        <v>1071000</v>
      </c>
      <c r="N835" s="182" t="s">
        <v>3390</v>
      </c>
    </row>
    <row r="836" spans="2:14" ht="27.75" customHeight="1">
      <c r="B836" s="179" t="s">
        <v>220</v>
      </c>
      <c r="C836" s="179">
        <v>45595</v>
      </c>
      <c r="D836" s="782" t="s">
        <v>3583</v>
      </c>
      <c r="E836" s="765" t="s">
        <v>3396</v>
      </c>
      <c r="F836" s="782" t="s">
        <v>3584</v>
      </c>
      <c r="G836" s="177" t="s">
        <v>3387</v>
      </c>
      <c r="H836" s="766" t="s">
        <v>4163</v>
      </c>
      <c r="I836" s="766" t="s">
        <v>4164</v>
      </c>
      <c r="J836" s="767" t="s">
        <v>4012</v>
      </c>
      <c r="K836" s="768" t="s">
        <v>62</v>
      </c>
      <c r="L836" s="806" t="s">
        <v>616</v>
      </c>
      <c r="M836" s="807">
        <v>717750</v>
      </c>
      <c r="N836" s="182" t="s">
        <v>3390</v>
      </c>
    </row>
    <row r="837" spans="2:14" ht="27.75" customHeight="1">
      <c r="B837" s="179" t="s">
        <v>220</v>
      </c>
      <c r="C837" s="179">
        <v>45595</v>
      </c>
      <c r="D837" s="782" t="s">
        <v>3583</v>
      </c>
      <c r="E837" s="765" t="s">
        <v>3396</v>
      </c>
      <c r="F837" s="782" t="s">
        <v>3584</v>
      </c>
      <c r="G837" s="177" t="s">
        <v>3387</v>
      </c>
      <c r="H837" s="766" t="s">
        <v>4163</v>
      </c>
      <c r="I837" s="766" t="s">
        <v>4164</v>
      </c>
      <c r="J837" s="767" t="s">
        <v>4012</v>
      </c>
      <c r="K837" s="768" t="s">
        <v>62</v>
      </c>
      <c r="L837" s="806" t="s">
        <v>616</v>
      </c>
      <c r="M837" s="807">
        <v>2034000</v>
      </c>
      <c r="N837" s="182" t="s">
        <v>3390</v>
      </c>
    </row>
    <row r="838" spans="2:14" ht="27.75" customHeight="1">
      <c r="B838" s="179" t="s">
        <v>220</v>
      </c>
      <c r="C838" s="179">
        <v>45595</v>
      </c>
      <c r="D838" s="782" t="s">
        <v>3583</v>
      </c>
      <c r="E838" s="765" t="s">
        <v>3396</v>
      </c>
      <c r="F838" s="782" t="s">
        <v>3584</v>
      </c>
      <c r="G838" s="177" t="s">
        <v>3387</v>
      </c>
      <c r="H838" s="766" t="s">
        <v>4163</v>
      </c>
      <c r="I838" s="766" t="s">
        <v>4164</v>
      </c>
      <c r="J838" s="767" t="s">
        <v>4012</v>
      </c>
      <c r="K838" s="768" t="s">
        <v>62</v>
      </c>
      <c r="L838" s="806" t="s">
        <v>625</v>
      </c>
      <c r="M838" s="807">
        <v>3997500</v>
      </c>
      <c r="N838" s="182" t="s">
        <v>3390</v>
      </c>
    </row>
    <row r="839" spans="2:14" ht="27.75" customHeight="1">
      <c r="B839" s="179" t="s">
        <v>220</v>
      </c>
      <c r="C839" s="179">
        <v>45595</v>
      </c>
      <c r="D839" s="782" t="s">
        <v>3583</v>
      </c>
      <c r="E839" s="765" t="s">
        <v>3396</v>
      </c>
      <c r="F839" s="782" t="s">
        <v>3584</v>
      </c>
      <c r="G839" s="177" t="s">
        <v>3387</v>
      </c>
      <c r="H839" s="766" t="s">
        <v>4163</v>
      </c>
      <c r="I839" s="766" t="s">
        <v>4164</v>
      </c>
      <c r="J839" s="767" t="s">
        <v>4012</v>
      </c>
      <c r="K839" s="768" t="s">
        <v>62</v>
      </c>
      <c r="L839" s="806" t="s">
        <v>629</v>
      </c>
      <c r="M839" s="807">
        <v>4039800</v>
      </c>
      <c r="N839" s="182" t="s">
        <v>3390</v>
      </c>
    </row>
    <row r="840" spans="2:14" ht="27.75" customHeight="1">
      <c r="B840" s="179" t="s">
        <v>220</v>
      </c>
      <c r="C840" s="179">
        <v>45595</v>
      </c>
      <c r="D840" s="782" t="s">
        <v>3583</v>
      </c>
      <c r="E840" s="765" t="s">
        <v>3396</v>
      </c>
      <c r="F840" s="782" t="s">
        <v>3584</v>
      </c>
      <c r="G840" s="177" t="s">
        <v>3387</v>
      </c>
      <c r="H840" s="766" t="s">
        <v>4163</v>
      </c>
      <c r="I840" s="766" t="s">
        <v>4164</v>
      </c>
      <c r="J840" s="767" t="s">
        <v>4012</v>
      </c>
      <c r="K840" s="768" t="s">
        <v>62</v>
      </c>
      <c r="L840" s="806" t="s">
        <v>634</v>
      </c>
      <c r="M840" s="807">
        <v>2818470</v>
      </c>
      <c r="N840" s="182" t="s">
        <v>3390</v>
      </c>
    </row>
    <row r="841" spans="2:14" ht="27.75" customHeight="1">
      <c r="B841" s="179" t="s">
        <v>220</v>
      </c>
      <c r="C841" s="179">
        <v>45595</v>
      </c>
      <c r="D841" s="782" t="s">
        <v>3583</v>
      </c>
      <c r="E841" s="765" t="s">
        <v>3396</v>
      </c>
      <c r="F841" s="782" t="s">
        <v>3584</v>
      </c>
      <c r="G841" s="177" t="s">
        <v>3387</v>
      </c>
      <c r="H841" s="766" t="s">
        <v>4163</v>
      </c>
      <c r="I841" s="766" t="s">
        <v>4164</v>
      </c>
      <c r="J841" s="767" t="s">
        <v>4012</v>
      </c>
      <c r="K841" s="768" t="s">
        <v>62</v>
      </c>
      <c r="L841" s="806" t="s">
        <v>639</v>
      </c>
      <c r="M841" s="807">
        <v>712500</v>
      </c>
      <c r="N841" s="182" t="s">
        <v>3390</v>
      </c>
    </row>
    <row r="842" spans="2:14" ht="27.75" customHeight="1">
      <c r="B842" s="179" t="s">
        <v>220</v>
      </c>
      <c r="C842" s="179">
        <v>45595</v>
      </c>
      <c r="D842" s="782" t="s">
        <v>3583</v>
      </c>
      <c r="E842" s="765" t="s">
        <v>3396</v>
      </c>
      <c r="F842" s="782" t="s">
        <v>3584</v>
      </c>
      <c r="G842" s="177" t="s">
        <v>3387</v>
      </c>
      <c r="H842" s="766" t="s">
        <v>4163</v>
      </c>
      <c r="I842" s="766" t="s">
        <v>4164</v>
      </c>
      <c r="J842" s="767" t="s">
        <v>4012</v>
      </c>
      <c r="K842" s="768" t="s">
        <v>62</v>
      </c>
      <c r="L842" s="808" t="s">
        <v>644</v>
      </c>
      <c r="M842" s="807">
        <v>4326000</v>
      </c>
      <c r="N842" s="182" t="s">
        <v>3390</v>
      </c>
    </row>
    <row r="843" spans="2:14" ht="27.75" customHeight="1">
      <c r="B843" s="179" t="s">
        <v>220</v>
      </c>
      <c r="C843" s="179">
        <v>45595</v>
      </c>
      <c r="D843" s="782" t="s">
        <v>3583</v>
      </c>
      <c r="E843" s="765" t="s">
        <v>3396</v>
      </c>
      <c r="F843" s="782" t="s">
        <v>3584</v>
      </c>
      <c r="G843" s="177" t="s">
        <v>3387</v>
      </c>
      <c r="H843" s="766" t="s">
        <v>4163</v>
      </c>
      <c r="I843" s="766" t="s">
        <v>4164</v>
      </c>
      <c r="J843" s="767" t="s">
        <v>4012</v>
      </c>
      <c r="K843" s="768" t="s">
        <v>62</v>
      </c>
      <c r="L843" s="808" t="s">
        <v>649</v>
      </c>
      <c r="M843" s="807">
        <v>4325970</v>
      </c>
      <c r="N843" s="182" t="s">
        <v>3390</v>
      </c>
    </row>
    <row r="844" spans="2:14" ht="27.75" customHeight="1">
      <c r="B844" s="179" t="s">
        <v>220</v>
      </c>
      <c r="C844" s="179">
        <v>45595</v>
      </c>
      <c r="D844" s="782" t="s">
        <v>3583</v>
      </c>
      <c r="E844" s="765" t="s">
        <v>3396</v>
      </c>
      <c r="F844" s="782" t="s">
        <v>3584</v>
      </c>
      <c r="G844" s="177" t="s">
        <v>3387</v>
      </c>
      <c r="H844" s="766" t="s">
        <v>4163</v>
      </c>
      <c r="I844" s="766" t="s">
        <v>4164</v>
      </c>
      <c r="J844" s="767" t="s">
        <v>4012</v>
      </c>
      <c r="K844" s="768" t="s">
        <v>62</v>
      </c>
      <c r="L844" s="808" t="s">
        <v>654</v>
      </c>
      <c r="M844" s="807">
        <v>635460</v>
      </c>
      <c r="N844" s="182" t="s">
        <v>3390</v>
      </c>
    </row>
    <row r="845" spans="2:14" ht="27.75" customHeight="1">
      <c r="B845" s="179" t="s">
        <v>220</v>
      </c>
      <c r="C845" s="179">
        <v>45595</v>
      </c>
      <c r="D845" s="782" t="s">
        <v>3583</v>
      </c>
      <c r="E845" s="765" t="s">
        <v>3396</v>
      </c>
      <c r="F845" s="782" t="s">
        <v>3584</v>
      </c>
      <c r="G845" s="177" t="s">
        <v>3387</v>
      </c>
      <c r="H845" s="766" t="s">
        <v>4163</v>
      </c>
      <c r="I845" s="766" t="s">
        <v>4164</v>
      </c>
      <c r="J845" s="767" t="s">
        <v>4012</v>
      </c>
      <c r="K845" s="768" t="s">
        <v>62</v>
      </c>
      <c r="L845" s="808" t="s">
        <v>659</v>
      </c>
      <c r="M845" s="807">
        <v>4326210</v>
      </c>
      <c r="N845" s="182" t="s">
        <v>3390</v>
      </c>
    </row>
    <row r="846" spans="2:14" ht="27.75" customHeight="1">
      <c r="B846" s="179" t="s">
        <v>220</v>
      </c>
      <c r="C846" s="179">
        <v>45595</v>
      </c>
      <c r="D846" s="782" t="s">
        <v>3583</v>
      </c>
      <c r="E846" s="765" t="s">
        <v>3396</v>
      </c>
      <c r="F846" s="782" t="s">
        <v>3584</v>
      </c>
      <c r="G846" s="177" t="s">
        <v>3387</v>
      </c>
      <c r="H846" s="766" t="s">
        <v>4166</v>
      </c>
      <c r="I846" s="766" t="s">
        <v>4167</v>
      </c>
      <c r="J846" s="767" t="s">
        <v>4168</v>
      </c>
      <c r="K846" s="768" t="s">
        <v>64</v>
      </c>
      <c r="L846" s="178" t="s">
        <v>69</v>
      </c>
      <c r="M846" s="783">
        <v>1744095</v>
      </c>
      <c r="N846" s="182" t="s">
        <v>3390</v>
      </c>
    </row>
    <row r="847" spans="2:14" ht="27.75" customHeight="1">
      <c r="B847" s="179" t="s">
        <v>220</v>
      </c>
      <c r="C847" s="179">
        <v>45595</v>
      </c>
      <c r="D847" s="764" t="s">
        <v>3913</v>
      </c>
      <c r="E847" s="786" t="s">
        <v>3393</v>
      </c>
      <c r="F847" s="764">
        <v>34318862</v>
      </c>
      <c r="G847" s="787" t="s">
        <v>3394</v>
      </c>
      <c r="H847" s="766" t="s">
        <v>4169</v>
      </c>
      <c r="I847" s="766" t="s">
        <v>4170</v>
      </c>
      <c r="J847" s="767" t="s">
        <v>4171</v>
      </c>
      <c r="K847" s="768" t="s">
        <v>76</v>
      </c>
      <c r="L847" s="178" t="s">
        <v>288</v>
      </c>
      <c r="M847" s="809">
        <v>39156</v>
      </c>
      <c r="N847" s="182" t="s">
        <v>3390</v>
      </c>
    </row>
    <row r="848" spans="2:14" ht="27.75" customHeight="1">
      <c r="B848" s="179" t="s">
        <v>220</v>
      </c>
      <c r="C848" s="179">
        <v>45595</v>
      </c>
      <c r="D848" s="764" t="s">
        <v>3908</v>
      </c>
      <c r="E848" s="786" t="s">
        <v>3393</v>
      </c>
      <c r="F848" s="764">
        <v>10295898</v>
      </c>
      <c r="G848" s="787" t="s">
        <v>3394</v>
      </c>
      <c r="H848" s="766" t="s">
        <v>4172</v>
      </c>
      <c r="I848" s="766" t="s">
        <v>4170</v>
      </c>
      <c r="J848" s="767" t="s">
        <v>4171</v>
      </c>
      <c r="K848" s="768" t="s">
        <v>76</v>
      </c>
      <c r="L848" s="178" t="s">
        <v>288</v>
      </c>
      <c r="M848" s="809">
        <v>39156</v>
      </c>
      <c r="N848" s="182" t="s">
        <v>3390</v>
      </c>
    </row>
    <row r="849" spans="2:14" ht="27.75" customHeight="1">
      <c r="B849" s="179" t="s">
        <v>220</v>
      </c>
      <c r="C849" s="179">
        <v>45595</v>
      </c>
      <c r="D849" s="764" t="s">
        <v>3493</v>
      </c>
      <c r="E849" s="786" t="s">
        <v>3393</v>
      </c>
      <c r="F849" s="764">
        <v>34561105</v>
      </c>
      <c r="G849" s="787" t="s">
        <v>3394</v>
      </c>
      <c r="H849" s="766" t="s">
        <v>4173</v>
      </c>
      <c r="I849" s="766" t="s">
        <v>4170</v>
      </c>
      <c r="J849" s="767" t="s">
        <v>4171</v>
      </c>
      <c r="K849" s="768" t="s">
        <v>76</v>
      </c>
      <c r="L849" s="178" t="s">
        <v>288</v>
      </c>
      <c r="M849" s="809">
        <v>39156</v>
      </c>
      <c r="N849" s="793" t="s">
        <v>3390</v>
      </c>
    </row>
    <row r="850" spans="2:14" ht="27.75" customHeight="1">
      <c r="B850" s="179" t="s">
        <v>220</v>
      </c>
      <c r="C850" s="179">
        <v>45595</v>
      </c>
      <c r="D850" s="764" t="s">
        <v>3495</v>
      </c>
      <c r="E850" s="786" t="s">
        <v>3393</v>
      </c>
      <c r="F850" s="764">
        <v>25635032</v>
      </c>
      <c r="G850" s="787" t="s">
        <v>3394</v>
      </c>
      <c r="H850" s="766" t="s">
        <v>4174</v>
      </c>
      <c r="I850" s="766" t="s">
        <v>4170</v>
      </c>
      <c r="J850" s="767" t="s">
        <v>4171</v>
      </c>
      <c r="K850" s="768" t="s">
        <v>76</v>
      </c>
      <c r="L850" s="178" t="s">
        <v>288</v>
      </c>
      <c r="M850" s="809">
        <v>39156</v>
      </c>
      <c r="N850" s="182" t="s">
        <v>3390</v>
      </c>
    </row>
    <row r="851" spans="2:14" ht="27.75" customHeight="1">
      <c r="B851" s="179" t="s">
        <v>220</v>
      </c>
      <c r="C851" s="179">
        <v>45595</v>
      </c>
      <c r="D851" s="764" t="s">
        <v>3915</v>
      </c>
      <c r="E851" s="786" t="s">
        <v>3393</v>
      </c>
      <c r="F851" s="764">
        <v>1047365644</v>
      </c>
      <c r="G851" s="787" t="s">
        <v>3394</v>
      </c>
      <c r="H851" s="766" t="s">
        <v>4175</v>
      </c>
      <c r="I851" s="766" t="s">
        <v>4170</v>
      </c>
      <c r="J851" s="767" t="s">
        <v>4171</v>
      </c>
      <c r="K851" s="768" t="s">
        <v>76</v>
      </c>
      <c r="L851" s="178" t="s">
        <v>288</v>
      </c>
      <c r="M851" s="809">
        <v>39156</v>
      </c>
      <c r="N851" s="182" t="s">
        <v>3390</v>
      </c>
    </row>
    <row r="852" spans="2:14" ht="27.75" customHeight="1">
      <c r="B852" s="179" t="s">
        <v>220</v>
      </c>
      <c r="C852" s="179">
        <v>45595</v>
      </c>
      <c r="D852" s="764" t="s">
        <v>3917</v>
      </c>
      <c r="E852" s="786" t="s">
        <v>3393</v>
      </c>
      <c r="F852" s="764">
        <v>45467436</v>
      </c>
      <c r="G852" s="787" t="s">
        <v>3394</v>
      </c>
      <c r="H852" s="766" t="s">
        <v>4176</v>
      </c>
      <c r="I852" s="766" t="s">
        <v>4170</v>
      </c>
      <c r="J852" s="767" t="s">
        <v>4171</v>
      </c>
      <c r="K852" s="768" t="s">
        <v>76</v>
      </c>
      <c r="L852" s="178" t="s">
        <v>288</v>
      </c>
      <c r="M852" s="809">
        <v>39156</v>
      </c>
      <c r="N852" s="182" t="s">
        <v>3390</v>
      </c>
    </row>
    <row r="853" spans="2:14" ht="27.75" customHeight="1">
      <c r="B853" s="179" t="s">
        <v>220</v>
      </c>
      <c r="C853" s="179">
        <v>45595</v>
      </c>
      <c r="D853" s="764" t="s">
        <v>3919</v>
      </c>
      <c r="E853" s="786" t="s">
        <v>3393</v>
      </c>
      <c r="F853" s="764">
        <v>1143404334</v>
      </c>
      <c r="G853" s="787" t="s">
        <v>3394</v>
      </c>
      <c r="H853" s="766" t="s">
        <v>4177</v>
      </c>
      <c r="I853" s="766" t="s">
        <v>4170</v>
      </c>
      <c r="J853" s="767" t="s">
        <v>4171</v>
      </c>
      <c r="K853" s="768" t="s">
        <v>76</v>
      </c>
      <c r="L853" s="178" t="s">
        <v>288</v>
      </c>
      <c r="M853" s="809">
        <v>39156</v>
      </c>
      <c r="N853" s="182" t="s">
        <v>3390</v>
      </c>
    </row>
    <row r="854" spans="2:14" ht="27.75" customHeight="1">
      <c r="B854" s="179" t="s">
        <v>220</v>
      </c>
      <c r="C854" s="179">
        <v>45595</v>
      </c>
      <c r="D854" s="764" t="s">
        <v>3921</v>
      </c>
      <c r="E854" s="786" t="s">
        <v>3393</v>
      </c>
      <c r="F854" s="764">
        <v>1061719010</v>
      </c>
      <c r="G854" s="787" t="s">
        <v>3394</v>
      </c>
      <c r="H854" s="766" t="s">
        <v>4178</v>
      </c>
      <c r="I854" s="766" t="s">
        <v>4170</v>
      </c>
      <c r="J854" s="767" t="s">
        <v>4171</v>
      </c>
      <c r="K854" s="768" t="s">
        <v>76</v>
      </c>
      <c r="L854" s="178" t="s">
        <v>288</v>
      </c>
      <c r="M854" s="809">
        <v>39156</v>
      </c>
      <c r="N854" s="182" t="s">
        <v>3390</v>
      </c>
    </row>
    <row r="855" spans="2:14" ht="27.75" customHeight="1">
      <c r="B855" s="179" t="s">
        <v>220</v>
      </c>
      <c r="C855" s="179">
        <v>45595</v>
      </c>
      <c r="D855" s="764" t="s">
        <v>3923</v>
      </c>
      <c r="E855" s="786" t="s">
        <v>3393</v>
      </c>
      <c r="F855" s="764">
        <v>48607013</v>
      </c>
      <c r="G855" s="787" t="s">
        <v>3394</v>
      </c>
      <c r="H855" s="766" t="s">
        <v>4179</v>
      </c>
      <c r="I855" s="766" t="s">
        <v>4170</v>
      </c>
      <c r="J855" s="767" t="s">
        <v>4171</v>
      </c>
      <c r="K855" s="768" t="s">
        <v>76</v>
      </c>
      <c r="L855" s="178" t="s">
        <v>288</v>
      </c>
      <c r="M855" s="809">
        <v>39156</v>
      </c>
      <c r="N855" s="182" t="s">
        <v>3390</v>
      </c>
    </row>
    <row r="856" spans="2:14" ht="27.75" customHeight="1">
      <c r="B856" s="179" t="s">
        <v>220</v>
      </c>
      <c r="C856" s="179">
        <v>45595</v>
      </c>
      <c r="D856" s="764" t="s">
        <v>3925</v>
      </c>
      <c r="E856" s="786" t="s">
        <v>3393</v>
      </c>
      <c r="F856" s="764">
        <v>45509952</v>
      </c>
      <c r="G856" s="787" t="s">
        <v>3394</v>
      </c>
      <c r="H856" s="766" t="s">
        <v>4180</v>
      </c>
      <c r="I856" s="766" t="s">
        <v>4170</v>
      </c>
      <c r="J856" s="767" t="s">
        <v>4171</v>
      </c>
      <c r="K856" s="768" t="s">
        <v>76</v>
      </c>
      <c r="L856" s="178" t="s">
        <v>288</v>
      </c>
      <c r="M856" s="809">
        <v>39156</v>
      </c>
      <c r="N856" s="182" t="s">
        <v>3390</v>
      </c>
    </row>
    <row r="857" spans="2:14" ht="27.75" customHeight="1">
      <c r="B857" s="179" t="s">
        <v>220</v>
      </c>
      <c r="C857" s="179">
        <v>45595</v>
      </c>
      <c r="D857" s="764" t="s">
        <v>3437</v>
      </c>
      <c r="E857" s="786" t="s">
        <v>3393</v>
      </c>
      <c r="F857" s="764">
        <v>1058672776</v>
      </c>
      <c r="G857" s="787" t="s">
        <v>3394</v>
      </c>
      <c r="H857" s="766" t="s">
        <v>4181</v>
      </c>
      <c r="I857" s="766" t="s">
        <v>4170</v>
      </c>
      <c r="J857" s="767" t="s">
        <v>4171</v>
      </c>
      <c r="K857" s="768" t="s">
        <v>76</v>
      </c>
      <c r="L857" s="178" t="s">
        <v>288</v>
      </c>
      <c r="M857" s="809">
        <v>39156</v>
      </c>
      <c r="N857" s="182" t="s">
        <v>3390</v>
      </c>
    </row>
    <row r="858" spans="2:14" ht="27.75" customHeight="1">
      <c r="B858" s="179" t="s">
        <v>220</v>
      </c>
      <c r="C858" s="179">
        <v>45595</v>
      </c>
      <c r="D858" s="764" t="s">
        <v>3928</v>
      </c>
      <c r="E858" s="786" t="s">
        <v>3393</v>
      </c>
      <c r="F858" s="764">
        <v>1063808285</v>
      </c>
      <c r="G858" s="787" t="s">
        <v>3394</v>
      </c>
      <c r="H858" s="766" t="s">
        <v>4182</v>
      </c>
      <c r="I858" s="766" t="s">
        <v>4170</v>
      </c>
      <c r="J858" s="767" t="s">
        <v>4171</v>
      </c>
      <c r="K858" s="768" t="s">
        <v>76</v>
      </c>
      <c r="L858" s="178" t="s">
        <v>288</v>
      </c>
      <c r="M858" s="809">
        <v>39156</v>
      </c>
      <c r="N858" s="182" t="s">
        <v>3390</v>
      </c>
    </row>
    <row r="859" spans="2:14" ht="27.75" customHeight="1">
      <c r="B859" s="179" t="s">
        <v>220</v>
      </c>
      <c r="C859" s="179">
        <v>45595</v>
      </c>
      <c r="D859" s="764" t="s">
        <v>3441</v>
      </c>
      <c r="E859" s="786" t="s">
        <v>3393</v>
      </c>
      <c r="F859" s="764">
        <v>1058670284</v>
      </c>
      <c r="G859" s="787" t="s">
        <v>3394</v>
      </c>
      <c r="H859" s="766" t="s">
        <v>4183</v>
      </c>
      <c r="I859" s="766" t="s">
        <v>4170</v>
      </c>
      <c r="J859" s="767" t="s">
        <v>4171</v>
      </c>
      <c r="K859" s="768" t="s">
        <v>76</v>
      </c>
      <c r="L859" s="178" t="s">
        <v>288</v>
      </c>
      <c r="M859" s="809">
        <v>39156</v>
      </c>
      <c r="N859" s="182" t="s">
        <v>3390</v>
      </c>
    </row>
    <row r="860" spans="2:14" ht="27.75" customHeight="1">
      <c r="B860" s="179" t="s">
        <v>220</v>
      </c>
      <c r="C860" s="179">
        <v>45595</v>
      </c>
      <c r="D860" s="764" t="s">
        <v>3931</v>
      </c>
      <c r="E860" s="786" t="s">
        <v>3393</v>
      </c>
      <c r="F860" s="764">
        <v>1061783592</v>
      </c>
      <c r="G860" s="787" t="s">
        <v>3394</v>
      </c>
      <c r="H860" s="766" t="s">
        <v>4184</v>
      </c>
      <c r="I860" s="766" t="s">
        <v>4170</v>
      </c>
      <c r="J860" s="767" t="s">
        <v>4171</v>
      </c>
      <c r="K860" s="768" t="s">
        <v>76</v>
      </c>
      <c r="L860" s="178" t="s">
        <v>288</v>
      </c>
      <c r="M860" s="809">
        <v>39156</v>
      </c>
      <c r="N860" s="182" t="s">
        <v>3390</v>
      </c>
    </row>
    <row r="861" spans="2:14" ht="27.75" customHeight="1">
      <c r="B861" s="179" t="s">
        <v>220</v>
      </c>
      <c r="C861" s="179">
        <v>45595</v>
      </c>
      <c r="D861" s="764" t="s">
        <v>3933</v>
      </c>
      <c r="E861" s="786" t="s">
        <v>3393</v>
      </c>
      <c r="F861" s="764">
        <v>1033730834</v>
      </c>
      <c r="G861" s="787" t="s">
        <v>3394</v>
      </c>
      <c r="H861" s="766" t="s">
        <v>4185</v>
      </c>
      <c r="I861" s="766" t="s">
        <v>4170</v>
      </c>
      <c r="J861" s="767" t="s">
        <v>4171</v>
      </c>
      <c r="K861" s="768" t="s">
        <v>76</v>
      </c>
      <c r="L861" s="178" t="s">
        <v>288</v>
      </c>
      <c r="M861" s="809">
        <v>39156</v>
      </c>
      <c r="N861" s="182" t="s">
        <v>3390</v>
      </c>
    </row>
    <row r="862" spans="2:14" ht="27.75" customHeight="1">
      <c r="B862" s="179" t="s">
        <v>220</v>
      </c>
      <c r="C862" s="179">
        <v>45595</v>
      </c>
      <c r="D862" s="764" t="s">
        <v>3447</v>
      </c>
      <c r="E862" s="786" t="s">
        <v>3393</v>
      </c>
      <c r="F862" s="764">
        <v>1061716701</v>
      </c>
      <c r="G862" s="787" t="s">
        <v>3394</v>
      </c>
      <c r="H862" s="766" t="s">
        <v>4186</v>
      </c>
      <c r="I862" s="766" t="s">
        <v>4170</v>
      </c>
      <c r="J862" s="767" t="s">
        <v>4171</v>
      </c>
      <c r="K862" s="768" t="s">
        <v>76</v>
      </c>
      <c r="L862" s="178" t="s">
        <v>288</v>
      </c>
      <c r="M862" s="809">
        <v>39156</v>
      </c>
      <c r="N862" s="182" t="s">
        <v>3390</v>
      </c>
    </row>
    <row r="863" spans="2:14" ht="27.75" customHeight="1">
      <c r="B863" s="179" t="s">
        <v>220</v>
      </c>
      <c r="C863" s="179">
        <v>45595</v>
      </c>
      <c r="D863" s="764" t="s">
        <v>3449</v>
      </c>
      <c r="E863" s="786" t="s">
        <v>3393</v>
      </c>
      <c r="F863" s="764">
        <v>76326612</v>
      </c>
      <c r="G863" s="787" t="s">
        <v>3394</v>
      </c>
      <c r="H863" s="766" t="s">
        <v>4187</v>
      </c>
      <c r="I863" s="766" t="s">
        <v>4170</v>
      </c>
      <c r="J863" s="767" t="s">
        <v>4171</v>
      </c>
      <c r="K863" s="768" t="s">
        <v>76</v>
      </c>
      <c r="L863" s="178" t="s">
        <v>288</v>
      </c>
      <c r="M863" s="809">
        <v>39156</v>
      </c>
      <c r="N863" s="182" t="s">
        <v>3390</v>
      </c>
    </row>
    <row r="864" spans="2:14" ht="27.75" customHeight="1">
      <c r="B864" s="179" t="s">
        <v>220</v>
      </c>
      <c r="C864" s="179">
        <v>45595</v>
      </c>
      <c r="D864" s="764" t="s">
        <v>3937</v>
      </c>
      <c r="E864" s="786" t="s">
        <v>3393</v>
      </c>
      <c r="F864" s="764">
        <v>25276952</v>
      </c>
      <c r="G864" s="787" t="s">
        <v>3394</v>
      </c>
      <c r="H864" s="766" t="s">
        <v>4188</v>
      </c>
      <c r="I864" s="766" t="s">
        <v>4170</v>
      </c>
      <c r="J864" s="767" t="s">
        <v>4171</v>
      </c>
      <c r="K864" s="768" t="s">
        <v>76</v>
      </c>
      <c r="L864" s="178" t="s">
        <v>288</v>
      </c>
      <c r="M864" s="809">
        <v>39156</v>
      </c>
      <c r="N864" s="182" t="s">
        <v>3390</v>
      </c>
    </row>
    <row r="865" spans="2:14" ht="27.75" customHeight="1">
      <c r="B865" s="179" t="s">
        <v>220</v>
      </c>
      <c r="C865" s="179">
        <v>45595</v>
      </c>
      <c r="D865" s="764" t="s">
        <v>3453</v>
      </c>
      <c r="E865" s="786" t="s">
        <v>3393</v>
      </c>
      <c r="F865" s="764">
        <v>52999456</v>
      </c>
      <c r="G865" s="787" t="s">
        <v>3394</v>
      </c>
      <c r="H865" s="766" t="s">
        <v>4189</v>
      </c>
      <c r="I865" s="766" t="s">
        <v>4170</v>
      </c>
      <c r="J865" s="767" t="s">
        <v>4171</v>
      </c>
      <c r="K865" s="768" t="s">
        <v>76</v>
      </c>
      <c r="L865" s="178" t="s">
        <v>288</v>
      </c>
      <c r="M865" s="809">
        <v>39156</v>
      </c>
      <c r="N865" s="182" t="s">
        <v>3390</v>
      </c>
    </row>
    <row r="866" spans="2:14" ht="27.75" customHeight="1">
      <c r="B866" s="179" t="s">
        <v>220</v>
      </c>
      <c r="C866" s="179">
        <v>45595</v>
      </c>
      <c r="D866" s="764" t="s">
        <v>3455</v>
      </c>
      <c r="E866" s="786" t="s">
        <v>3393</v>
      </c>
      <c r="F866" s="764">
        <v>1061808219</v>
      </c>
      <c r="G866" s="787" t="s">
        <v>3394</v>
      </c>
      <c r="H866" s="766" t="s">
        <v>4190</v>
      </c>
      <c r="I866" s="766" t="s">
        <v>4170</v>
      </c>
      <c r="J866" s="767" t="s">
        <v>4171</v>
      </c>
      <c r="K866" s="768" t="s">
        <v>76</v>
      </c>
      <c r="L866" s="178" t="s">
        <v>288</v>
      </c>
      <c r="M866" s="809">
        <v>39156</v>
      </c>
      <c r="N866" s="182" t="s">
        <v>3390</v>
      </c>
    </row>
    <row r="867" spans="2:14" ht="27.75" customHeight="1">
      <c r="B867" s="179" t="s">
        <v>220</v>
      </c>
      <c r="C867" s="179">
        <v>45595</v>
      </c>
      <c r="D867" s="764" t="s">
        <v>3457</v>
      </c>
      <c r="E867" s="786" t="s">
        <v>3393</v>
      </c>
      <c r="F867" s="764">
        <v>1061775664</v>
      </c>
      <c r="G867" s="787" t="s">
        <v>3394</v>
      </c>
      <c r="H867" s="766" t="s">
        <v>4191</v>
      </c>
      <c r="I867" s="766" t="s">
        <v>4170</v>
      </c>
      <c r="J867" s="767" t="s">
        <v>4171</v>
      </c>
      <c r="K867" s="768" t="s">
        <v>76</v>
      </c>
      <c r="L867" s="178" t="s">
        <v>288</v>
      </c>
      <c r="M867" s="809">
        <v>39156</v>
      </c>
      <c r="N867" s="182" t="s">
        <v>3390</v>
      </c>
    </row>
    <row r="868" spans="2:14" ht="27.75" customHeight="1">
      <c r="B868" s="179" t="s">
        <v>220</v>
      </c>
      <c r="C868" s="179">
        <v>45595</v>
      </c>
      <c r="D868" s="764" t="s">
        <v>3459</v>
      </c>
      <c r="E868" s="786" t="s">
        <v>3393</v>
      </c>
      <c r="F868" s="764">
        <v>34317116</v>
      </c>
      <c r="G868" s="787" t="s">
        <v>3394</v>
      </c>
      <c r="H868" s="766" t="s">
        <v>4192</v>
      </c>
      <c r="I868" s="766" t="s">
        <v>4170</v>
      </c>
      <c r="J868" s="767" t="s">
        <v>4171</v>
      </c>
      <c r="K868" s="768" t="s">
        <v>76</v>
      </c>
      <c r="L868" s="178" t="s">
        <v>288</v>
      </c>
      <c r="M868" s="809">
        <v>39156</v>
      </c>
      <c r="N868" s="182" t="s">
        <v>3390</v>
      </c>
    </row>
    <row r="869" spans="2:14" ht="27.75" customHeight="1">
      <c r="B869" s="179" t="s">
        <v>220</v>
      </c>
      <c r="C869" s="179">
        <v>45595</v>
      </c>
      <c r="D869" s="764" t="s">
        <v>3461</v>
      </c>
      <c r="E869" s="786" t="s">
        <v>3393</v>
      </c>
      <c r="F869" s="764">
        <v>1058976144</v>
      </c>
      <c r="G869" s="787" t="s">
        <v>3394</v>
      </c>
      <c r="H869" s="766" t="s">
        <v>4193</v>
      </c>
      <c r="I869" s="766" t="s">
        <v>4170</v>
      </c>
      <c r="J869" s="767" t="s">
        <v>4171</v>
      </c>
      <c r="K869" s="768" t="s">
        <v>76</v>
      </c>
      <c r="L869" s="178" t="s">
        <v>288</v>
      </c>
      <c r="M869" s="809">
        <v>39156</v>
      </c>
      <c r="N869" s="182" t="s">
        <v>3390</v>
      </c>
    </row>
    <row r="870" spans="2:14" ht="27.75" customHeight="1">
      <c r="B870" s="179" t="s">
        <v>220</v>
      </c>
      <c r="C870" s="179">
        <v>45595</v>
      </c>
      <c r="D870" s="764" t="s">
        <v>3944</v>
      </c>
      <c r="E870" s="786" t="s">
        <v>3393</v>
      </c>
      <c r="F870" s="764">
        <v>1059362572</v>
      </c>
      <c r="G870" s="787" t="s">
        <v>3394</v>
      </c>
      <c r="H870" s="766" t="s">
        <v>4194</v>
      </c>
      <c r="I870" s="766" t="s">
        <v>4170</v>
      </c>
      <c r="J870" s="767" t="s">
        <v>4171</v>
      </c>
      <c r="K870" s="768" t="s">
        <v>76</v>
      </c>
      <c r="L870" s="178" t="s">
        <v>288</v>
      </c>
      <c r="M870" s="809">
        <v>39156</v>
      </c>
      <c r="N870" s="182" t="s">
        <v>3390</v>
      </c>
    </row>
    <row r="871" spans="2:14" ht="27.75" customHeight="1">
      <c r="B871" s="179" t="s">
        <v>220</v>
      </c>
      <c r="C871" s="179">
        <v>45595</v>
      </c>
      <c r="D871" s="764" t="s">
        <v>3465</v>
      </c>
      <c r="E871" s="786" t="s">
        <v>3393</v>
      </c>
      <c r="F871" s="764">
        <v>1061601638</v>
      </c>
      <c r="G871" s="787" t="s">
        <v>3394</v>
      </c>
      <c r="H871" s="766" t="s">
        <v>4195</v>
      </c>
      <c r="I871" s="766" t="s">
        <v>4170</v>
      </c>
      <c r="J871" s="767" t="s">
        <v>4171</v>
      </c>
      <c r="K871" s="768" t="s">
        <v>76</v>
      </c>
      <c r="L871" s="178" t="s">
        <v>288</v>
      </c>
      <c r="M871" s="809">
        <v>39156</v>
      </c>
      <c r="N871" s="182" t="s">
        <v>3390</v>
      </c>
    </row>
    <row r="872" spans="2:14" ht="27.75" customHeight="1">
      <c r="B872" s="179" t="s">
        <v>220</v>
      </c>
      <c r="C872" s="179">
        <v>45595</v>
      </c>
      <c r="D872" s="764" t="s">
        <v>3947</v>
      </c>
      <c r="E872" s="786" t="s">
        <v>3393</v>
      </c>
      <c r="F872" s="764">
        <v>1058676626</v>
      </c>
      <c r="G872" s="787" t="s">
        <v>3394</v>
      </c>
      <c r="H872" s="766" t="s">
        <v>4196</v>
      </c>
      <c r="I872" s="766" t="s">
        <v>4170</v>
      </c>
      <c r="J872" s="767" t="s">
        <v>4171</v>
      </c>
      <c r="K872" s="768" t="s">
        <v>76</v>
      </c>
      <c r="L872" s="178" t="s">
        <v>288</v>
      </c>
      <c r="M872" s="809">
        <v>39156</v>
      </c>
      <c r="N872" s="182" t="s">
        <v>3390</v>
      </c>
    </row>
    <row r="873" spans="2:14" ht="27.75" customHeight="1">
      <c r="B873" s="179" t="s">
        <v>220</v>
      </c>
      <c r="C873" s="179">
        <v>45595</v>
      </c>
      <c r="D873" s="764" t="s">
        <v>3469</v>
      </c>
      <c r="E873" s="786" t="s">
        <v>3393</v>
      </c>
      <c r="F873" s="764">
        <v>76335748</v>
      </c>
      <c r="G873" s="787" t="s">
        <v>3394</v>
      </c>
      <c r="H873" s="766" t="s">
        <v>4197</v>
      </c>
      <c r="I873" s="766" t="s">
        <v>4170</v>
      </c>
      <c r="J873" s="767" t="s">
        <v>4171</v>
      </c>
      <c r="K873" s="768" t="s">
        <v>76</v>
      </c>
      <c r="L873" s="178" t="s">
        <v>288</v>
      </c>
      <c r="M873" s="809">
        <v>39156</v>
      </c>
      <c r="N873" s="182" t="s">
        <v>3390</v>
      </c>
    </row>
    <row r="874" spans="2:14" ht="27.75" customHeight="1">
      <c r="B874" s="179" t="s">
        <v>220</v>
      </c>
      <c r="C874" s="179">
        <v>45595</v>
      </c>
      <c r="D874" s="764" t="s">
        <v>3471</v>
      </c>
      <c r="E874" s="786" t="s">
        <v>3393</v>
      </c>
      <c r="F874" s="764">
        <v>1059912800</v>
      </c>
      <c r="G874" s="787" t="s">
        <v>3394</v>
      </c>
      <c r="H874" s="766" t="s">
        <v>4198</v>
      </c>
      <c r="I874" s="766" t="s">
        <v>4170</v>
      </c>
      <c r="J874" s="767" t="s">
        <v>4171</v>
      </c>
      <c r="K874" s="768" t="s">
        <v>76</v>
      </c>
      <c r="L874" s="178" t="s">
        <v>288</v>
      </c>
      <c r="M874" s="809">
        <v>39156</v>
      </c>
      <c r="N874" s="182" t="s">
        <v>3390</v>
      </c>
    </row>
    <row r="875" spans="2:14" ht="27.75" customHeight="1">
      <c r="B875" s="179" t="s">
        <v>220</v>
      </c>
      <c r="C875" s="179">
        <v>45595</v>
      </c>
      <c r="D875" s="764" t="s">
        <v>3473</v>
      </c>
      <c r="E875" s="786" t="s">
        <v>3393</v>
      </c>
      <c r="F875" s="764">
        <v>1061723418</v>
      </c>
      <c r="G875" s="787" t="s">
        <v>3394</v>
      </c>
      <c r="H875" s="766" t="s">
        <v>4199</v>
      </c>
      <c r="I875" s="766" t="s">
        <v>4170</v>
      </c>
      <c r="J875" s="767" t="s">
        <v>4171</v>
      </c>
      <c r="K875" s="768" t="s">
        <v>76</v>
      </c>
      <c r="L875" s="178" t="s">
        <v>288</v>
      </c>
      <c r="M875" s="809">
        <v>39156</v>
      </c>
      <c r="N875" s="182" t="s">
        <v>3390</v>
      </c>
    </row>
    <row r="876" spans="2:14" ht="27.75" customHeight="1">
      <c r="B876" s="179" t="s">
        <v>220</v>
      </c>
      <c r="C876" s="179">
        <v>45595</v>
      </c>
      <c r="D876" s="764" t="s">
        <v>3624</v>
      </c>
      <c r="E876" s="786" t="s">
        <v>3393</v>
      </c>
      <c r="F876" s="764">
        <v>1061720638</v>
      </c>
      <c r="G876" s="787" t="s">
        <v>3394</v>
      </c>
      <c r="H876" s="766" t="s">
        <v>4200</v>
      </c>
      <c r="I876" s="766" t="s">
        <v>4170</v>
      </c>
      <c r="J876" s="767" t="s">
        <v>4171</v>
      </c>
      <c r="K876" s="768" t="s">
        <v>76</v>
      </c>
      <c r="L876" s="178" t="s">
        <v>288</v>
      </c>
      <c r="M876" s="809">
        <v>39156</v>
      </c>
      <c r="N876" s="182" t="s">
        <v>3390</v>
      </c>
    </row>
    <row r="877" spans="2:14" ht="27.75" customHeight="1">
      <c r="B877" s="179" t="s">
        <v>220</v>
      </c>
      <c r="C877" s="179">
        <v>45595</v>
      </c>
      <c r="D877" s="764" t="s">
        <v>3477</v>
      </c>
      <c r="E877" s="786" t="s">
        <v>3393</v>
      </c>
      <c r="F877" s="764">
        <v>1061786824</v>
      </c>
      <c r="G877" s="787" t="s">
        <v>3394</v>
      </c>
      <c r="H877" s="766" t="s">
        <v>4201</v>
      </c>
      <c r="I877" s="766" t="s">
        <v>4170</v>
      </c>
      <c r="J877" s="767" t="s">
        <v>4171</v>
      </c>
      <c r="K877" s="768" t="s">
        <v>76</v>
      </c>
      <c r="L877" s="178" t="s">
        <v>288</v>
      </c>
      <c r="M877" s="809">
        <v>39156</v>
      </c>
      <c r="N877" s="182" t="s">
        <v>3390</v>
      </c>
    </row>
    <row r="878" spans="2:14" ht="27.75" customHeight="1">
      <c r="B878" s="179" t="s">
        <v>220</v>
      </c>
      <c r="C878" s="179">
        <v>45595</v>
      </c>
      <c r="D878" s="764" t="s">
        <v>3479</v>
      </c>
      <c r="E878" s="786" t="s">
        <v>3393</v>
      </c>
      <c r="F878" s="764">
        <v>1059915770</v>
      </c>
      <c r="G878" s="787" t="s">
        <v>3394</v>
      </c>
      <c r="H878" s="766" t="s">
        <v>4202</v>
      </c>
      <c r="I878" s="766" t="s">
        <v>4170</v>
      </c>
      <c r="J878" s="767" t="s">
        <v>4171</v>
      </c>
      <c r="K878" s="768" t="s">
        <v>76</v>
      </c>
      <c r="L878" s="178" t="s">
        <v>288</v>
      </c>
      <c r="M878" s="809">
        <v>39156</v>
      </c>
      <c r="N878" s="182" t="s">
        <v>3390</v>
      </c>
    </row>
    <row r="879" spans="2:14" ht="27.75" customHeight="1">
      <c r="B879" s="179" t="s">
        <v>220</v>
      </c>
      <c r="C879" s="179">
        <v>45595</v>
      </c>
      <c r="D879" s="764" t="s">
        <v>3481</v>
      </c>
      <c r="E879" s="786" t="s">
        <v>3393</v>
      </c>
      <c r="F879" s="764">
        <v>1058976178</v>
      </c>
      <c r="G879" s="787" t="s">
        <v>3394</v>
      </c>
      <c r="H879" s="766" t="s">
        <v>4203</v>
      </c>
      <c r="I879" s="766" t="s">
        <v>4170</v>
      </c>
      <c r="J879" s="767" t="s">
        <v>4171</v>
      </c>
      <c r="K879" s="768" t="s">
        <v>76</v>
      </c>
      <c r="L879" s="178" t="s">
        <v>288</v>
      </c>
      <c r="M879" s="809">
        <v>39156</v>
      </c>
      <c r="N879" s="182" t="s">
        <v>3390</v>
      </c>
    </row>
    <row r="880" spans="2:14" ht="27.75" customHeight="1">
      <c r="B880" s="179" t="s">
        <v>220</v>
      </c>
      <c r="C880" s="179">
        <v>45595</v>
      </c>
      <c r="D880" s="764" t="s">
        <v>3483</v>
      </c>
      <c r="E880" s="786" t="s">
        <v>3393</v>
      </c>
      <c r="F880" s="764">
        <v>34639210</v>
      </c>
      <c r="G880" s="787" t="s">
        <v>3394</v>
      </c>
      <c r="H880" s="766" t="s">
        <v>4204</v>
      </c>
      <c r="I880" s="766" t="s">
        <v>4170</v>
      </c>
      <c r="J880" s="767" t="s">
        <v>4171</v>
      </c>
      <c r="K880" s="768" t="s">
        <v>76</v>
      </c>
      <c r="L880" s="178" t="s">
        <v>288</v>
      </c>
      <c r="M880" s="809">
        <v>39156</v>
      </c>
      <c r="N880" s="182" t="s">
        <v>3390</v>
      </c>
    </row>
    <row r="881" spans="2:14" ht="27.75" customHeight="1">
      <c r="B881" s="179" t="s">
        <v>220</v>
      </c>
      <c r="C881" s="179">
        <v>45595</v>
      </c>
      <c r="D881" s="764" t="s">
        <v>3957</v>
      </c>
      <c r="E881" s="786" t="s">
        <v>3393</v>
      </c>
      <c r="F881" s="764">
        <v>1059360257</v>
      </c>
      <c r="G881" s="787" t="s">
        <v>3394</v>
      </c>
      <c r="H881" s="766" t="s">
        <v>4205</v>
      </c>
      <c r="I881" s="766" t="s">
        <v>4170</v>
      </c>
      <c r="J881" s="767" t="s">
        <v>4171</v>
      </c>
      <c r="K881" s="768" t="s">
        <v>76</v>
      </c>
      <c r="L881" s="178" t="s">
        <v>288</v>
      </c>
      <c r="M881" s="809">
        <v>39156</v>
      </c>
      <c r="N881" s="182" t="s">
        <v>3390</v>
      </c>
    </row>
    <row r="882" spans="2:14" ht="27.75" customHeight="1">
      <c r="B882" s="179" t="s">
        <v>220</v>
      </c>
      <c r="C882" s="179">
        <v>45595</v>
      </c>
      <c r="D882" s="764" t="s">
        <v>3487</v>
      </c>
      <c r="E882" s="786" t="s">
        <v>3393</v>
      </c>
      <c r="F882" s="764">
        <v>1058672925</v>
      </c>
      <c r="G882" s="787" t="s">
        <v>3394</v>
      </c>
      <c r="H882" s="766" t="s">
        <v>4206</v>
      </c>
      <c r="I882" s="766" t="s">
        <v>4170</v>
      </c>
      <c r="J882" s="767" t="s">
        <v>4171</v>
      </c>
      <c r="K882" s="768" t="s">
        <v>76</v>
      </c>
      <c r="L882" s="178" t="s">
        <v>288</v>
      </c>
      <c r="M882" s="809">
        <v>39156</v>
      </c>
      <c r="N882" s="182" t="s">
        <v>3390</v>
      </c>
    </row>
    <row r="883" spans="2:14" ht="27.75" customHeight="1">
      <c r="B883" s="179" t="s">
        <v>220</v>
      </c>
      <c r="C883" s="179">
        <v>45595</v>
      </c>
      <c r="D883" s="764" t="s">
        <v>3489</v>
      </c>
      <c r="E883" s="786" t="s">
        <v>3393</v>
      </c>
      <c r="F883" s="764">
        <v>1061087676</v>
      </c>
      <c r="G883" s="787" t="s">
        <v>3394</v>
      </c>
      <c r="H883" s="766" t="s">
        <v>4207</v>
      </c>
      <c r="I883" s="766" t="s">
        <v>4170</v>
      </c>
      <c r="J883" s="767" t="s">
        <v>4171</v>
      </c>
      <c r="K883" s="768" t="s">
        <v>76</v>
      </c>
      <c r="L883" s="178" t="s">
        <v>288</v>
      </c>
      <c r="M883" s="809">
        <v>39156</v>
      </c>
      <c r="N883" s="182" t="s">
        <v>3390</v>
      </c>
    </row>
    <row r="884" spans="2:14" ht="27.75" customHeight="1">
      <c r="B884" s="179" t="s">
        <v>220</v>
      </c>
      <c r="C884" s="179">
        <v>45595</v>
      </c>
      <c r="D884" s="764" t="s">
        <v>3497</v>
      </c>
      <c r="E884" s="786" t="s">
        <v>3393</v>
      </c>
      <c r="F884" s="764">
        <v>1059356237</v>
      </c>
      <c r="G884" s="787" t="s">
        <v>3394</v>
      </c>
      <c r="H884" s="766" t="s">
        <v>4208</v>
      </c>
      <c r="I884" s="766" t="s">
        <v>4170</v>
      </c>
      <c r="J884" s="767" t="s">
        <v>4171</v>
      </c>
      <c r="K884" s="768" t="s">
        <v>76</v>
      </c>
      <c r="L884" s="178" t="s">
        <v>288</v>
      </c>
      <c r="M884" s="809">
        <v>39156</v>
      </c>
      <c r="N884" s="182" t="s">
        <v>3390</v>
      </c>
    </row>
    <row r="885" spans="2:14" ht="27.75" customHeight="1">
      <c r="B885" s="179" t="s">
        <v>220</v>
      </c>
      <c r="C885" s="179">
        <v>45595</v>
      </c>
      <c r="D885" s="764" t="s">
        <v>3965</v>
      </c>
      <c r="E885" s="786" t="s">
        <v>3393</v>
      </c>
      <c r="F885" s="764">
        <v>76028758</v>
      </c>
      <c r="G885" s="787" t="s">
        <v>3394</v>
      </c>
      <c r="H885" s="766" t="s">
        <v>4209</v>
      </c>
      <c r="I885" s="766" t="s">
        <v>4170</v>
      </c>
      <c r="J885" s="767" t="s">
        <v>4171</v>
      </c>
      <c r="K885" s="768" t="s">
        <v>76</v>
      </c>
      <c r="L885" s="178" t="s">
        <v>288</v>
      </c>
      <c r="M885" s="809">
        <v>39156</v>
      </c>
      <c r="N885" s="182" t="s">
        <v>3390</v>
      </c>
    </row>
    <row r="886" spans="2:14" ht="27.75" customHeight="1">
      <c r="B886" s="179" t="s">
        <v>220</v>
      </c>
      <c r="C886" s="179">
        <v>45595</v>
      </c>
      <c r="D886" s="782" t="s">
        <v>4057</v>
      </c>
      <c r="E886" s="765" t="s">
        <v>3393</v>
      </c>
      <c r="F886" s="764">
        <v>7721269</v>
      </c>
      <c r="G886" s="177" t="s">
        <v>3394</v>
      </c>
      <c r="H886" s="766" t="s">
        <v>4210</v>
      </c>
      <c r="I886" s="788" t="s">
        <v>4211</v>
      </c>
      <c r="J886" s="789" t="s">
        <v>4212</v>
      </c>
      <c r="K886" s="768" t="s">
        <v>100</v>
      </c>
      <c r="L886" s="178" t="s">
        <v>102</v>
      </c>
      <c r="M886" s="769">
        <v>3000000</v>
      </c>
      <c r="N886" s="182" t="s">
        <v>3390</v>
      </c>
    </row>
    <row r="887" spans="2:14" ht="27.75" customHeight="1">
      <c r="B887" s="179" t="s">
        <v>220</v>
      </c>
      <c r="C887" s="179">
        <v>45595</v>
      </c>
      <c r="D887" s="747" t="s">
        <v>3738</v>
      </c>
      <c r="E887" s="765" t="s">
        <v>3393</v>
      </c>
      <c r="F887" s="764">
        <v>45690077</v>
      </c>
      <c r="G887" s="177" t="s">
        <v>3394</v>
      </c>
      <c r="H887" s="788" t="s">
        <v>4213</v>
      </c>
      <c r="I887" s="788" t="s">
        <v>4214</v>
      </c>
      <c r="J887" s="789" t="s">
        <v>4212</v>
      </c>
      <c r="K887" s="768" t="s">
        <v>100</v>
      </c>
      <c r="L887" s="178" t="s">
        <v>105</v>
      </c>
      <c r="M887" s="769">
        <v>3000000</v>
      </c>
      <c r="N887" s="182" t="s">
        <v>3390</v>
      </c>
    </row>
    <row r="888" spans="2:14" ht="27.75" customHeight="1">
      <c r="B888" s="179" t="s">
        <v>220</v>
      </c>
      <c r="C888" s="179">
        <v>45595</v>
      </c>
      <c r="D888" s="747" t="s">
        <v>3733</v>
      </c>
      <c r="E888" s="765" t="s">
        <v>3396</v>
      </c>
      <c r="F888" s="765" t="s">
        <v>3734</v>
      </c>
      <c r="G888" s="177" t="s">
        <v>3387</v>
      </c>
      <c r="H888" s="788" t="s">
        <v>4215</v>
      </c>
      <c r="I888" s="766" t="s">
        <v>4216</v>
      </c>
      <c r="J888" s="789" t="s">
        <v>4212</v>
      </c>
      <c r="K888" s="768" t="s">
        <v>100</v>
      </c>
      <c r="L888" s="178" t="s">
        <v>105</v>
      </c>
      <c r="M888" s="180">
        <v>8804195</v>
      </c>
      <c r="N888" s="182" t="s">
        <v>3390</v>
      </c>
    </row>
    <row r="889" spans="2:14" ht="27.75" customHeight="1">
      <c r="B889" s="179" t="s">
        <v>220</v>
      </c>
      <c r="C889" s="179">
        <v>45595</v>
      </c>
      <c r="D889" s="747" t="s">
        <v>3733</v>
      </c>
      <c r="E889" s="765" t="s">
        <v>3396</v>
      </c>
      <c r="F889" s="765" t="s">
        <v>3734</v>
      </c>
      <c r="G889" s="177" t="s">
        <v>3387</v>
      </c>
      <c r="H889" s="766" t="s">
        <v>4217</v>
      </c>
      <c r="I889" s="766" t="s">
        <v>4218</v>
      </c>
      <c r="J889" s="789" t="s">
        <v>4212</v>
      </c>
      <c r="K889" s="768" t="s">
        <v>100</v>
      </c>
      <c r="L889" s="178" t="s">
        <v>102</v>
      </c>
      <c r="M889" s="180">
        <v>8373600</v>
      </c>
      <c r="N889" s="182" t="s">
        <v>3390</v>
      </c>
    </row>
    <row r="890" spans="2:14" ht="27.75" customHeight="1">
      <c r="B890" s="179" t="s">
        <v>220</v>
      </c>
      <c r="C890" s="179">
        <v>45595</v>
      </c>
      <c r="D890" s="782" t="s">
        <v>4057</v>
      </c>
      <c r="E890" s="765" t="s">
        <v>3393</v>
      </c>
      <c r="F890" s="764">
        <v>7721269</v>
      </c>
      <c r="G890" s="177" t="s">
        <v>3394</v>
      </c>
      <c r="H890" s="788" t="s">
        <v>4219</v>
      </c>
      <c r="I890" s="766"/>
      <c r="J890" s="789" t="s">
        <v>4212</v>
      </c>
      <c r="K890" s="768" t="s">
        <v>100</v>
      </c>
      <c r="L890" s="178" t="s">
        <v>102</v>
      </c>
      <c r="M890" s="771">
        <v>500000</v>
      </c>
      <c r="N890" s="182" t="s">
        <v>3390</v>
      </c>
    </row>
    <row r="891" spans="2:14" ht="27.75" customHeight="1">
      <c r="B891" s="179" t="s">
        <v>220</v>
      </c>
      <c r="C891" s="179">
        <v>45595</v>
      </c>
      <c r="D891" s="747" t="s">
        <v>3898</v>
      </c>
      <c r="E891" s="765" t="s">
        <v>3396</v>
      </c>
      <c r="F891" s="765" t="s">
        <v>3899</v>
      </c>
      <c r="G891" s="177" t="s">
        <v>3391</v>
      </c>
      <c r="H891" s="788" t="s">
        <v>4075</v>
      </c>
      <c r="I891" s="766"/>
      <c r="J891" s="767" t="s">
        <v>4076</v>
      </c>
      <c r="K891" s="768" t="s">
        <v>119</v>
      </c>
      <c r="L891" s="178" t="s">
        <v>349</v>
      </c>
      <c r="M891" s="771">
        <v>1630572.38</v>
      </c>
      <c r="N891" s="182" t="s">
        <v>3390</v>
      </c>
    </row>
    <row r="892" spans="2:14" ht="27.75" customHeight="1">
      <c r="B892" s="179" t="s">
        <v>229</v>
      </c>
      <c r="C892" s="179">
        <v>45626</v>
      </c>
      <c r="D892" s="764" t="s">
        <v>3913</v>
      </c>
      <c r="E892" s="764" t="s">
        <v>3393</v>
      </c>
      <c r="F892" s="764">
        <v>34318862</v>
      </c>
      <c r="G892" s="177" t="s">
        <v>3394</v>
      </c>
      <c r="H892" s="766" t="s">
        <v>4220</v>
      </c>
      <c r="I892" s="766" t="s">
        <v>4221</v>
      </c>
      <c r="J892" s="767" t="s">
        <v>4222</v>
      </c>
      <c r="K892" s="768" t="s">
        <v>15</v>
      </c>
      <c r="L892" s="178" t="s">
        <v>16</v>
      </c>
      <c r="M892" s="769">
        <v>7971067</v>
      </c>
      <c r="N892" s="182" t="s">
        <v>3390</v>
      </c>
    </row>
    <row r="893" spans="2:14" ht="27.75" customHeight="1">
      <c r="B893" s="179" t="s">
        <v>229</v>
      </c>
      <c r="C893" s="179">
        <v>45626</v>
      </c>
      <c r="D893" s="764" t="s">
        <v>3908</v>
      </c>
      <c r="E893" s="764" t="s">
        <v>3393</v>
      </c>
      <c r="F893" s="764">
        <v>10295898</v>
      </c>
      <c r="G893" s="177" t="s">
        <v>3394</v>
      </c>
      <c r="H893" s="766" t="s">
        <v>4223</v>
      </c>
      <c r="I893" s="766" t="s">
        <v>4221</v>
      </c>
      <c r="J893" s="767" t="s">
        <v>4222</v>
      </c>
      <c r="K893" s="768" t="s">
        <v>15</v>
      </c>
      <c r="L893" s="178" t="s">
        <v>19</v>
      </c>
      <c r="M893" s="784">
        <v>4853933</v>
      </c>
      <c r="N893" s="182" t="s">
        <v>3224</v>
      </c>
    </row>
    <row r="894" spans="2:14" ht="27.75" customHeight="1">
      <c r="B894" s="179" t="s">
        <v>229</v>
      </c>
      <c r="C894" s="179">
        <v>45626</v>
      </c>
      <c r="D894" s="764" t="s">
        <v>3493</v>
      </c>
      <c r="E894" s="764" t="s">
        <v>3393</v>
      </c>
      <c r="F894" s="764">
        <v>34561105</v>
      </c>
      <c r="G894" s="177" t="s">
        <v>3394</v>
      </c>
      <c r="H894" s="766" t="s">
        <v>4224</v>
      </c>
      <c r="I894" s="766" t="s">
        <v>4221</v>
      </c>
      <c r="J894" s="767" t="s">
        <v>4222</v>
      </c>
      <c r="K894" s="768" t="s">
        <v>15</v>
      </c>
      <c r="L894" s="178" t="s">
        <v>19</v>
      </c>
      <c r="M894" s="784">
        <v>4853933</v>
      </c>
      <c r="N894" s="182" t="s">
        <v>3390</v>
      </c>
    </row>
    <row r="895" spans="2:14" ht="27.75" customHeight="1">
      <c r="B895" s="179" t="s">
        <v>229</v>
      </c>
      <c r="C895" s="179">
        <v>45626</v>
      </c>
      <c r="D895" s="764" t="s">
        <v>3495</v>
      </c>
      <c r="E895" s="764" t="s">
        <v>3393</v>
      </c>
      <c r="F895" s="764">
        <v>25635032</v>
      </c>
      <c r="G895" s="177" t="s">
        <v>3394</v>
      </c>
      <c r="H895" s="766" t="s">
        <v>4225</v>
      </c>
      <c r="I895" s="766" t="s">
        <v>4221</v>
      </c>
      <c r="J895" s="767" t="s">
        <v>4222</v>
      </c>
      <c r="K895" s="768" t="s">
        <v>15</v>
      </c>
      <c r="L895" s="178" t="s">
        <v>19</v>
      </c>
      <c r="M895" s="784">
        <v>4853933</v>
      </c>
      <c r="N895" s="182" t="s">
        <v>3390</v>
      </c>
    </row>
    <row r="896" spans="2:14" ht="27.75" customHeight="1">
      <c r="B896" s="179" t="s">
        <v>229</v>
      </c>
      <c r="C896" s="179">
        <v>45626</v>
      </c>
      <c r="D896" s="764" t="s">
        <v>3915</v>
      </c>
      <c r="E896" s="764" t="s">
        <v>3393</v>
      </c>
      <c r="F896" s="764">
        <v>1047365644</v>
      </c>
      <c r="G896" s="177" t="s">
        <v>3394</v>
      </c>
      <c r="H896" s="766" t="s">
        <v>4226</v>
      </c>
      <c r="I896" s="766" t="s">
        <v>4221</v>
      </c>
      <c r="J896" s="767" t="s">
        <v>4222</v>
      </c>
      <c r="K896" s="768" t="s">
        <v>15</v>
      </c>
      <c r="L896" s="178" t="s">
        <v>33</v>
      </c>
      <c r="M896" s="769">
        <v>4022732</v>
      </c>
      <c r="N896" s="182" t="s">
        <v>3390</v>
      </c>
    </row>
    <row r="897" spans="2:14" ht="27.75" customHeight="1">
      <c r="B897" s="179" t="s">
        <v>229</v>
      </c>
      <c r="C897" s="179">
        <v>45626</v>
      </c>
      <c r="D897" s="764" t="s">
        <v>3917</v>
      </c>
      <c r="E897" s="764" t="s">
        <v>3393</v>
      </c>
      <c r="F897" s="764">
        <v>45467436</v>
      </c>
      <c r="G897" s="177" t="s">
        <v>3394</v>
      </c>
      <c r="H897" s="766" t="s">
        <v>4227</v>
      </c>
      <c r="I897" s="766" t="s">
        <v>4221</v>
      </c>
      <c r="J897" s="767" t="s">
        <v>4222</v>
      </c>
      <c r="K897" s="768" t="s">
        <v>15</v>
      </c>
      <c r="L897" s="178" t="s">
        <v>33</v>
      </c>
      <c r="M897" s="769">
        <v>4022732</v>
      </c>
      <c r="N897" s="182" t="s">
        <v>3390</v>
      </c>
    </row>
    <row r="898" spans="2:14" ht="27.75" customHeight="1">
      <c r="B898" s="179" t="s">
        <v>229</v>
      </c>
      <c r="C898" s="179">
        <v>45626</v>
      </c>
      <c r="D898" s="764" t="s">
        <v>3919</v>
      </c>
      <c r="E898" s="764" t="s">
        <v>3393</v>
      </c>
      <c r="F898" s="764">
        <v>1143404334</v>
      </c>
      <c r="G898" s="177" t="s">
        <v>3394</v>
      </c>
      <c r="H898" s="766" t="s">
        <v>4228</v>
      </c>
      <c r="I898" s="766" t="s">
        <v>4221</v>
      </c>
      <c r="J898" s="767" t="s">
        <v>4222</v>
      </c>
      <c r="K898" s="768" t="s">
        <v>15</v>
      </c>
      <c r="L898" s="178" t="s">
        <v>33</v>
      </c>
      <c r="M898" s="769">
        <v>4022732</v>
      </c>
      <c r="N898" s="182" t="s">
        <v>3390</v>
      </c>
    </row>
    <row r="899" spans="2:14" ht="27.75" customHeight="1">
      <c r="B899" s="179" t="s">
        <v>229</v>
      </c>
      <c r="C899" s="179">
        <v>45626</v>
      </c>
      <c r="D899" s="764" t="s">
        <v>3921</v>
      </c>
      <c r="E899" s="764" t="s">
        <v>3393</v>
      </c>
      <c r="F899" s="764">
        <v>1061719010</v>
      </c>
      <c r="G899" s="177" t="s">
        <v>3394</v>
      </c>
      <c r="H899" s="766" t="s">
        <v>4229</v>
      </c>
      <c r="I899" s="766" t="s">
        <v>4221</v>
      </c>
      <c r="J899" s="767" t="s">
        <v>4222</v>
      </c>
      <c r="K899" s="768" t="s">
        <v>15</v>
      </c>
      <c r="L899" s="178" t="s">
        <v>25</v>
      </c>
      <c r="M899" s="769">
        <v>4326000</v>
      </c>
      <c r="N899" s="182" t="s">
        <v>3390</v>
      </c>
    </row>
    <row r="900" spans="2:14" ht="27.75" customHeight="1">
      <c r="B900" s="179" t="s">
        <v>229</v>
      </c>
      <c r="C900" s="179">
        <v>45626</v>
      </c>
      <c r="D900" s="764" t="s">
        <v>3923</v>
      </c>
      <c r="E900" s="764" t="s">
        <v>3393</v>
      </c>
      <c r="F900" s="764">
        <v>48607013</v>
      </c>
      <c r="G900" s="177" t="s">
        <v>3394</v>
      </c>
      <c r="H900" s="766" t="s">
        <v>4230</v>
      </c>
      <c r="I900" s="766" t="s">
        <v>4221</v>
      </c>
      <c r="J900" s="767" t="s">
        <v>4222</v>
      </c>
      <c r="K900" s="768" t="s">
        <v>15</v>
      </c>
      <c r="L900" s="178" t="s">
        <v>25</v>
      </c>
      <c r="M900" s="784">
        <v>4326000</v>
      </c>
      <c r="N900" s="182" t="s">
        <v>3390</v>
      </c>
    </row>
    <row r="901" spans="2:14" ht="27.75" customHeight="1">
      <c r="B901" s="179" t="s">
        <v>229</v>
      </c>
      <c r="C901" s="179">
        <v>45626</v>
      </c>
      <c r="D901" s="764" t="s">
        <v>3925</v>
      </c>
      <c r="E901" s="764" t="s">
        <v>3393</v>
      </c>
      <c r="F901" s="764">
        <v>45509952</v>
      </c>
      <c r="G901" s="177" t="s">
        <v>3394</v>
      </c>
      <c r="H901" s="766" t="s">
        <v>4231</v>
      </c>
      <c r="I901" s="766" t="s">
        <v>4221</v>
      </c>
      <c r="J901" s="767" t="s">
        <v>4222</v>
      </c>
      <c r="K901" s="768" t="s">
        <v>15</v>
      </c>
      <c r="L901" s="178" t="s">
        <v>25</v>
      </c>
      <c r="M901" s="784">
        <v>4326000</v>
      </c>
      <c r="N901" s="182" t="s">
        <v>3390</v>
      </c>
    </row>
    <row r="902" spans="2:14" ht="27.75" customHeight="1">
      <c r="B902" s="179" t="s">
        <v>229</v>
      </c>
      <c r="C902" s="179">
        <v>45626</v>
      </c>
      <c r="D902" s="764" t="s">
        <v>3437</v>
      </c>
      <c r="E902" s="764" t="s">
        <v>3393</v>
      </c>
      <c r="F902" s="764">
        <v>1058672776</v>
      </c>
      <c r="G902" s="177" t="s">
        <v>3394</v>
      </c>
      <c r="H902" s="766" t="s">
        <v>4232</v>
      </c>
      <c r="I902" s="766" t="s">
        <v>4221</v>
      </c>
      <c r="J902" s="767" t="s">
        <v>4222</v>
      </c>
      <c r="K902" s="768" t="s">
        <v>15</v>
      </c>
      <c r="L902" s="178" t="s">
        <v>25</v>
      </c>
      <c r="M902" s="784">
        <v>4326000</v>
      </c>
      <c r="N902" s="182" t="s">
        <v>3390</v>
      </c>
    </row>
    <row r="903" spans="2:14" ht="27.75" customHeight="1">
      <c r="B903" s="179" t="s">
        <v>229</v>
      </c>
      <c r="C903" s="179">
        <v>45626</v>
      </c>
      <c r="D903" s="764" t="s">
        <v>3928</v>
      </c>
      <c r="E903" s="764" t="s">
        <v>3393</v>
      </c>
      <c r="F903" s="764">
        <v>1063808285</v>
      </c>
      <c r="G903" s="177" t="s">
        <v>3394</v>
      </c>
      <c r="H903" s="766" t="s">
        <v>4233</v>
      </c>
      <c r="I903" s="766" t="s">
        <v>4221</v>
      </c>
      <c r="J903" s="767" t="s">
        <v>4222</v>
      </c>
      <c r="K903" s="768" t="s">
        <v>15</v>
      </c>
      <c r="L903" s="178" t="s">
        <v>25</v>
      </c>
      <c r="M903" s="784">
        <v>4326000</v>
      </c>
      <c r="N903" s="182" t="s">
        <v>3390</v>
      </c>
    </row>
    <row r="904" spans="2:14" ht="27.75" customHeight="1">
      <c r="B904" s="179" t="s">
        <v>229</v>
      </c>
      <c r="C904" s="179">
        <v>45626</v>
      </c>
      <c r="D904" s="764" t="s">
        <v>3441</v>
      </c>
      <c r="E904" s="764" t="s">
        <v>3393</v>
      </c>
      <c r="F904" s="764">
        <v>1058670284</v>
      </c>
      <c r="G904" s="177" t="s">
        <v>3394</v>
      </c>
      <c r="H904" s="766" t="s">
        <v>4234</v>
      </c>
      <c r="I904" s="766" t="s">
        <v>4221</v>
      </c>
      <c r="J904" s="767" t="s">
        <v>4222</v>
      </c>
      <c r="K904" s="768" t="s">
        <v>15</v>
      </c>
      <c r="L904" s="178" t="s">
        <v>25</v>
      </c>
      <c r="M904" s="784">
        <v>4326000</v>
      </c>
      <c r="N904" s="182" t="s">
        <v>3390</v>
      </c>
    </row>
    <row r="905" spans="2:14" ht="27.75" customHeight="1">
      <c r="B905" s="179" t="s">
        <v>229</v>
      </c>
      <c r="C905" s="179">
        <v>45626</v>
      </c>
      <c r="D905" s="764" t="s">
        <v>3931</v>
      </c>
      <c r="E905" s="764" t="s">
        <v>3393</v>
      </c>
      <c r="F905" s="764">
        <v>1061783592</v>
      </c>
      <c r="G905" s="177" t="s">
        <v>3394</v>
      </c>
      <c r="H905" s="766" t="s">
        <v>4235</v>
      </c>
      <c r="I905" s="766" t="s">
        <v>4221</v>
      </c>
      <c r="J905" s="767" t="s">
        <v>4222</v>
      </c>
      <c r="K905" s="768" t="s">
        <v>15</v>
      </c>
      <c r="L905" s="178" t="s">
        <v>25</v>
      </c>
      <c r="M905" s="784">
        <v>4326000</v>
      </c>
      <c r="N905" s="182" t="s">
        <v>3390</v>
      </c>
    </row>
    <row r="906" spans="2:14" ht="27.75" customHeight="1">
      <c r="B906" s="179" t="s">
        <v>229</v>
      </c>
      <c r="C906" s="179">
        <v>45626</v>
      </c>
      <c r="D906" s="764" t="s">
        <v>3933</v>
      </c>
      <c r="E906" s="764" t="s">
        <v>3393</v>
      </c>
      <c r="F906" s="764">
        <v>1033730834</v>
      </c>
      <c r="G906" s="177" t="s">
        <v>3394</v>
      </c>
      <c r="H906" s="766" t="s">
        <v>4236</v>
      </c>
      <c r="I906" s="766" t="s">
        <v>4221</v>
      </c>
      <c r="J906" s="767" t="s">
        <v>4222</v>
      </c>
      <c r="K906" s="768" t="s">
        <v>15</v>
      </c>
      <c r="L906" s="178" t="s">
        <v>25</v>
      </c>
      <c r="M906" s="784">
        <v>4326000</v>
      </c>
      <c r="N906" s="182" t="s">
        <v>3390</v>
      </c>
    </row>
    <row r="907" spans="2:14" ht="27.75" customHeight="1">
      <c r="B907" s="179" t="s">
        <v>229</v>
      </c>
      <c r="C907" s="179">
        <v>45626</v>
      </c>
      <c r="D907" s="764" t="s">
        <v>3447</v>
      </c>
      <c r="E907" s="764" t="s">
        <v>3393</v>
      </c>
      <c r="F907" s="764">
        <v>1061716701</v>
      </c>
      <c r="G907" s="177" t="s">
        <v>3394</v>
      </c>
      <c r="H907" s="766" t="s">
        <v>4237</v>
      </c>
      <c r="I907" s="766" t="s">
        <v>4221</v>
      </c>
      <c r="J907" s="767" t="s">
        <v>4222</v>
      </c>
      <c r="K907" s="768" t="s">
        <v>15</v>
      </c>
      <c r="L907" s="178" t="s">
        <v>25</v>
      </c>
      <c r="M907" s="784">
        <v>4326000</v>
      </c>
      <c r="N907" s="182" t="s">
        <v>3390</v>
      </c>
    </row>
    <row r="908" spans="2:14" ht="27.75" customHeight="1">
      <c r="B908" s="179" t="s">
        <v>229</v>
      </c>
      <c r="C908" s="179">
        <v>45626</v>
      </c>
      <c r="D908" s="764" t="s">
        <v>3449</v>
      </c>
      <c r="E908" s="764" t="s">
        <v>3393</v>
      </c>
      <c r="F908" s="764">
        <v>76326612</v>
      </c>
      <c r="G908" s="177" t="s">
        <v>3394</v>
      </c>
      <c r="H908" s="766" t="s">
        <v>4238</v>
      </c>
      <c r="I908" s="766" t="s">
        <v>4221</v>
      </c>
      <c r="J908" s="767" t="s">
        <v>4222</v>
      </c>
      <c r="K908" s="768" t="s">
        <v>15</v>
      </c>
      <c r="L908" s="178" t="s">
        <v>25</v>
      </c>
      <c r="M908" s="784">
        <v>4326000</v>
      </c>
      <c r="N908" s="182" t="s">
        <v>3390</v>
      </c>
    </row>
    <row r="909" spans="2:14" ht="27.75" customHeight="1">
      <c r="B909" s="179" t="s">
        <v>229</v>
      </c>
      <c r="C909" s="179">
        <v>45626</v>
      </c>
      <c r="D909" s="764" t="s">
        <v>3937</v>
      </c>
      <c r="E909" s="764" t="s">
        <v>3393</v>
      </c>
      <c r="F909" s="764">
        <v>25276952</v>
      </c>
      <c r="G909" s="177" t="s">
        <v>3394</v>
      </c>
      <c r="H909" s="766" t="s">
        <v>4239</v>
      </c>
      <c r="I909" s="766" t="s">
        <v>4221</v>
      </c>
      <c r="J909" s="767" t="s">
        <v>4222</v>
      </c>
      <c r="K909" s="768" t="s">
        <v>15</v>
      </c>
      <c r="L909" s="178" t="s">
        <v>25</v>
      </c>
      <c r="M909" s="784">
        <v>4326000</v>
      </c>
      <c r="N909" s="182" t="s">
        <v>3390</v>
      </c>
    </row>
    <row r="910" spans="2:14" ht="27.75" customHeight="1">
      <c r="B910" s="179" t="s">
        <v>229</v>
      </c>
      <c r="C910" s="179">
        <v>45626</v>
      </c>
      <c r="D910" s="764" t="s">
        <v>3453</v>
      </c>
      <c r="E910" s="764" t="s">
        <v>3393</v>
      </c>
      <c r="F910" s="764">
        <v>52999456</v>
      </c>
      <c r="G910" s="177" t="s">
        <v>3394</v>
      </c>
      <c r="H910" s="766" t="s">
        <v>4240</v>
      </c>
      <c r="I910" s="766" t="s">
        <v>4221</v>
      </c>
      <c r="J910" s="767" t="s">
        <v>4222</v>
      </c>
      <c r="K910" s="768" t="s">
        <v>15</v>
      </c>
      <c r="L910" s="178" t="s">
        <v>25</v>
      </c>
      <c r="M910" s="784">
        <v>4326000</v>
      </c>
      <c r="N910" s="182" t="s">
        <v>3390</v>
      </c>
    </row>
    <row r="911" spans="2:14" ht="27.75" customHeight="1">
      <c r="B911" s="179" t="s">
        <v>229</v>
      </c>
      <c r="C911" s="179">
        <v>45626</v>
      </c>
      <c r="D911" s="764" t="s">
        <v>3455</v>
      </c>
      <c r="E911" s="764" t="s">
        <v>3393</v>
      </c>
      <c r="F911" s="764">
        <v>1061808219</v>
      </c>
      <c r="G911" s="177" t="s">
        <v>3394</v>
      </c>
      <c r="H911" s="766" t="s">
        <v>4241</v>
      </c>
      <c r="I911" s="766" t="s">
        <v>4221</v>
      </c>
      <c r="J911" s="767" t="s">
        <v>4222</v>
      </c>
      <c r="K911" s="768" t="s">
        <v>15</v>
      </c>
      <c r="L911" s="178" t="s">
        <v>25</v>
      </c>
      <c r="M911" s="784">
        <v>4326000</v>
      </c>
      <c r="N911" s="182" t="s">
        <v>3390</v>
      </c>
    </row>
    <row r="912" spans="2:14" ht="27.75" customHeight="1">
      <c r="B912" s="179" t="s">
        <v>229</v>
      </c>
      <c r="C912" s="179">
        <v>45626</v>
      </c>
      <c r="D912" s="764" t="s">
        <v>3457</v>
      </c>
      <c r="E912" s="764" t="s">
        <v>3393</v>
      </c>
      <c r="F912" s="764">
        <v>1061775664</v>
      </c>
      <c r="G912" s="177" t="s">
        <v>3394</v>
      </c>
      <c r="H912" s="766" t="s">
        <v>4242</v>
      </c>
      <c r="I912" s="766" t="s">
        <v>4221</v>
      </c>
      <c r="J912" s="767" t="s">
        <v>4222</v>
      </c>
      <c r="K912" s="768" t="s">
        <v>15</v>
      </c>
      <c r="L912" s="178" t="s">
        <v>25</v>
      </c>
      <c r="M912" s="784">
        <v>4326000</v>
      </c>
      <c r="N912" s="182" t="s">
        <v>3390</v>
      </c>
    </row>
    <row r="913" spans="2:14" ht="27.75" customHeight="1">
      <c r="B913" s="179" t="s">
        <v>229</v>
      </c>
      <c r="C913" s="179">
        <v>45626</v>
      </c>
      <c r="D913" s="764" t="s">
        <v>3459</v>
      </c>
      <c r="E913" s="764" t="s">
        <v>3393</v>
      </c>
      <c r="F913" s="764">
        <v>34317116</v>
      </c>
      <c r="G913" s="177" t="s">
        <v>3394</v>
      </c>
      <c r="H913" s="766" t="s">
        <v>4243</v>
      </c>
      <c r="I913" s="766" t="s">
        <v>4221</v>
      </c>
      <c r="J913" s="767" t="s">
        <v>4222</v>
      </c>
      <c r="K913" s="768" t="s">
        <v>15</v>
      </c>
      <c r="L913" s="178" t="s">
        <v>25</v>
      </c>
      <c r="M913" s="784">
        <v>4326000</v>
      </c>
      <c r="N913" s="182" t="s">
        <v>3390</v>
      </c>
    </row>
    <row r="914" spans="2:14" ht="27.75" customHeight="1">
      <c r="B914" s="179" t="s">
        <v>229</v>
      </c>
      <c r="C914" s="179">
        <v>45626</v>
      </c>
      <c r="D914" s="764" t="s">
        <v>3461</v>
      </c>
      <c r="E914" s="764" t="s">
        <v>3393</v>
      </c>
      <c r="F914" s="764">
        <v>1058976144</v>
      </c>
      <c r="G914" s="177" t="s">
        <v>3394</v>
      </c>
      <c r="H914" s="766" t="s">
        <v>4244</v>
      </c>
      <c r="I914" s="766" t="s">
        <v>4221</v>
      </c>
      <c r="J914" s="767" t="s">
        <v>4222</v>
      </c>
      <c r="K914" s="768" t="s">
        <v>15</v>
      </c>
      <c r="L914" s="178" t="s">
        <v>31</v>
      </c>
      <c r="M914" s="784">
        <v>4326000</v>
      </c>
      <c r="N914" s="182" t="s">
        <v>3390</v>
      </c>
    </row>
    <row r="915" spans="2:14" ht="27.75" customHeight="1">
      <c r="B915" s="179" t="s">
        <v>229</v>
      </c>
      <c r="C915" s="179">
        <v>45626</v>
      </c>
      <c r="D915" s="764" t="s">
        <v>3944</v>
      </c>
      <c r="E915" s="764" t="s">
        <v>3393</v>
      </c>
      <c r="F915" s="764">
        <v>1059362572</v>
      </c>
      <c r="G915" s="177" t="s">
        <v>3394</v>
      </c>
      <c r="H915" s="766" t="s">
        <v>4245</v>
      </c>
      <c r="I915" s="766" t="s">
        <v>4221</v>
      </c>
      <c r="J915" s="767" t="s">
        <v>4222</v>
      </c>
      <c r="K915" s="768" t="s">
        <v>15</v>
      </c>
      <c r="L915" s="178" t="s">
        <v>31</v>
      </c>
      <c r="M915" s="784">
        <v>4326000</v>
      </c>
      <c r="N915" s="182" t="s">
        <v>3390</v>
      </c>
    </row>
    <row r="916" spans="2:14" ht="27.75" customHeight="1">
      <c r="B916" s="179" t="s">
        <v>229</v>
      </c>
      <c r="C916" s="179">
        <v>45626</v>
      </c>
      <c r="D916" s="764" t="s">
        <v>3465</v>
      </c>
      <c r="E916" s="764" t="s">
        <v>3393</v>
      </c>
      <c r="F916" s="764">
        <v>1061601638</v>
      </c>
      <c r="G916" s="177" t="s">
        <v>3394</v>
      </c>
      <c r="H916" s="766" t="s">
        <v>4246</v>
      </c>
      <c r="I916" s="766" t="s">
        <v>4221</v>
      </c>
      <c r="J916" s="767" t="s">
        <v>4222</v>
      </c>
      <c r="K916" s="768" t="s">
        <v>15</v>
      </c>
      <c r="L916" s="178" t="s">
        <v>31</v>
      </c>
      <c r="M916" s="784">
        <v>4326000</v>
      </c>
      <c r="N916" s="182" t="s">
        <v>3390</v>
      </c>
    </row>
    <row r="917" spans="2:14" ht="27.75" customHeight="1">
      <c r="B917" s="179" t="s">
        <v>229</v>
      </c>
      <c r="C917" s="179">
        <v>45626</v>
      </c>
      <c r="D917" s="764" t="s">
        <v>3947</v>
      </c>
      <c r="E917" s="764" t="s">
        <v>3393</v>
      </c>
      <c r="F917" s="764">
        <v>1058676626</v>
      </c>
      <c r="G917" s="177" t="s">
        <v>3394</v>
      </c>
      <c r="H917" s="766" t="s">
        <v>4247</v>
      </c>
      <c r="I917" s="766" t="s">
        <v>4221</v>
      </c>
      <c r="J917" s="767" t="s">
        <v>4222</v>
      </c>
      <c r="K917" s="768" t="s">
        <v>15</v>
      </c>
      <c r="L917" s="178" t="s">
        <v>31</v>
      </c>
      <c r="M917" s="784">
        <v>4326000</v>
      </c>
      <c r="N917" s="182" t="s">
        <v>3390</v>
      </c>
    </row>
    <row r="918" spans="2:14" ht="27.75" customHeight="1">
      <c r="B918" s="179" t="s">
        <v>229</v>
      </c>
      <c r="C918" s="179">
        <v>45626</v>
      </c>
      <c r="D918" s="764" t="s">
        <v>3469</v>
      </c>
      <c r="E918" s="764" t="s">
        <v>3393</v>
      </c>
      <c r="F918" s="764">
        <v>76335748</v>
      </c>
      <c r="G918" s="177" t="s">
        <v>3394</v>
      </c>
      <c r="H918" s="766" t="s">
        <v>4248</v>
      </c>
      <c r="I918" s="766" t="s">
        <v>4221</v>
      </c>
      <c r="J918" s="767" t="s">
        <v>4222</v>
      </c>
      <c r="K918" s="768" t="s">
        <v>15</v>
      </c>
      <c r="L918" s="178" t="s">
        <v>31</v>
      </c>
      <c r="M918" s="784">
        <v>4326000</v>
      </c>
      <c r="N918" s="182" t="s">
        <v>3390</v>
      </c>
    </row>
    <row r="919" spans="2:14" ht="27.75" customHeight="1">
      <c r="B919" s="179" t="s">
        <v>229</v>
      </c>
      <c r="C919" s="179">
        <v>45626</v>
      </c>
      <c r="D919" s="764" t="s">
        <v>3471</v>
      </c>
      <c r="E919" s="764" t="s">
        <v>3393</v>
      </c>
      <c r="F919" s="764">
        <v>1059912800</v>
      </c>
      <c r="G919" s="177" t="s">
        <v>3394</v>
      </c>
      <c r="H919" s="766" t="s">
        <v>4249</v>
      </c>
      <c r="I919" s="766" t="s">
        <v>4221</v>
      </c>
      <c r="J919" s="767" t="s">
        <v>4222</v>
      </c>
      <c r="K919" s="768" t="s">
        <v>15</v>
      </c>
      <c r="L919" s="178" t="s">
        <v>31</v>
      </c>
      <c r="M919" s="784">
        <v>4326000</v>
      </c>
      <c r="N919" s="182" t="s">
        <v>3390</v>
      </c>
    </row>
    <row r="920" spans="2:14" ht="27.75" customHeight="1">
      <c r="B920" s="179" t="s">
        <v>229</v>
      </c>
      <c r="C920" s="179">
        <v>45626</v>
      </c>
      <c r="D920" s="764" t="s">
        <v>3473</v>
      </c>
      <c r="E920" s="764" t="s">
        <v>3393</v>
      </c>
      <c r="F920" s="764">
        <v>1061723418</v>
      </c>
      <c r="G920" s="177" t="s">
        <v>3394</v>
      </c>
      <c r="H920" s="766" t="s">
        <v>4250</v>
      </c>
      <c r="I920" s="766" t="s">
        <v>4221</v>
      </c>
      <c r="J920" s="767" t="s">
        <v>4222</v>
      </c>
      <c r="K920" s="768" t="s">
        <v>15</v>
      </c>
      <c r="L920" s="178" t="s">
        <v>31</v>
      </c>
      <c r="M920" s="784">
        <v>4326000</v>
      </c>
      <c r="N920" s="182" t="s">
        <v>3390</v>
      </c>
    </row>
    <row r="921" spans="2:14" ht="27.75" customHeight="1">
      <c r="B921" s="179" t="s">
        <v>229</v>
      </c>
      <c r="C921" s="179">
        <v>45626</v>
      </c>
      <c r="D921" s="764" t="s">
        <v>3624</v>
      </c>
      <c r="E921" s="764" t="s">
        <v>3393</v>
      </c>
      <c r="F921" s="764">
        <v>1061720638</v>
      </c>
      <c r="G921" s="177" t="s">
        <v>3394</v>
      </c>
      <c r="H921" s="766" t="s">
        <v>4251</v>
      </c>
      <c r="I921" s="766" t="s">
        <v>4221</v>
      </c>
      <c r="J921" s="767" t="s">
        <v>4222</v>
      </c>
      <c r="K921" s="768" t="s">
        <v>15</v>
      </c>
      <c r="L921" s="178" t="s">
        <v>31</v>
      </c>
      <c r="M921" s="784">
        <v>4326000</v>
      </c>
      <c r="N921" s="182" t="s">
        <v>3390</v>
      </c>
    </row>
    <row r="922" spans="2:14" ht="27.75" customHeight="1">
      <c r="B922" s="179" t="s">
        <v>229</v>
      </c>
      <c r="C922" s="179">
        <v>45626</v>
      </c>
      <c r="D922" s="764" t="s">
        <v>3477</v>
      </c>
      <c r="E922" s="764" t="s">
        <v>3393</v>
      </c>
      <c r="F922" s="764">
        <v>1061786824</v>
      </c>
      <c r="G922" s="177" t="s">
        <v>3394</v>
      </c>
      <c r="H922" s="766" t="s">
        <v>4252</v>
      </c>
      <c r="I922" s="766" t="s">
        <v>4221</v>
      </c>
      <c r="J922" s="767" t="s">
        <v>4222</v>
      </c>
      <c r="K922" s="768" t="s">
        <v>15</v>
      </c>
      <c r="L922" s="178" t="s">
        <v>31</v>
      </c>
      <c r="M922" s="784">
        <v>4326000</v>
      </c>
      <c r="N922" s="182" t="s">
        <v>3390</v>
      </c>
    </row>
    <row r="923" spans="2:14" ht="27.75" customHeight="1">
      <c r="B923" s="179" t="s">
        <v>229</v>
      </c>
      <c r="C923" s="179">
        <v>45626</v>
      </c>
      <c r="D923" s="764" t="s">
        <v>3479</v>
      </c>
      <c r="E923" s="764" t="s">
        <v>3393</v>
      </c>
      <c r="F923" s="764">
        <v>1059915770</v>
      </c>
      <c r="G923" s="177" t="s">
        <v>3394</v>
      </c>
      <c r="H923" s="766" t="s">
        <v>4253</v>
      </c>
      <c r="I923" s="766" t="s">
        <v>4221</v>
      </c>
      <c r="J923" s="767" t="s">
        <v>4222</v>
      </c>
      <c r="K923" s="768" t="s">
        <v>15</v>
      </c>
      <c r="L923" s="178" t="s">
        <v>31</v>
      </c>
      <c r="M923" s="784">
        <v>4326000</v>
      </c>
      <c r="N923" s="182" t="s">
        <v>3390</v>
      </c>
    </row>
    <row r="924" spans="2:14" ht="27.75" customHeight="1">
      <c r="B924" s="179" t="s">
        <v>229</v>
      </c>
      <c r="C924" s="179">
        <v>45626</v>
      </c>
      <c r="D924" s="764" t="s">
        <v>3481</v>
      </c>
      <c r="E924" s="764" t="s">
        <v>3393</v>
      </c>
      <c r="F924" s="764">
        <v>1058976178</v>
      </c>
      <c r="G924" s="177" t="s">
        <v>3394</v>
      </c>
      <c r="H924" s="766" t="s">
        <v>4254</v>
      </c>
      <c r="I924" s="766" t="s">
        <v>4221</v>
      </c>
      <c r="J924" s="767" t="s">
        <v>4222</v>
      </c>
      <c r="K924" s="768" t="s">
        <v>15</v>
      </c>
      <c r="L924" s="178" t="s">
        <v>31</v>
      </c>
      <c r="M924" s="784">
        <v>4326000</v>
      </c>
      <c r="N924" s="182" t="s">
        <v>3390</v>
      </c>
    </row>
    <row r="925" spans="2:14" ht="27.75" customHeight="1">
      <c r="B925" s="179" t="s">
        <v>229</v>
      </c>
      <c r="C925" s="179">
        <v>45626</v>
      </c>
      <c r="D925" s="764" t="s">
        <v>3483</v>
      </c>
      <c r="E925" s="764" t="s">
        <v>3393</v>
      </c>
      <c r="F925" s="764">
        <v>34639210</v>
      </c>
      <c r="G925" s="177" t="s">
        <v>3394</v>
      </c>
      <c r="H925" s="766" t="s">
        <v>4255</v>
      </c>
      <c r="I925" s="766" t="s">
        <v>4221</v>
      </c>
      <c r="J925" s="767" t="s">
        <v>4222</v>
      </c>
      <c r="K925" s="768" t="s">
        <v>15</v>
      </c>
      <c r="L925" s="178" t="s">
        <v>31</v>
      </c>
      <c r="M925" s="784">
        <v>4326000</v>
      </c>
      <c r="N925" s="182" t="s">
        <v>3390</v>
      </c>
    </row>
    <row r="926" spans="2:14" ht="27.75" customHeight="1">
      <c r="B926" s="179" t="s">
        <v>229</v>
      </c>
      <c r="C926" s="179">
        <v>45626</v>
      </c>
      <c r="D926" s="764" t="s">
        <v>3957</v>
      </c>
      <c r="E926" s="764" t="s">
        <v>3393</v>
      </c>
      <c r="F926" s="764">
        <v>1059360257</v>
      </c>
      <c r="G926" s="177" t="s">
        <v>3394</v>
      </c>
      <c r="H926" s="766" t="s">
        <v>4256</v>
      </c>
      <c r="I926" s="766" t="s">
        <v>4221</v>
      </c>
      <c r="J926" s="767" t="s">
        <v>4222</v>
      </c>
      <c r="K926" s="768" t="s">
        <v>15</v>
      </c>
      <c r="L926" s="178" t="s">
        <v>31</v>
      </c>
      <c r="M926" s="784">
        <v>4326000</v>
      </c>
      <c r="N926" s="182" t="s">
        <v>3390</v>
      </c>
    </row>
    <row r="927" spans="2:14" ht="27.75" customHeight="1">
      <c r="B927" s="179" t="s">
        <v>229</v>
      </c>
      <c r="C927" s="179">
        <v>45626</v>
      </c>
      <c r="D927" s="764" t="s">
        <v>3487</v>
      </c>
      <c r="E927" s="764" t="s">
        <v>3393</v>
      </c>
      <c r="F927" s="764">
        <v>1058672925</v>
      </c>
      <c r="G927" s="177" t="s">
        <v>3394</v>
      </c>
      <c r="H927" s="766" t="s">
        <v>4257</v>
      </c>
      <c r="I927" s="766" t="s">
        <v>4221</v>
      </c>
      <c r="J927" s="767" t="s">
        <v>4222</v>
      </c>
      <c r="K927" s="768" t="s">
        <v>15</v>
      </c>
      <c r="L927" s="178" t="s">
        <v>31</v>
      </c>
      <c r="M927" s="784">
        <v>4326000</v>
      </c>
      <c r="N927" s="182" t="s">
        <v>3390</v>
      </c>
    </row>
    <row r="928" spans="2:14" ht="27.75" customHeight="1">
      <c r="B928" s="179" t="s">
        <v>229</v>
      </c>
      <c r="C928" s="179">
        <v>45626</v>
      </c>
      <c r="D928" s="764" t="s">
        <v>3489</v>
      </c>
      <c r="E928" s="764" t="s">
        <v>3393</v>
      </c>
      <c r="F928" s="764">
        <v>1061087676</v>
      </c>
      <c r="G928" s="177" t="s">
        <v>3394</v>
      </c>
      <c r="H928" s="766" t="s">
        <v>4258</v>
      </c>
      <c r="I928" s="766" t="s">
        <v>4221</v>
      </c>
      <c r="J928" s="767" t="s">
        <v>4222</v>
      </c>
      <c r="K928" s="768" t="s">
        <v>15</v>
      </c>
      <c r="L928" s="178" t="s">
        <v>31</v>
      </c>
      <c r="M928" s="784">
        <v>4326000</v>
      </c>
      <c r="N928" s="182" t="s">
        <v>3390</v>
      </c>
    </row>
    <row r="929" spans="2:14" ht="27.75" customHeight="1">
      <c r="B929" s="179" t="s">
        <v>229</v>
      </c>
      <c r="C929" s="179">
        <v>45626</v>
      </c>
      <c r="D929" s="764" t="s">
        <v>3497</v>
      </c>
      <c r="E929" s="764" t="s">
        <v>3393</v>
      </c>
      <c r="F929" s="764">
        <v>1059356237</v>
      </c>
      <c r="G929" s="177" t="s">
        <v>3394</v>
      </c>
      <c r="H929" s="766" t="s">
        <v>4259</v>
      </c>
      <c r="I929" s="766" t="s">
        <v>4221</v>
      </c>
      <c r="J929" s="767" t="s">
        <v>4222</v>
      </c>
      <c r="K929" s="768" t="s">
        <v>15</v>
      </c>
      <c r="L929" s="178" t="s">
        <v>37</v>
      </c>
      <c r="M929" s="769">
        <v>1595010</v>
      </c>
      <c r="N929" s="182" t="s">
        <v>3390</v>
      </c>
    </row>
    <row r="930" spans="2:14" ht="27.75" customHeight="1">
      <c r="B930" s="179" t="s">
        <v>229</v>
      </c>
      <c r="C930" s="179">
        <v>45626</v>
      </c>
      <c r="D930" s="764" t="s">
        <v>3965</v>
      </c>
      <c r="E930" s="764" t="s">
        <v>3393</v>
      </c>
      <c r="F930" s="764">
        <v>76028758</v>
      </c>
      <c r="G930" s="177" t="s">
        <v>3394</v>
      </c>
      <c r="H930" s="803" t="s">
        <v>4260</v>
      </c>
      <c r="I930" s="766" t="s">
        <v>4221</v>
      </c>
      <c r="J930" s="767" t="s">
        <v>4222</v>
      </c>
      <c r="K930" s="768" t="s">
        <v>15</v>
      </c>
      <c r="L930" s="178" t="s">
        <v>37</v>
      </c>
      <c r="M930" s="769">
        <v>1595010</v>
      </c>
      <c r="N930" s="182" t="s">
        <v>3390</v>
      </c>
    </row>
    <row r="931" spans="2:14" ht="27.75" customHeight="1">
      <c r="B931" s="179" t="s">
        <v>229</v>
      </c>
      <c r="C931" s="179">
        <v>45626</v>
      </c>
      <c r="D931" s="764" t="s">
        <v>3913</v>
      </c>
      <c r="E931" s="764" t="s">
        <v>3393</v>
      </c>
      <c r="F931" s="764">
        <v>34318862</v>
      </c>
      <c r="G931" s="177" t="s">
        <v>3394</v>
      </c>
      <c r="H931" s="766" t="s">
        <v>4261</v>
      </c>
      <c r="I931" s="805" t="s">
        <v>4262</v>
      </c>
      <c r="J931" s="767" t="s">
        <v>4263</v>
      </c>
      <c r="K931" s="768" t="s">
        <v>40</v>
      </c>
      <c r="L931" s="178" t="s">
        <v>42</v>
      </c>
      <c r="M931" s="769">
        <v>120000</v>
      </c>
      <c r="N931" s="182" t="s">
        <v>3390</v>
      </c>
    </row>
    <row r="932" spans="2:14" ht="27.75" customHeight="1">
      <c r="B932" s="179" t="s">
        <v>229</v>
      </c>
      <c r="C932" s="179">
        <v>45626</v>
      </c>
      <c r="D932" s="764" t="s">
        <v>3908</v>
      </c>
      <c r="E932" s="764" t="s">
        <v>3393</v>
      </c>
      <c r="F932" s="764">
        <v>10295898</v>
      </c>
      <c r="G932" s="177" t="s">
        <v>3394</v>
      </c>
      <c r="H932" s="803" t="s">
        <v>4264</v>
      </c>
      <c r="I932" s="805" t="s">
        <v>4262</v>
      </c>
      <c r="J932" s="767" t="s">
        <v>4263</v>
      </c>
      <c r="K932" s="768" t="s">
        <v>40</v>
      </c>
      <c r="L932" s="178" t="s">
        <v>44</v>
      </c>
      <c r="M932" s="769">
        <v>300000</v>
      </c>
      <c r="N932" s="182" t="s">
        <v>3390</v>
      </c>
    </row>
    <row r="933" spans="2:14" ht="27.75" customHeight="1">
      <c r="B933" s="179" t="s">
        <v>229</v>
      </c>
      <c r="C933" s="179">
        <v>45626</v>
      </c>
      <c r="D933" s="764" t="s">
        <v>3493</v>
      </c>
      <c r="E933" s="764" t="s">
        <v>3393</v>
      </c>
      <c r="F933" s="764">
        <v>34561105</v>
      </c>
      <c r="G933" s="177" t="s">
        <v>3394</v>
      </c>
      <c r="H933" s="766" t="s">
        <v>4265</v>
      </c>
      <c r="I933" s="805" t="s">
        <v>4262</v>
      </c>
      <c r="J933" s="767" t="s">
        <v>4263</v>
      </c>
      <c r="K933" s="768" t="s">
        <v>40</v>
      </c>
      <c r="L933" s="178" t="s">
        <v>44</v>
      </c>
      <c r="M933" s="769">
        <v>300000</v>
      </c>
      <c r="N933" s="182" t="s">
        <v>3390</v>
      </c>
    </row>
    <row r="934" spans="2:14" ht="27.75" customHeight="1">
      <c r="B934" s="179" t="s">
        <v>229</v>
      </c>
      <c r="C934" s="179">
        <v>45626</v>
      </c>
      <c r="D934" s="764" t="s">
        <v>3495</v>
      </c>
      <c r="E934" s="764" t="s">
        <v>3393</v>
      </c>
      <c r="F934" s="764">
        <v>25635032</v>
      </c>
      <c r="G934" s="177" t="s">
        <v>3394</v>
      </c>
      <c r="H934" s="803" t="s">
        <v>4266</v>
      </c>
      <c r="I934" s="805" t="s">
        <v>4262</v>
      </c>
      <c r="J934" s="767" t="s">
        <v>4263</v>
      </c>
      <c r="K934" s="768" t="s">
        <v>40</v>
      </c>
      <c r="L934" s="178" t="s">
        <v>44</v>
      </c>
      <c r="M934" s="769">
        <v>300000</v>
      </c>
      <c r="N934" s="182" t="s">
        <v>3390</v>
      </c>
    </row>
    <row r="935" spans="2:14" ht="27.75" customHeight="1">
      <c r="B935" s="179" t="s">
        <v>229</v>
      </c>
      <c r="C935" s="179">
        <v>45626</v>
      </c>
      <c r="D935" s="764" t="s">
        <v>3921</v>
      </c>
      <c r="E935" s="764" t="s">
        <v>3393</v>
      </c>
      <c r="F935" s="764">
        <v>1061719010</v>
      </c>
      <c r="G935" s="177" t="s">
        <v>3394</v>
      </c>
      <c r="H935" s="766" t="s">
        <v>4267</v>
      </c>
      <c r="I935" s="805" t="s">
        <v>4262</v>
      </c>
      <c r="J935" s="767" t="s">
        <v>4263</v>
      </c>
      <c r="K935" s="768" t="s">
        <v>40</v>
      </c>
      <c r="L935" s="178" t="s">
        <v>44</v>
      </c>
      <c r="M935" s="769">
        <v>300000</v>
      </c>
      <c r="N935" s="182" t="s">
        <v>3390</v>
      </c>
    </row>
    <row r="936" spans="2:14" ht="27.75" customHeight="1">
      <c r="B936" s="179" t="s">
        <v>229</v>
      </c>
      <c r="C936" s="179">
        <v>45626</v>
      </c>
      <c r="D936" s="764" t="s">
        <v>3923</v>
      </c>
      <c r="E936" s="764" t="s">
        <v>3393</v>
      </c>
      <c r="F936" s="764">
        <v>48607013</v>
      </c>
      <c r="G936" s="177" t="s">
        <v>3394</v>
      </c>
      <c r="H936" s="803" t="s">
        <v>4268</v>
      </c>
      <c r="I936" s="805" t="s">
        <v>4262</v>
      </c>
      <c r="J936" s="767" t="s">
        <v>4263</v>
      </c>
      <c r="K936" s="768" t="s">
        <v>40</v>
      </c>
      <c r="L936" s="178" t="s">
        <v>44</v>
      </c>
      <c r="M936" s="769">
        <v>300000</v>
      </c>
      <c r="N936" s="182" t="s">
        <v>3390</v>
      </c>
    </row>
    <row r="937" spans="2:14" ht="27.75" customHeight="1">
      <c r="B937" s="179" t="s">
        <v>229</v>
      </c>
      <c r="C937" s="179">
        <v>45626</v>
      </c>
      <c r="D937" s="764" t="s">
        <v>3925</v>
      </c>
      <c r="E937" s="764" t="s">
        <v>3393</v>
      </c>
      <c r="F937" s="764">
        <v>45509952</v>
      </c>
      <c r="G937" s="177" t="s">
        <v>3394</v>
      </c>
      <c r="H937" s="766" t="s">
        <v>4269</v>
      </c>
      <c r="I937" s="805" t="s">
        <v>4262</v>
      </c>
      <c r="J937" s="767" t="s">
        <v>4263</v>
      </c>
      <c r="K937" s="768" t="s">
        <v>40</v>
      </c>
      <c r="L937" s="178" t="s">
        <v>44</v>
      </c>
      <c r="M937" s="769">
        <v>300000</v>
      </c>
      <c r="N937" s="182" t="s">
        <v>3390</v>
      </c>
    </row>
    <row r="938" spans="2:14" ht="27.75" customHeight="1">
      <c r="B938" s="179" t="s">
        <v>229</v>
      </c>
      <c r="C938" s="179">
        <v>45626</v>
      </c>
      <c r="D938" s="764" t="s">
        <v>3437</v>
      </c>
      <c r="E938" s="764" t="s">
        <v>3393</v>
      </c>
      <c r="F938" s="764">
        <v>1058672776</v>
      </c>
      <c r="G938" s="177" t="s">
        <v>3394</v>
      </c>
      <c r="H938" s="803" t="s">
        <v>4270</v>
      </c>
      <c r="I938" s="805" t="s">
        <v>4262</v>
      </c>
      <c r="J938" s="767" t="s">
        <v>4263</v>
      </c>
      <c r="K938" s="768" t="s">
        <v>40</v>
      </c>
      <c r="L938" s="178" t="s">
        <v>44</v>
      </c>
      <c r="M938" s="769">
        <v>300000</v>
      </c>
      <c r="N938" s="182" t="s">
        <v>3390</v>
      </c>
    </row>
    <row r="939" spans="2:14" ht="27.75" customHeight="1">
      <c r="B939" s="179" t="s">
        <v>229</v>
      </c>
      <c r="C939" s="179">
        <v>45626</v>
      </c>
      <c r="D939" s="764" t="s">
        <v>3928</v>
      </c>
      <c r="E939" s="764" t="s">
        <v>3393</v>
      </c>
      <c r="F939" s="764">
        <v>1063808285</v>
      </c>
      <c r="G939" s="177" t="s">
        <v>3394</v>
      </c>
      <c r="H939" s="766" t="s">
        <v>4271</v>
      </c>
      <c r="I939" s="805" t="s">
        <v>4262</v>
      </c>
      <c r="J939" s="767" t="s">
        <v>4263</v>
      </c>
      <c r="K939" s="768" t="s">
        <v>40</v>
      </c>
      <c r="L939" s="178" t="s">
        <v>44</v>
      </c>
      <c r="M939" s="769">
        <v>300000</v>
      </c>
      <c r="N939" s="182" t="s">
        <v>3390</v>
      </c>
    </row>
    <row r="940" spans="2:14" ht="27.75" customHeight="1">
      <c r="B940" s="179" t="s">
        <v>229</v>
      </c>
      <c r="C940" s="179">
        <v>45626</v>
      </c>
      <c r="D940" s="764" t="s">
        <v>3441</v>
      </c>
      <c r="E940" s="764" t="s">
        <v>3393</v>
      </c>
      <c r="F940" s="764">
        <v>1058670284</v>
      </c>
      <c r="G940" s="177" t="s">
        <v>3394</v>
      </c>
      <c r="H940" s="803" t="s">
        <v>4272</v>
      </c>
      <c r="I940" s="805" t="s">
        <v>4262</v>
      </c>
      <c r="J940" s="767" t="s">
        <v>4263</v>
      </c>
      <c r="K940" s="768" t="s">
        <v>40</v>
      </c>
      <c r="L940" s="178" t="s">
        <v>44</v>
      </c>
      <c r="M940" s="769">
        <v>300000</v>
      </c>
      <c r="N940" s="182" t="s">
        <v>3390</v>
      </c>
    </row>
    <row r="941" spans="2:14" ht="27.75" customHeight="1">
      <c r="B941" s="179" t="s">
        <v>229</v>
      </c>
      <c r="C941" s="179">
        <v>45626</v>
      </c>
      <c r="D941" s="764" t="s">
        <v>3931</v>
      </c>
      <c r="E941" s="764" t="s">
        <v>3393</v>
      </c>
      <c r="F941" s="764">
        <v>1061783592</v>
      </c>
      <c r="G941" s="177" t="s">
        <v>3394</v>
      </c>
      <c r="H941" s="766" t="s">
        <v>4273</v>
      </c>
      <c r="I941" s="805" t="s">
        <v>4262</v>
      </c>
      <c r="J941" s="767" t="s">
        <v>4263</v>
      </c>
      <c r="K941" s="768" t="s">
        <v>40</v>
      </c>
      <c r="L941" s="178" t="s">
        <v>44</v>
      </c>
      <c r="M941" s="769">
        <v>300000</v>
      </c>
      <c r="N941" s="182" t="s">
        <v>3390</v>
      </c>
    </row>
    <row r="942" spans="2:14" ht="27.75" customHeight="1">
      <c r="B942" s="179" t="s">
        <v>229</v>
      </c>
      <c r="C942" s="179">
        <v>45626</v>
      </c>
      <c r="D942" s="764" t="s">
        <v>3933</v>
      </c>
      <c r="E942" s="764" t="s">
        <v>3393</v>
      </c>
      <c r="F942" s="764">
        <v>1033730834</v>
      </c>
      <c r="G942" s="177" t="s">
        <v>3394</v>
      </c>
      <c r="H942" s="803" t="s">
        <v>4274</v>
      </c>
      <c r="I942" s="805" t="s">
        <v>4262</v>
      </c>
      <c r="J942" s="767" t="s">
        <v>4263</v>
      </c>
      <c r="K942" s="768" t="s">
        <v>40</v>
      </c>
      <c r="L942" s="178" t="s">
        <v>44</v>
      </c>
      <c r="M942" s="769">
        <v>300000</v>
      </c>
      <c r="N942" s="182" t="s">
        <v>3390</v>
      </c>
    </row>
    <row r="943" spans="2:14" ht="27.75" customHeight="1">
      <c r="B943" s="179" t="s">
        <v>229</v>
      </c>
      <c r="C943" s="179">
        <v>45626</v>
      </c>
      <c r="D943" s="764" t="s">
        <v>3447</v>
      </c>
      <c r="E943" s="764" t="s">
        <v>3393</v>
      </c>
      <c r="F943" s="764">
        <v>1061716701</v>
      </c>
      <c r="G943" s="177" t="s">
        <v>3394</v>
      </c>
      <c r="H943" s="766" t="s">
        <v>4275</v>
      </c>
      <c r="I943" s="805" t="s">
        <v>4262</v>
      </c>
      <c r="J943" s="767" t="s">
        <v>4263</v>
      </c>
      <c r="K943" s="768" t="s">
        <v>40</v>
      </c>
      <c r="L943" s="178" t="s">
        <v>44</v>
      </c>
      <c r="M943" s="769">
        <v>300000</v>
      </c>
      <c r="N943" s="182" t="s">
        <v>3390</v>
      </c>
    </row>
    <row r="944" spans="2:14" ht="27.75" customHeight="1">
      <c r="B944" s="179" t="s">
        <v>229</v>
      </c>
      <c r="C944" s="179">
        <v>45626</v>
      </c>
      <c r="D944" s="764" t="s">
        <v>3449</v>
      </c>
      <c r="E944" s="764" t="s">
        <v>3393</v>
      </c>
      <c r="F944" s="764">
        <v>76326612</v>
      </c>
      <c r="G944" s="177" t="s">
        <v>3394</v>
      </c>
      <c r="H944" s="803" t="s">
        <v>4276</v>
      </c>
      <c r="I944" s="805" t="s">
        <v>4262</v>
      </c>
      <c r="J944" s="767" t="s">
        <v>4263</v>
      </c>
      <c r="K944" s="768" t="s">
        <v>40</v>
      </c>
      <c r="L944" s="178" t="s">
        <v>44</v>
      </c>
      <c r="M944" s="769">
        <v>300000</v>
      </c>
      <c r="N944" s="182" t="s">
        <v>3390</v>
      </c>
    </row>
    <row r="945" spans="2:14" ht="27.75" customHeight="1">
      <c r="B945" s="179" t="s">
        <v>229</v>
      </c>
      <c r="C945" s="179">
        <v>45626</v>
      </c>
      <c r="D945" s="764" t="s">
        <v>3937</v>
      </c>
      <c r="E945" s="764" t="s">
        <v>3393</v>
      </c>
      <c r="F945" s="764">
        <v>25276952</v>
      </c>
      <c r="G945" s="177" t="s">
        <v>3394</v>
      </c>
      <c r="H945" s="766" t="s">
        <v>4277</v>
      </c>
      <c r="I945" s="805" t="s">
        <v>4262</v>
      </c>
      <c r="J945" s="767" t="s">
        <v>4263</v>
      </c>
      <c r="K945" s="768" t="s">
        <v>40</v>
      </c>
      <c r="L945" s="178" t="s">
        <v>44</v>
      </c>
      <c r="M945" s="769">
        <v>300000</v>
      </c>
      <c r="N945" s="182" t="s">
        <v>3390</v>
      </c>
    </row>
    <row r="946" spans="2:14" ht="27.75" customHeight="1">
      <c r="B946" s="179" t="s">
        <v>229</v>
      </c>
      <c r="C946" s="179">
        <v>45626</v>
      </c>
      <c r="D946" s="764" t="s">
        <v>3453</v>
      </c>
      <c r="E946" s="764" t="s">
        <v>3393</v>
      </c>
      <c r="F946" s="764">
        <v>52999456</v>
      </c>
      <c r="G946" s="177" t="s">
        <v>3394</v>
      </c>
      <c r="H946" s="803" t="s">
        <v>4278</v>
      </c>
      <c r="I946" s="805" t="s">
        <v>4262</v>
      </c>
      <c r="J946" s="767" t="s">
        <v>4263</v>
      </c>
      <c r="K946" s="768" t="s">
        <v>40</v>
      </c>
      <c r="L946" s="178" t="s">
        <v>44</v>
      </c>
      <c r="M946" s="769">
        <v>300000</v>
      </c>
      <c r="N946" s="182" t="s">
        <v>3390</v>
      </c>
    </row>
    <row r="947" spans="2:14" ht="27.75" customHeight="1">
      <c r="B947" s="179" t="s">
        <v>229</v>
      </c>
      <c r="C947" s="179">
        <v>45626</v>
      </c>
      <c r="D947" s="764" t="s">
        <v>3455</v>
      </c>
      <c r="E947" s="764" t="s">
        <v>3393</v>
      </c>
      <c r="F947" s="764">
        <v>1061808219</v>
      </c>
      <c r="G947" s="177" t="s">
        <v>3394</v>
      </c>
      <c r="H947" s="766" t="s">
        <v>4279</v>
      </c>
      <c r="I947" s="805" t="s">
        <v>4262</v>
      </c>
      <c r="J947" s="767" t="s">
        <v>4263</v>
      </c>
      <c r="K947" s="768" t="s">
        <v>40</v>
      </c>
      <c r="L947" s="178" t="s">
        <v>44</v>
      </c>
      <c r="M947" s="769">
        <v>300000</v>
      </c>
      <c r="N947" s="182" t="s">
        <v>3390</v>
      </c>
    </row>
    <row r="948" spans="2:14" ht="27.75" customHeight="1">
      <c r="B948" s="179" t="s">
        <v>229</v>
      </c>
      <c r="C948" s="179">
        <v>45626</v>
      </c>
      <c r="D948" s="764" t="s">
        <v>3457</v>
      </c>
      <c r="E948" s="764" t="s">
        <v>3393</v>
      </c>
      <c r="F948" s="764">
        <v>1061775664</v>
      </c>
      <c r="G948" s="177" t="s">
        <v>3394</v>
      </c>
      <c r="H948" s="803" t="s">
        <v>4280</v>
      </c>
      <c r="I948" s="805" t="s">
        <v>4262</v>
      </c>
      <c r="J948" s="767" t="s">
        <v>4263</v>
      </c>
      <c r="K948" s="768" t="s">
        <v>40</v>
      </c>
      <c r="L948" s="178" t="s">
        <v>44</v>
      </c>
      <c r="M948" s="769">
        <v>300000</v>
      </c>
      <c r="N948" s="182" t="s">
        <v>3390</v>
      </c>
    </row>
    <row r="949" spans="2:14" ht="27.75" customHeight="1">
      <c r="B949" s="179" t="s">
        <v>229</v>
      </c>
      <c r="C949" s="179">
        <v>45626</v>
      </c>
      <c r="D949" s="764" t="s">
        <v>3459</v>
      </c>
      <c r="E949" s="764" t="s">
        <v>3393</v>
      </c>
      <c r="F949" s="764">
        <v>34317116</v>
      </c>
      <c r="G949" s="177" t="s">
        <v>3394</v>
      </c>
      <c r="H949" s="766" t="s">
        <v>4281</v>
      </c>
      <c r="I949" s="805" t="s">
        <v>4262</v>
      </c>
      <c r="J949" s="767" t="s">
        <v>4263</v>
      </c>
      <c r="K949" s="768" t="s">
        <v>40</v>
      </c>
      <c r="L949" s="178" t="s">
        <v>44</v>
      </c>
      <c r="M949" s="769">
        <v>300000</v>
      </c>
      <c r="N949" s="182" t="s">
        <v>3390</v>
      </c>
    </row>
    <row r="950" spans="2:14" ht="27.75" customHeight="1">
      <c r="B950" s="179" t="s">
        <v>229</v>
      </c>
      <c r="C950" s="179">
        <v>45626</v>
      </c>
      <c r="D950" s="764" t="s">
        <v>3461</v>
      </c>
      <c r="E950" s="764" t="s">
        <v>3393</v>
      </c>
      <c r="F950" s="764">
        <v>1058976144</v>
      </c>
      <c r="G950" s="177" t="s">
        <v>3394</v>
      </c>
      <c r="H950" s="803" t="s">
        <v>4282</v>
      </c>
      <c r="I950" s="805" t="s">
        <v>4262</v>
      </c>
      <c r="J950" s="767" t="s">
        <v>4263</v>
      </c>
      <c r="K950" s="768" t="s">
        <v>40</v>
      </c>
      <c r="L950" s="178" t="s">
        <v>44</v>
      </c>
      <c r="M950" s="769">
        <v>300000</v>
      </c>
      <c r="N950" s="182" t="s">
        <v>3390</v>
      </c>
    </row>
    <row r="951" spans="2:14" ht="27.75" customHeight="1">
      <c r="B951" s="179" t="s">
        <v>229</v>
      </c>
      <c r="C951" s="179">
        <v>45626</v>
      </c>
      <c r="D951" s="764" t="s">
        <v>3944</v>
      </c>
      <c r="E951" s="764" t="s">
        <v>3393</v>
      </c>
      <c r="F951" s="764">
        <v>1059362572</v>
      </c>
      <c r="G951" s="177" t="s">
        <v>3394</v>
      </c>
      <c r="H951" s="766" t="s">
        <v>4283</v>
      </c>
      <c r="I951" s="805" t="s">
        <v>4262</v>
      </c>
      <c r="J951" s="767" t="s">
        <v>4263</v>
      </c>
      <c r="K951" s="768" t="s">
        <v>40</v>
      </c>
      <c r="L951" s="178" t="s">
        <v>44</v>
      </c>
      <c r="M951" s="769">
        <v>300000</v>
      </c>
      <c r="N951" s="182" t="s">
        <v>3390</v>
      </c>
    </row>
    <row r="952" spans="2:14" ht="27.75" customHeight="1">
      <c r="B952" s="179" t="s">
        <v>229</v>
      </c>
      <c r="C952" s="179">
        <v>45626</v>
      </c>
      <c r="D952" s="764" t="s">
        <v>3465</v>
      </c>
      <c r="E952" s="764" t="s">
        <v>3393</v>
      </c>
      <c r="F952" s="764">
        <v>1061601638</v>
      </c>
      <c r="G952" s="177" t="s">
        <v>3394</v>
      </c>
      <c r="H952" s="803" t="s">
        <v>4284</v>
      </c>
      <c r="I952" s="805" t="s">
        <v>4262</v>
      </c>
      <c r="J952" s="767" t="s">
        <v>4263</v>
      </c>
      <c r="K952" s="768" t="s">
        <v>40</v>
      </c>
      <c r="L952" s="178" t="s">
        <v>44</v>
      </c>
      <c r="M952" s="769">
        <v>300000</v>
      </c>
      <c r="N952" s="182" t="s">
        <v>3390</v>
      </c>
    </row>
    <row r="953" spans="2:14" ht="27.75" customHeight="1">
      <c r="B953" s="179" t="s">
        <v>229</v>
      </c>
      <c r="C953" s="179">
        <v>45626</v>
      </c>
      <c r="D953" s="764" t="s">
        <v>3947</v>
      </c>
      <c r="E953" s="764" t="s">
        <v>3393</v>
      </c>
      <c r="F953" s="764">
        <v>1058676626</v>
      </c>
      <c r="G953" s="177" t="s">
        <v>3394</v>
      </c>
      <c r="H953" s="766" t="s">
        <v>4285</v>
      </c>
      <c r="I953" s="805" t="s">
        <v>4262</v>
      </c>
      <c r="J953" s="767" t="s">
        <v>4263</v>
      </c>
      <c r="K953" s="768" t="s">
        <v>40</v>
      </c>
      <c r="L953" s="178" t="s">
        <v>44</v>
      </c>
      <c r="M953" s="769">
        <v>300000</v>
      </c>
      <c r="N953" s="182" t="s">
        <v>3390</v>
      </c>
    </row>
    <row r="954" spans="2:14" ht="27.75" customHeight="1">
      <c r="B954" s="179" t="s">
        <v>229</v>
      </c>
      <c r="C954" s="179">
        <v>45626</v>
      </c>
      <c r="D954" s="764" t="s">
        <v>3469</v>
      </c>
      <c r="E954" s="764" t="s">
        <v>3393</v>
      </c>
      <c r="F954" s="764">
        <v>76335748</v>
      </c>
      <c r="G954" s="177" t="s">
        <v>3394</v>
      </c>
      <c r="H954" s="803" t="s">
        <v>4286</v>
      </c>
      <c r="I954" s="805" t="s">
        <v>4262</v>
      </c>
      <c r="J954" s="767" t="s">
        <v>4263</v>
      </c>
      <c r="K954" s="768" t="s">
        <v>40</v>
      </c>
      <c r="L954" s="178" t="s">
        <v>44</v>
      </c>
      <c r="M954" s="769">
        <v>300000</v>
      </c>
      <c r="N954" s="182" t="s">
        <v>3390</v>
      </c>
    </row>
    <row r="955" spans="2:14" ht="27.75" customHeight="1">
      <c r="B955" s="179" t="s">
        <v>229</v>
      </c>
      <c r="C955" s="179">
        <v>45626</v>
      </c>
      <c r="D955" s="764" t="s">
        <v>3471</v>
      </c>
      <c r="E955" s="764" t="s">
        <v>3393</v>
      </c>
      <c r="F955" s="764">
        <v>1059912800</v>
      </c>
      <c r="G955" s="177" t="s">
        <v>3394</v>
      </c>
      <c r="H955" s="766" t="s">
        <v>4287</v>
      </c>
      <c r="I955" s="805" t="s">
        <v>4262</v>
      </c>
      <c r="J955" s="767" t="s">
        <v>4263</v>
      </c>
      <c r="K955" s="768" t="s">
        <v>40</v>
      </c>
      <c r="L955" s="178" t="s">
        <v>44</v>
      </c>
      <c r="M955" s="769">
        <v>300000</v>
      </c>
      <c r="N955" s="182" t="s">
        <v>3390</v>
      </c>
    </row>
    <row r="956" spans="2:14" ht="27.75" customHeight="1">
      <c r="B956" s="179" t="s">
        <v>229</v>
      </c>
      <c r="C956" s="179">
        <v>45626</v>
      </c>
      <c r="D956" s="764" t="s">
        <v>3473</v>
      </c>
      <c r="E956" s="764" t="s">
        <v>3393</v>
      </c>
      <c r="F956" s="764">
        <v>1061723418</v>
      </c>
      <c r="G956" s="177" t="s">
        <v>3394</v>
      </c>
      <c r="H956" s="803" t="s">
        <v>4288</v>
      </c>
      <c r="I956" s="805" t="s">
        <v>4262</v>
      </c>
      <c r="J956" s="767" t="s">
        <v>4263</v>
      </c>
      <c r="K956" s="768" t="s">
        <v>40</v>
      </c>
      <c r="L956" s="178" t="s">
        <v>44</v>
      </c>
      <c r="M956" s="769">
        <v>300000</v>
      </c>
      <c r="N956" s="182" t="s">
        <v>3390</v>
      </c>
    </row>
    <row r="957" spans="2:14" ht="27.75" customHeight="1">
      <c r="B957" s="179" t="s">
        <v>229</v>
      </c>
      <c r="C957" s="179">
        <v>45626</v>
      </c>
      <c r="D957" s="764" t="s">
        <v>3624</v>
      </c>
      <c r="E957" s="764" t="s">
        <v>3393</v>
      </c>
      <c r="F957" s="764">
        <v>1061720638</v>
      </c>
      <c r="G957" s="177" t="s">
        <v>3394</v>
      </c>
      <c r="H957" s="766" t="s">
        <v>4289</v>
      </c>
      <c r="I957" s="805" t="s">
        <v>4262</v>
      </c>
      <c r="J957" s="767" t="s">
        <v>4263</v>
      </c>
      <c r="K957" s="768" t="s">
        <v>40</v>
      </c>
      <c r="L957" s="178" t="s">
        <v>44</v>
      </c>
      <c r="M957" s="769">
        <v>300000</v>
      </c>
      <c r="N957" s="182" t="s">
        <v>3390</v>
      </c>
    </row>
    <row r="958" spans="2:14" ht="27.75" customHeight="1">
      <c r="B958" s="179" t="s">
        <v>229</v>
      </c>
      <c r="C958" s="179">
        <v>45626</v>
      </c>
      <c r="D958" s="764" t="s">
        <v>3477</v>
      </c>
      <c r="E958" s="764" t="s">
        <v>3393</v>
      </c>
      <c r="F958" s="764">
        <v>1061786824</v>
      </c>
      <c r="G958" s="177" t="s">
        <v>3394</v>
      </c>
      <c r="H958" s="803" t="s">
        <v>4290</v>
      </c>
      <c r="I958" s="805" t="s">
        <v>4262</v>
      </c>
      <c r="J958" s="767" t="s">
        <v>4263</v>
      </c>
      <c r="K958" s="768" t="s">
        <v>40</v>
      </c>
      <c r="L958" s="178" t="s">
        <v>44</v>
      </c>
      <c r="M958" s="769">
        <v>300000</v>
      </c>
      <c r="N958" s="182" t="s">
        <v>3390</v>
      </c>
    </row>
    <row r="959" spans="2:14" ht="27.75" customHeight="1">
      <c r="B959" s="179" t="s">
        <v>229</v>
      </c>
      <c r="C959" s="179">
        <v>45626</v>
      </c>
      <c r="D959" s="764" t="s">
        <v>3479</v>
      </c>
      <c r="E959" s="764" t="s">
        <v>3393</v>
      </c>
      <c r="F959" s="764">
        <v>1059915770</v>
      </c>
      <c r="G959" s="177" t="s">
        <v>3394</v>
      </c>
      <c r="H959" s="766" t="s">
        <v>4291</v>
      </c>
      <c r="I959" s="805" t="s">
        <v>4262</v>
      </c>
      <c r="J959" s="767" t="s">
        <v>4263</v>
      </c>
      <c r="K959" s="768" t="s">
        <v>40</v>
      </c>
      <c r="L959" s="178" t="s">
        <v>44</v>
      </c>
      <c r="M959" s="769">
        <v>300000</v>
      </c>
      <c r="N959" s="182" t="s">
        <v>3390</v>
      </c>
    </row>
    <row r="960" spans="2:14" ht="27.75" customHeight="1">
      <c r="B960" s="179" t="s">
        <v>229</v>
      </c>
      <c r="C960" s="179">
        <v>45626</v>
      </c>
      <c r="D960" s="764" t="s">
        <v>3481</v>
      </c>
      <c r="E960" s="764" t="s">
        <v>3393</v>
      </c>
      <c r="F960" s="764">
        <v>1058976178</v>
      </c>
      <c r="G960" s="177" t="s">
        <v>3394</v>
      </c>
      <c r="H960" s="803" t="s">
        <v>4292</v>
      </c>
      <c r="I960" s="805" t="s">
        <v>4262</v>
      </c>
      <c r="J960" s="767" t="s">
        <v>4263</v>
      </c>
      <c r="K960" s="768" t="s">
        <v>40</v>
      </c>
      <c r="L960" s="178" t="s">
        <v>44</v>
      </c>
      <c r="M960" s="769">
        <v>300000</v>
      </c>
      <c r="N960" s="182" t="s">
        <v>3390</v>
      </c>
    </row>
    <row r="961" spans="2:14" ht="27.75" customHeight="1">
      <c r="B961" s="179" t="s">
        <v>229</v>
      </c>
      <c r="C961" s="179">
        <v>45626</v>
      </c>
      <c r="D961" s="764" t="s">
        <v>3483</v>
      </c>
      <c r="E961" s="764" t="s">
        <v>3393</v>
      </c>
      <c r="F961" s="764">
        <v>34639210</v>
      </c>
      <c r="G961" s="177" t="s">
        <v>3394</v>
      </c>
      <c r="H961" s="766" t="s">
        <v>4293</v>
      </c>
      <c r="I961" s="805" t="s">
        <v>4262</v>
      </c>
      <c r="J961" s="767" t="s">
        <v>4263</v>
      </c>
      <c r="K961" s="768" t="s">
        <v>40</v>
      </c>
      <c r="L961" s="178" t="s">
        <v>44</v>
      </c>
      <c r="M961" s="769">
        <v>300000</v>
      </c>
      <c r="N961" s="182" t="s">
        <v>3390</v>
      </c>
    </row>
    <row r="962" spans="2:14" ht="27.75" customHeight="1">
      <c r="B962" s="179" t="s">
        <v>229</v>
      </c>
      <c r="C962" s="179">
        <v>45626</v>
      </c>
      <c r="D962" s="764" t="s">
        <v>3957</v>
      </c>
      <c r="E962" s="764" t="s">
        <v>3393</v>
      </c>
      <c r="F962" s="764">
        <v>1059360257</v>
      </c>
      <c r="G962" s="177" t="s">
        <v>3394</v>
      </c>
      <c r="H962" s="803" t="s">
        <v>4294</v>
      </c>
      <c r="I962" s="805" t="s">
        <v>4262</v>
      </c>
      <c r="J962" s="767" t="s">
        <v>4263</v>
      </c>
      <c r="K962" s="768" t="s">
        <v>40</v>
      </c>
      <c r="L962" s="178" t="s">
        <v>44</v>
      </c>
      <c r="M962" s="769">
        <v>300000</v>
      </c>
      <c r="N962" s="182" t="s">
        <v>3390</v>
      </c>
    </row>
    <row r="963" spans="2:14" ht="27.75" customHeight="1">
      <c r="B963" s="179" t="s">
        <v>229</v>
      </c>
      <c r="C963" s="179">
        <v>45626</v>
      </c>
      <c r="D963" s="764" t="s">
        <v>3487</v>
      </c>
      <c r="E963" s="764" t="s">
        <v>3393</v>
      </c>
      <c r="F963" s="764">
        <v>1058672925</v>
      </c>
      <c r="G963" s="177" t="s">
        <v>3394</v>
      </c>
      <c r="H963" s="766" t="s">
        <v>4295</v>
      </c>
      <c r="I963" s="805" t="s">
        <v>4262</v>
      </c>
      <c r="J963" s="767" t="s">
        <v>4263</v>
      </c>
      <c r="K963" s="768" t="s">
        <v>40</v>
      </c>
      <c r="L963" s="178" t="s">
        <v>44</v>
      </c>
      <c r="M963" s="769">
        <v>300000</v>
      </c>
      <c r="N963" s="182" t="s">
        <v>3390</v>
      </c>
    </row>
    <row r="964" spans="2:14" ht="27.75" customHeight="1">
      <c r="B964" s="179" t="s">
        <v>229</v>
      </c>
      <c r="C964" s="179">
        <v>45626</v>
      </c>
      <c r="D964" s="764" t="s">
        <v>3489</v>
      </c>
      <c r="E964" s="764" t="s">
        <v>3393</v>
      </c>
      <c r="F964" s="764">
        <v>1061087676</v>
      </c>
      <c r="G964" s="177" t="s">
        <v>3394</v>
      </c>
      <c r="H964" s="803" t="s">
        <v>4296</v>
      </c>
      <c r="I964" s="805" t="s">
        <v>4262</v>
      </c>
      <c r="J964" s="767" t="s">
        <v>4263</v>
      </c>
      <c r="K964" s="768" t="s">
        <v>40</v>
      </c>
      <c r="L964" s="178" t="s">
        <v>44</v>
      </c>
      <c r="M964" s="769">
        <v>300000</v>
      </c>
      <c r="N964" s="182" t="s">
        <v>3390</v>
      </c>
    </row>
    <row r="965" spans="2:14" ht="27.75" customHeight="1">
      <c r="B965" s="179" t="s">
        <v>229</v>
      </c>
      <c r="C965" s="179">
        <v>45626</v>
      </c>
      <c r="D965" s="764" t="s">
        <v>3497</v>
      </c>
      <c r="E965" s="764" t="s">
        <v>3393</v>
      </c>
      <c r="F965" s="764">
        <v>1059356237</v>
      </c>
      <c r="G965" s="177" t="s">
        <v>3394</v>
      </c>
      <c r="H965" s="766" t="s">
        <v>4297</v>
      </c>
      <c r="I965" s="805" t="s">
        <v>4262</v>
      </c>
      <c r="J965" s="767" t="s">
        <v>4263</v>
      </c>
      <c r="K965" s="768" t="s">
        <v>40</v>
      </c>
      <c r="L965" s="178" t="s">
        <v>47</v>
      </c>
      <c r="M965" s="769">
        <v>120000</v>
      </c>
      <c r="N965" s="182" t="s">
        <v>3390</v>
      </c>
    </row>
    <row r="966" spans="2:14" ht="27.75" customHeight="1">
      <c r="B966" s="179" t="s">
        <v>229</v>
      </c>
      <c r="C966" s="179">
        <v>45626</v>
      </c>
      <c r="D966" s="764" t="s">
        <v>3965</v>
      </c>
      <c r="E966" s="764" t="s">
        <v>3393</v>
      </c>
      <c r="F966" s="764">
        <v>76028758</v>
      </c>
      <c r="G966" s="177" t="s">
        <v>3394</v>
      </c>
      <c r="H966" s="803" t="s">
        <v>4298</v>
      </c>
      <c r="I966" s="805" t="s">
        <v>4262</v>
      </c>
      <c r="J966" s="767" t="s">
        <v>4263</v>
      </c>
      <c r="K966" s="768" t="s">
        <v>40</v>
      </c>
      <c r="L966" s="178" t="s">
        <v>47</v>
      </c>
      <c r="M966" s="769">
        <v>120000</v>
      </c>
      <c r="N966" s="182" t="s">
        <v>3390</v>
      </c>
    </row>
    <row r="967" spans="2:14" ht="27.75" customHeight="1">
      <c r="B967" s="179" t="s">
        <v>229</v>
      </c>
      <c r="C967" s="179">
        <v>45626</v>
      </c>
      <c r="D967" s="770" t="s">
        <v>3583</v>
      </c>
      <c r="E967" s="764" t="s">
        <v>3396</v>
      </c>
      <c r="F967" s="764" t="s">
        <v>3584</v>
      </c>
      <c r="G967" s="177" t="s">
        <v>3387</v>
      </c>
      <c r="H967" s="766" t="s">
        <v>4299</v>
      </c>
      <c r="I967" s="766" t="s">
        <v>4300</v>
      </c>
      <c r="J967" s="767" t="s">
        <v>4301</v>
      </c>
      <c r="K967" s="768" t="s">
        <v>48</v>
      </c>
      <c r="L967" s="178" t="s">
        <v>57</v>
      </c>
      <c r="M967" s="769">
        <v>9763200</v>
      </c>
      <c r="N967" s="182" t="s">
        <v>3390</v>
      </c>
    </row>
    <row r="968" spans="2:14" ht="27.75" customHeight="1">
      <c r="B968" s="179" t="s">
        <v>229</v>
      </c>
      <c r="C968" s="179">
        <v>45626</v>
      </c>
      <c r="D968" s="770" t="s">
        <v>3583</v>
      </c>
      <c r="E968" s="764" t="s">
        <v>3396</v>
      </c>
      <c r="F968" s="764" t="s">
        <v>3584</v>
      </c>
      <c r="G968" s="177" t="s">
        <v>3387</v>
      </c>
      <c r="H968" s="766" t="s">
        <v>4302</v>
      </c>
      <c r="I968" s="766" t="s">
        <v>4303</v>
      </c>
      <c r="J968" s="767" t="s">
        <v>4301</v>
      </c>
      <c r="K968" s="768" t="s">
        <v>48</v>
      </c>
      <c r="L968" s="178" t="s">
        <v>50</v>
      </c>
      <c r="M968" s="771">
        <v>96720000</v>
      </c>
      <c r="N968" s="182" t="s">
        <v>3390</v>
      </c>
    </row>
    <row r="969" spans="2:14" ht="27.75" customHeight="1">
      <c r="B969" s="179" t="s">
        <v>229</v>
      </c>
      <c r="C969" s="179">
        <v>45626</v>
      </c>
      <c r="D969" s="782" t="s">
        <v>3828</v>
      </c>
      <c r="E969" s="765" t="s">
        <v>3393</v>
      </c>
      <c r="F969" s="782">
        <v>10487453</v>
      </c>
      <c r="G969" s="177" t="s">
        <v>3394</v>
      </c>
      <c r="H969" s="766" t="s">
        <v>4304</v>
      </c>
      <c r="I969" s="766" t="s">
        <v>4305</v>
      </c>
      <c r="J969" s="767" t="s">
        <v>4301</v>
      </c>
      <c r="K969" s="768" t="s">
        <v>48</v>
      </c>
      <c r="L969" s="178" t="s">
        <v>53</v>
      </c>
      <c r="M969" s="771">
        <v>24180000</v>
      </c>
      <c r="N969" s="182" t="s">
        <v>3390</v>
      </c>
    </row>
    <row r="970" spans="2:14" ht="27.75" customHeight="1">
      <c r="B970" s="179" t="s">
        <v>229</v>
      </c>
      <c r="C970" s="179">
        <v>45626</v>
      </c>
      <c r="D970" s="770" t="s">
        <v>3583</v>
      </c>
      <c r="E970" s="764" t="s">
        <v>3396</v>
      </c>
      <c r="F970" s="764" t="s">
        <v>3584</v>
      </c>
      <c r="G970" s="177" t="s">
        <v>3387</v>
      </c>
      <c r="H970" s="766" t="s">
        <v>4306</v>
      </c>
      <c r="I970" s="766" t="s">
        <v>4307</v>
      </c>
      <c r="J970" s="767" t="s">
        <v>4308</v>
      </c>
      <c r="K970" s="768" t="s">
        <v>64</v>
      </c>
      <c r="L970" s="178" t="s">
        <v>69</v>
      </c>
      <c r="M970" s="807">
        <v>1744095</v>
      </c>
      <c r="N970" s="182" t="s">
        <v>3390</v>
      </c>
    </row>
    <row r="971" spans="2:14" ht="27.75" customHeight="1">
      <c r="B971" s="179" t="s">
        <v>229</v>
      </c>
      <c r="C971" s="179">
        <v>45626</v>
      </c>
      <c r="D971" s="764" t="s">
        <v>3913</v>
      </c>
      <c r="E971" s="765" t="s">
        <v>3393</v>
      </c>
      <c r="F971" s="764">
        <v>34318862</v>
      </c>
      <c r="G971" s="177" t="s">
        <v>3394</v>
      </c>
      <c r="H971" s="766" t="s">
        <v>4309</v>
      </c>
      <c r="I971" s="766" t="s">
        <v>4310</v>
      </c>
      <c r="J971" s="767" t="s">
        <v>4311</v>
      </c>
      <c r="K971" s="768" t="s">
        <v>76</v>
      </c>
      <c r="L971" s="178" t="s">
        <v>288</v>
      </c>
      <c r="M971" s="769">
        <v>39156</v>
      </c>
      <c r="N971" s="182" t="s">
        <v>3390</v>
      </c>
    </row>
    <row r="972" spans="2:14" ht="27.75" customHeight="1">
      <c r="B972" s="179" t="s">
        <v>229</v>
      </c>
      <c r="C972" s="179">
        <v>45626</v>
      </c>
      <c r="D972" s="764" t="s">
        <v>3908</v>
      </c>
      <c r="E972" s="765" t="s">
        <v>3393</v>
      </c>
      <c r="F972" s="764">
        <v>10295898</v>
      </c>
      <c r="G972" s="177" t="s">
        <v>3394</v>
      </c>
      <c r="H972" s="766" t="s">
        <v>4312</v>
      </c>
      <c r="I972" s="766" t="s">
        <v>4310</v>
      </c>
      <c r="J972" s="767" t="s">
        <v>4311</v>
      </c>
      <c r="K972" s="768" t="s">
        <v>76</v>
      </c>
      <c r="L972" s="178" t="s">
        <v>288</v>
      </c>
      <c r="M972" s="769">
        <v>39156</v>
      </c>
      <c r="N972" s="182" t="s">
        <v>3390</v>
      </c>
    </row>
    <row r="973" spans="2:14" ht="27.75" customHeight="1">
      <c r="B973" s="179" t="s">
        <v>229</v>
      </c>
      <c r="C973" s="179">
        <v>45626</v>
      </c>
      <c r="D973" s="764" t="s">
        <v>3493</v>
      </c>
      <c r="E973" s="765" t="s">
        <v>3393</v>
      </c>
      <c r="F973" s="764">
        <v>34561105</v>
      </c>
      <c r="G973" s="177" t="s">
        <v>3394</v>
      </c>
      <c r="H973" s="766" t="s">
        <v>4313</v>
      </c>
      <c r="I973" s="766" t="s">
        <v>4310</v>
      </c>
      <c r="J973" s="767" t="s">
        <v>4311</v>
      </c>
      <c r="K973" s="768" t="s">
        <v>76</v>
      </c>
      <c r="L973" s="178" t="s">
        <v>288</v>
      </c>
      <c r="M973" s="769">
        <v>39156</v>
      </c>
      <c r="N973" s="182" t="s">
        <v>3390</v>
      </c>
    </row>
    <row r="974" spans="2:14" ht="27.75" customHeight="1">
      <c r="B974" s="179" t="s">
        <v>229</v>
      </c>
      <c r="C974" s="179">
        <v>45626</v>
      </c>
      <c r="D974" s="764" t="s">
        <v>3495</v>
      </c>
      <c r="E974" s="765" t="s">
        <v>3393</v>
      </c>
      <c r="F974" s="764">
        <v>25635032</v>
      </c>
      <c r="G974" s="177" t="s">
        <v>3394</v>
      </c>
      <c r="H974" s="766" t="s">
        <v>4314</v>
      </c>
      <c r="I974" s="766" t="s">
        <v>4310</v>
      </c>
      <c r="J974" s="767" t="s">
        <v>4311</v>
      </c>
      <c r="K974" s="768" t="s">
        <v>76</v>
      </c>
      <c r="L974" s="178" t="s">
        <v>288</v>
      </c>
      <c r="M974" s="769">
        <v>39156</v>
      </c>
      <c r="N974" s="182" t="s">
        <v>3390</v>
      </c>
    </row>
    <row r="975" spans="2:14" ht="27.75" customHeight="1">
      <c r="B975" s="179" t="s">
        <v>229</v>
      </c>
      <c r="C975" s="179">
        <v>45626</v>
      </c>
      <c r="D975" s="764" t="s">
        <v>3915</v>
      </c>
      <c r="E975" s="765" t="s">
        <v>3393</v>
      </c>
      <c r="F975" s="764">
        <v>1047365644</v>
      </c>
      <c r="G975" s="177" t="s">
        <v>3394</v>
      </c>
      <c r="H975" s="766" t="s">
        <v>4315</v>
      </c>
      <c r="I975" s="766" t="s">
        <v>4310</v>
      </c>
      <c r="J975" s="767" t="s">
        <v>4311</v>
      </c>
      <c r="K975" s="768" t="s">
        <v>76</v>
      </c>
      <c r="L975" s="178" t="s">
        <v>288</v>
      </c>
      <c r="M975" s="769">
        <v>39156</v>
      </c>
      <c r="N975" s="182" t="s">
        <v>3390</v>
      </c>
    </row>
    <row r="976" spans="2:14" ht="27.75" customHeight="1">
      <c r="B976" s="179" t="s">
        <v>229</v>
      </c>
      <c r="C976" s="179">
        <v>45626</v>
      </c>
      <c r="D976" s="764" t="s">
        <v>3917</v>
      </c>
      <c r="E976" s="765" t="s">
        <v>3393</v>
      </c>
      <c r="F976" s="764">
        <v>45467436</v>
      </c>
      <c r="G976" s="177" t="s">
        <v>3394</v>
      </c>
      <c r="H976" s="766" t="s">
        <v>4316</v>
      </c>
      <c r="I976" s="766" t="s">
        <v>4310</v>
      </c>
      <c r="J976" s="767" t="s">
        <v>4311</v>
      </c>
      <c r="K976" s="768" t="s">
        <v>76</v>
      </c>
      <c r="L976" s="178" t="s">
        <v>288</v>
      </c>
      <c r="M976" s="769">
        <v>39156</v>
      </c>
      <c r="N976" s="182" t="s">
        <v>3390</v>
      </c>
    </row>
    <row r="977" spans="2:14" ht="27.75" customHeight="1">
      <c r="B977" s="179" t="s">
        <v>229</v>
      </c>
      <c r="C977" s="179">
        <v>45626</v>
      </c>
      <c r="D977" s="764" t="s">
        <v>3919</v>
      </c>
      <c r="E977" s="765" t="s">
        <v>3393</v>
      </c>
      <c r="F977" s="764">
        <v>1143404334</v>
      </c>
      <c r="G977" s="177" t="s">
        <v>3394</v>
      </c>
      <c r="H977" s="766" t="s">
        <v>4317</v>
      </c>
      <c r="I977" s="766" t="s">
        <v>4310</v>
      </c>
      <c r="J977" s="767" t="s">
        <v>4311</v>
      </c>
      <c r="K977" s="768" t="s">
        <v>76</v>
      </c>
      <c r="L977" s="178" t="s">
        <v>288</v>
      </c>
      <c r="M977" s="769">
        <v>39156</v>
      </c>
      <c r="N977" s="182" t="s">
        <v>3390</v>
      </c>
    </row>
    <row r="978" spans="2:14" ht="27.75" customHeight="1">
      <c r="B978" s="179" t="s">
        <v>229</v>
      </c>
      <c r="C978" s="179">
        <v>45626</v>
      </c>
      <c r="D978" s="764" t="s">
        <v>3921</v>
      </c>
      <c r="E978" s="765" t="s">
        <v>3393</v>
      </c>
      <c r="F978" s="764">
        <v>1061719010</v>
      </c>
      <c r="G978" s="177" t="s">
        <v>3394</v>
      </c>
      <c r="H978" s="766" t="s">
        <v>4318</v>
      </c>
      <c r="I978" s="766" t="s">
        <v>4310</v>
      </c>
      <c r="J978" s="767" t="s">
        <v>4311</v>
      </c>
      <c r="K978" s="768" t="s">
        <v>76</v>
      </c>
      <c r="L978" s="178" t="s">
        <v>288</v>
      </c>
      <c r="M978" s="769">
        <v>39156</v>
      </c>
      <c r="N978" s="182" t="s">
        <v>3390</v>
      </c>
    </row>
    <row r="979" spans="2:14" ht="27.75" customHeight="1">
      <c r="B979" s="179" t="s">
        <v>229</v>
      </c>
      <c r="C979" s="179">
        <v>45626</v>
      </c>
      <c r="D979" s="764" t="s">
        <v>3923</v>
      </c>
      <c r="E979" s="765" t="s">
        <v>3393</v>
      </c>
      <c r="F979" s="764">
        <v>48607013</v>
      </c>
      <c r="G979" s="177" t="s">
        <v>3394</v>
      </c>
      <c r="H979" s="766" t="s">
        <v>4319</v>
      </c>
      <c r="I979" s="766" t="s">
        <v>4310</v>
      </c>
      <c r="J979" s="767" t="s">
        <v>4311</v>
      </c>
      <c r="K979" s="768" t="s">
        <v>76</v>
      </c>
      <c r="L979" s="178" t="s">
        <v>288</v>
      </c>
      <c r="M979" s="769">
        <v>39156</v>
      </c>
      <c r="N979" s="182" t="s">
        <v>3390</v>
      </c>
    </row>
    <row r="980" spans="2:14" ht="27.75" customHeight="1">
      <c r="B980" s="179" t="s">
        <v>229</v>
      </c>
      <c r="C980" s="179">
        <v>45626</v>
      </c>
      <c r="D980" s="764" t="s">
        <v>3925</v>
      </c>
      <c r="E980" s="765" t="s">
        <v>3393</v>
      </c>
      <c r="F980" s="764">
        <v>45509952</v>
      </c>
      <c r="G980" s="177" t="s">
        <v>3394</v>
      </c>
      <c r="H980" s="766" t="s">
        <v>4320</v>
      </c>
      <c r="I980" s="766" t="s">
        <v>4310</v>
      </c>
      <c r="J980" s="767" t="s">
        <v>4311</v>
      </c>
      <c r="K980" s="768" t="s">
        <v>76</v>
      </c>
      <c r="L980" s="178" t="s">
        <v>288</v>
      </c>
      <c r="M980" s="769">
        <v>39156</v>
      </c>
      <c r="N980" s="182" t="s">
        <v>3390</v>
      </c>
    </row>
    <row r="981" spans="2:14" ht="27.75" customHeight="1">
      <c r="B981" s="179" t="s">
        <v>229</v>
      </c>
      <c r="C981" s="179">
        <v>45626</v>
      </c>
      <c r="D981" s="764" t="s">
        <v>3437</v>
      </c>
      <c r="E981" s="765" t="s">
        <v>3393</v>
      </c>
      <c r="F981" s="764">
        <v>1058672776</v>
      </c>
      <c r="G981" s="177" t="s">
        <v>3394</v>
      </c>
      <c r="H981" s="766" t="s">
        <v>4321</v>
      </c>
      <c r="I981" s="766" t="s">
        <v>4310</v>
      </c>
      <c r="J981" s="767" t="s">
        <v>4311</v>
      </c>
      <c r="K981" s="768" t="s">
        <v>76</v>
      </c>
      <c r="L981" s="178" t="s">
        <v>288</v>
      </c>
      <c r="M981" s="769">
        <v>39156</v>
      </c>
      <c r="N981" s="182" t="s">
        <v>3390</v>
      </c>
    </row>
    <row r="982" spans="2:14" ht="27.75" customHeight="1">
      <c r="B982" s="179" t="s">
        <v>229</v>
      </c>
      <c r="C982" s="179">
        <v>45626</v>
      </c>
      <c r="D982" s="764" t="s">
        <v>3928</v>
      </c>
      <c r="E982" s="765" t="s">
        <v>3393</v>
      </c>
      <c r="F982" s="764">
        <v>1063808285</v>
      </c>
      <c r="G982" s="177" t="s">
        <v>3394</v>
      </c>
      <c r="H982" s="766" t="s">
        <v>4322</v>
      </c>
      <c r="I982" s="766" t="s">
        <v>4310</v>
      </c>
      <c r="J982" s="767" t="s">
        <v>4311</v>
      </c>
      <c r="K982" s="768" t="s">
        <v>76</v>
      </c>
      <c r="L982" s="178" t="s">
        <v>288</v>
      </c>
      <c r="M982" s="769">
        <v>39156</v>
      </c>
      <c r="N982" s="182" t="s">
        <v>3390</v>
      </c>
    </row>
    <row r="983" spans="2:14" ht="27.75" customHeight="1">
      <c r="B983" s="179" t="s">
        <v>229</v>
      </c>
      <c r="C983" s="179">
        <v>45626</v>
      </c>
      <c r="D983" s="764" t="s">
        <v>3441</v>
      </c>
      <c r="E983" s="765" t="s">
        <v>3393</v>
      </c>
      <c r="F983" s="764">
        <v>1058670284</v>
      </c>
      <c r="G983" s="177" t="s">
        <v>3394</v>
      </c>
      <c r="H983" s="766" t="s">
        <v>4323</v>
      </c>
      <c r="I983" s="766" t="s">
        <v>4310</v>
      </c>
      <c r="J983" s="767" t="s">
        <v>4311</v>
      </c>
      <c r="K983" s="768" t="s">
        <v>76</v>
      </c>
      <c r="L983" s="178" t="s">
        <v>288</v>
      </c>
      <c r="M983" s="769">
        <v>39156</v>
      </c>
      <c r="N983" s="182" t="s">
        <v>3390</v>
      </c>
    </row>
    <row r="984" spans="2:14" ht="27.75" customHeight="1">
      <c r="B984" s="179" t="s">
        <v>229</v>
      </c>
      <c r="C984" s="179">
        <v>45626</v>
      </c>
      <c r="D984" s="764" t="s">
        <v>3931</v>
      </c>
      <c r="E984" s="765" t="s">
        <v>3393</v>
      </c>
      <c r="F984" s="764">
        <v>1061783592</v>
      </c>
      <c r="G984" s="177" t="s">
        <v>3394</v>
      </c>
      <c r="H984" s="766" t="s">
        <v>4324</v>
      </c>
      <c r="I984" s="766" t="s">
        <v>4310</v>
      </c>
      <c r="J984" s="767" t="s">
        <v>4311</v>
      </c>
      <c r="K984" s="768" t="s">
        <v>76</v>
      </c>
      <c r="L984" s="178" t="s">
        <v>288</v>
      </c>
      <c r="M984" s="769">
        <v>39156</v>
      </c>
      <c r="N984" s="182" t="s">
        <v>3390</v>
      </c>
    </row>
    <row r="985" spans="2:14" ht="27.75" customHeight="1">
      <c r="B985" s="179" t="s">
        <v>229</v>
      </c>
      <c r="C985" s="179">
        <v>45626</v>
      </c>
      <c r="D985" s="764" t="s">
        <v>3933</v>
      </c>
      <c r="E985" s="765" t="s">
        <v>3393</v>
      </c>
      <c r="F985" s="764">
        <v>1033730834</v>
      </c>
      <c r="G985" s="177" t="s">
        <v>3394</v>
      </c>
      <c r="H985" s="766" t="s">
        <v>4325</v>
      </c>
      <c r="I985" s="766" t="s">
        <v>4310</v>
      </c>
      <c r="J985" s="767" t="s">
        <v>4311</v>
      </c>
      <c r="K985" s="768" t="s">
        <v>76</v>
      </c>
      <c r="L985" s="178" t="s">
        <v>288</v>
      </c>
      <c r="M985" s="769">
        <v>39156</v>
      </c>
      <c r="N985" s="182" t="s">
        <v>3390</v>
      </c>
    </row>
    <row r="986" spans="2:14" ht="27.75" customHeight="1">
      <c r="B986" s="179" t="s">
        <v>229</v>
      </c>
      <c r="C986" s="179">
        <v>45626</v>
      </c>
      <c r="D986" s="764" t="s">
        <v>3447</v>
      </c>
      <c r="E986" s="765" t="s">
        <v>3393</v>
      </c>
      <c r="F986" s="764">
        <v>1061716701</v>
      </c>
      <c r="G986" s="177" t="s">
        <v>3394</v>
      </c>
      <c r="H986" s="766" t="s">
        <v>4326</v>
      </c>
      <c r="I986" s="766" t="s">
        <v>4310</v>
      </c>
      <c r="J986" s="767" t="s">
        <v>4311</v>
      </c>
      <c r="K986" s="768" t="s">
        <v>76</v>
      </c>
      <c r="L986" s="178" t="s">
        <v>288</v>
      </c>
      <c r="M986" s="769">
        <v>39156</v>
      </c>
      <c r="N986" s="182" t="s">
        <v>3390</v>
      </c>
    </row>
    <row r="987" spans="2:14" ht="27.75" customHeight="1">
      <c r="B987" s="179" t="s">
        <v>229</v>
      </c>
      <c r="C987" s="179">
        <v>45626</v>
      </c>
      <c r="D987" s="764" t="s">
        <v>3449</v>
      </c>
      <c r="E987" s="765" t="s">
        <v>3393</v>
      </c>
      <c r="F987" s="764">
        <v>76326612</v>
      </c>
      <c r="G987" s="177" t="s">
        <v>3394</v>
      </c>
      <c r="H987" s="766" t="s">
        <v>4327</v>
      </c>
      <c r="I987" s="766" t="s">
        <v>4310</v>
      </c>
      <c r="J987" s="767" t="s">
        <v>4311</v>
      </c>
      <c r="K987" s="768" t="s">
        <v>76</v>
      </c>
      <c r="L987" s="178" t="s">
        <v>288</v>
      </c>
      <c r="M987" s="769">
        <v>39156</v>
      </c>
      <c r="N987" s="182" t="s">
        <v>3390</v>
      </c>
    </row>
    <row r="988" spans="2:14" ht="27.75" customHeight="1">
      <c r="B988" s="179" t="s">
        <v>229</v>
      </c>
      <c r="C988" s="179">
        <v>45626</v>
      </c>
      <c r="D988" s="764" t="s">
        <v>3937</v>
      </c>
      <c r="E988" s="765" t="s">
        <v>3393</v>
      </c>
      <c r="F988" s="764">
        <v>25276952</v>
      </c>
      <c r="G988" s="177" t="s">
        <v>3394</v>
      </c>
      <c r="H988" s="766" t="s">
        <v>4328</v>
      </c>
      <c r="I988" s="766" t="s">
        <v>4310</v>
      </c>
      <c r="J988" s="767" t="s">
        <v>4311</v>
      </c>
      <c r="K988" s="768" t="s">
        <v>76</v>
      </c>
      <c r="L988" s="178" t="s">
        <v>288</v>
      </c>
      <c r="M988" s="769">
        <v>39156</v>
      </c>
      <c r="N988" s="182" t="s">
        <v>3390</v>
      </c>
    </row>
    <row r="989" spans="2:14" ht="27.75" customHeight="1">
      <c r="B989" s="179" t="s">
        <v>229</v>
      </c>
      <c r="C989" s="179">
        <v>45626</v>
      </c>
      <c r="D989" s="764" t="s">
        <v>3453</v>
      </c>
      <c r="E989" s="765" t="s">
        <v>3393</v>
      </c>
      <c r="F989" s="764">
        <v>52999456</v>
      </c>
      <c r="G989" s="177" t="s">
        <v>3394</v>
      </c>
      <c r="H989" s="766" t="s">
        <v>4329</v>
      </c>
      <c r="I989" s="766" t="s">
        <v>4310</v>
      </c>
      <c r="J989" s="767" t="s">
        <v>4311</v>
      </c>
      <c r="K989" s="768" t="s">
        <v>76</v>
      </c>
      <c r="L989" s="178" t="s">
        <v>288</v>
      </c>
      <c r="M989" s="769">
        <v>39156</v>
      </c>
      <c r="N989" s="182" t="s">
        <v>3390</v>
      </c>
    </row>
    <row r="990" spans="2:14" ht="27.75" customHeight="1">
      <c r="B990" s="179" t="s">
        <v>229</v>
      </c>
      <c r="C990" s="179">
        <v>45626</v>
      </c>
      <c r="D990" s="764" t="s">
        <v>3455</v>
      </c>
      <c r="E990" s="765" t="s">
        <v>3393</v>
      </c>
      <c r="F990" s="764">
        <v>1061808219</v>
      </c>
      <c r="G990" s="177" t="s">
        <v>3394</v>
      </c>
      <c r="H990" s="766" t="s">
        <v>4330</v>
      </c>
      <c r="I990" s="766" t="s">
        <v>4310</v>
      </c>
      <c r="J990" s="767" t="s">
        <v>4311</v>
      </c>
      <c r="K990" s="768" t="s">
        <v>76</v>
      </c>
      <c r="L990" s="178" t="s">
        <v>288</v>
      </c>
      <c r="M990" s="769">
        <v>39156</v>
      </c>
      <c r="N990" s="182" t="s">
        <v>3390</v>
      </c>
    </row>
    <row r="991" spans="2:14" ht="27.75" customHeight="1">
      <c r="B991" s="179" t="s">
        <v>229</v>
      </c>
      <c r="C991" s="179">
        <v>45626</v>
      </c>
      <c r="D991" s="764" t="s">
        <v>3457</v>
      </c>
      <c r="E991" s="765" t="s">
        <v>3393</v>
      </c>
      <c r="F991" s="764">
        <v>1061775664</v>
      </c>
      <c r="G991" s="177" t="s">
        <v>3394</v>
      </c>
      <c r="H991" s="766" t="s">
        <v>4331</v>
      </c>
      <c r="I991" s="766" t="s">
        <v>4310</v>
      </c>
      <c r="J991" s="767" t="s">
        <v>4311</v>
      </c>
      <c r="K991" s="768" t="s">
        <v>76</v>
      </c>
      <c r="L991" s="178" t="s">
        <v>288</v>
      </c>
      <c r="M991" s="769">
        <v>39156</v>
      </c>
      <c r="N991" s="182" t="s">
        <v>3390</v>
      </c>
    </row>
    <row r="992" spans="2:14" ht="27.75" customHeight="1">
      <c r="B992" s="179" t="s">
        <v>229</v>
      </c>
      <c r="C992" s="179">
        <v>45626</v>
      </c>
      <c r="D992" s="764" t="s">
        <v>3459</v>
      </c>
      <c r="E992" s="765" t="s">
        <v>3393</v>
      </c>
      <c r="F992" s="764">
        <v>34317116</v>
      </c>
      <c r="G992" s="177" t="s">
        <v>3394</v>
      </c>
      <c r="H992" s="766" t="s">
        <v>4332</v>
      </c>
      <c r="I992" s="766" t="s">
        <v>4310</v>
      </c>
      <c r="J992" s="767" t="s">
        <v>4311</v>
      </c>
      <c r="K992" s="768" t="s">
        <v>76</v>
      </c>
      <c r="L992" s="178" t="s">
        <v>288</v>
      </c>
      <c r="M992" s="769">
        <v>39156</v>
      </c>
      <c r="N992" s="182" t="s">
        <v>3390</v>
      </c>
    </row>
    <row r="993" spans="2:14" ht="27.75" customHeight="1">
      <c r="B993" s="179" t="s">
        <v>229</v>
      </c>
      <c r="C993" s="179">
        <v>45626</v>
      </c>
      <c r="D993" s="764" t="s">
        <v>3461</v>
      </c>
      <c r="E993" s="765" t="s">
        <v>3393</v>
      </c>
      <c r="F993" s="764">
        <v>1058976144</v>
      </c>
      <c r="G993" s="177" t="s">
        <v>3394</v>
      </c>
      <c r="H993" s="766" t="s">
        <v>4333</v>
      </c>
      <c r="I993" s="766" t="s">
        <v>4310</v>
      </c>
      <c r="J993" s="767" t="s">
        <v>4311</v>
      </c>
      <c r="K993" s="768" t="s">
        <v>76</v>
      </c>
      <c r="L993" s="178" t="s">
        <v>288</v>
      </c>
      <c r="M993" s="769">
        <v>39156</v>
      </c>
      <c r="N993" s="182" t="s">
        <v>3390</v>
      </c>
    </row>
    <row r="994" spans="2:14" ht="27.75" customHeight="1">
      <c r="B994" s="179" t="s">
        <v>229</v>
      </c>
      <c r="C994" s="179">
        <v>45626</v>
      </c>
      <c r="D994" s="764" t="s">
        <v>3944</v>
      </c>
      <c r="E994" s="765" t="s">
        <v>3393</v>
      </c>
      <c r="F994" s="764">
        <v>1059362572</v>
      </c>
      <c r="G994" s="177" t="s">
        <v>3394</v>
      </c>
      <c r="H994" s="766" t="s">
        <v>4334</v>
      </c>
      <c r="I994" s="766" t="s">
        <v>4310</v>
      </c>
      <c r="J994" s="767" t="s">
        <v>4311</v>
      </c>
      <c r="K994" s="768" t="s">
        <v>76</v>
      </c>
      <c r="L994" s="178" t="s">
        <v>288</v>
      </c>
      <c r="M994" s="769">
        <v>39156</v>
      </c>
      <c r="N994" s="182" t="s">
        <v>3390</v>
      </c>
    </row>
    <row r="995" spans="2:14" ht="27.75" customHeight="1">
      <c r="B995" s="179" t="s">
        <v>229</v>
      </c>
      <c r="C995" s="179">
        <v>45626</v>
      </c>
      <c r="D995" s="764" t="s">
        <v>3465</v>
      </c>
      <c r="E995" s="765" t="s">
        <v>3393</v>
      </c>
      <c r="F995" s="764">
        <v>1061601638</v>
      </c>
      <c r="G995" s="177" t="s">
        <v>3394</v>
      </c>
      <c r="H995" s="766" t="s">
        <v>4335</v>
      </c>
      <c r="I995" s="766" t="s">
        <v>4310</v>
      </c>
      <c r="J995" s="767" t="s">
        <v>4311</v>
      </c>
      <c r="K995" s="768" t="s">
        <v>76</v>
      </c>
      <c r="L995" s="178" t="s">
        <v>288</v>
      </c>
      <c r="M995" s="769">
        <v>39156</v>
      </c>
      <c r="N995" s="182" t="s">
        <v>3390</v>
      </c>
    </row>
    <row r="996" spans="2:14" ht="27.75" customHeight="1">
      <c r="B996" s="179" t="s">
        <v>229</v>
      </c>
      <c r="C996" s="179">
        <v>45626</v>
      </c>
      <c r="D996" s="764" t="s">
        <v>3947</v>
      </c>
      <c r="E996" s="765" t="s">
        <v>3393</v>
      </c>
      <c r="F996" s="764">
        <v>1058676626</v>
      </c>
      <c r="G996" s="177" t="s">
        <v>3394</v>
      </c>
      <c r="H996" s="766" t="s">
        <v>4336</v>
      </c>
      <c r="I996" s="766" t="s">
        <v>4310</v>
      </c>
      <c r="J996" s="767" t="s">
        <v>4311</v>
      </c>
      <c r="K996" s="768" t="s">
        <v>76</v>
      </c>
      <c r="L996" s="178" t="s">
        <v>288</v>
      </c>
      <c r="M996" s="769">
        <v>39156</v>
      </c>
      <c r="N996" s="182" t="s">
        <v>3390</v>
      </c>
    </row>
    <row r="997" spans="2:14" ht="27.75" customHeight="1">
      <c r="B997" s="179" t="s">
        <v>229</v>
      </c>
      <c r="C997" s="179">
        <v>45626</v>
      </c>
      <c r="D997" s="764" t="s">
        <v>3469</v>
      </c>
      <c r="E997" s="765" t="s">
        <v>3393</v>
      </c>
      <c r="F997" s="764">
        <v>76335748</v>
      </c>
      <c r="G997" s="177" t="s">
        <v>3394</v>
      </c>
      <c r="H997" s="766" t="s">
        <v>4337</v>
      </c>
      <c r="I997" s="766" t="s">
        <v>4310</v>
      </c>
      <c r="J997" s="767" t="s">
        <v>4311</v>
      </c>
      <c r="K997" s="768" t="s">
        <v>76</v>
      </c>
      <c r="L997" s="178" t="s">
        <v>288</v>
      </c>
      <c r="M997" s="769">
        <v>39156</v>
      </c>
      <c r="N997" s="182" t="s">
        <v>3390</v>
      </c>
    </row>
    <row r="998" spans="2:14" ht="27.75" customHeight="1">
      <c r="B998" s="179" t="s">
        <v>229</v>
      </c>
      <c r="C998" s="179">
        <v>45626</v>
      </c>
      <c r="D998" s="764" t="s">
        <v>3471</v>
      </c>
      <c r="E998" s="765" t="s">
        <v>3393</v>
      </c>
      <c r="F998" s="764">
        <v>1059912800</v>
      </c>
      <c r="G998" s="177" t="s">
        <v>3394</v>
      </c>
      <c r="H998" s="766" t="s">
        <v>4338</v>
      </c>
      <c r="I998" s="766" t="s">
        <v>4310</v>
      </c>
      <c r="J998" s="767" t="s">
        <v>4311</v>
      </c>
      <c r="K998" s="768" t="s">
        <v>76</v>
      </c>
      <c r="L998" s="178" t="s">
        <v>288</v>
      </c>
      <c r="M998" s="769">
        <v>39156</v>
      </c>
      <c r="N998" s="182" t="s">
        <v>3390</v>
      </c>
    </row>
    <row r="999" spans="2:14" ht="27.75" customHeight="1">
      <c r="B999" s="179" t="s">
        <v>229</v>
      </c>
      <c r="C999" s="179">
        <v>45626</v>
      </c>
      <c r="D999" s="764" t="s">
        <v>3473</v>
      </c>
      <c r="E999" s="765" t="s">
        <v>3393</v>
      </c>
      <c r="F999" s="764">
        <v>1061723418</v>
      </c>
      <c r="G999" s="177" t="s">
        <v>3394</v>
      </c>
      <c r="H999" s="766" t="s">
        <v>4339</v>
      </c>
      <c r="I999" s="766" t="s">
        <v>4310</v>
      </c>
      <c r="J999" s="767" t="s">
        <v>4311</v>
      </c>
      <c r="K999" s="768" t="s">
        <v>76</v>
      </c>
      <c r="L999" s="178" t="s">
        <v>288</v>
      </c>
      <c r="M999" s="769">
        <v>39156</v>
      </c>
      <c r="N999" s="182" t="s">
        <v>3390</v>
      </c>
    </row>
    <row r="1000" spans="2:14" ht="27.75" customHeight="1">
      <c r="B1000" s="179" t="s">
        <v>229</v>
      </c>
      <c r="C1000" s="179">
        <v>45626</v>
      </c>
      <c r="D1000" s="764" t="s">
        <v>3624</v>
      </c>
      <c r="E1000" s="765" t="s">
        <v>3393</v>
      </c>
      <c r="F1000" s="764">
        <v>1061720638</v>
      </c>
      <c r="G1000" s="177" t="s">
        <v>3394</v>
      </c>
      <c r="H1000" s="766" t="s">
        <v>4340</v>
      </c>
      <c r="I1000" s="766" t="s">
        <v>4310</v>
      </c>
      <c r="J1000" s="767" t="s">
        <v>4311</v>
      </c>
      <c r="K1000" s="768" t="s">
        <v>76</v>
      </c>
      <c r="L1000" s="178" t="s">
        <v>288</v>
      </c>
      <c r="M1000" s="769">
        <v>39156</v>
      </c>
      <c r="N1000" s="182" t="s">
        <v>3390</v>
      </c>
    </row>
    <row r="1001" spans="2:14" ht="27.75" customHeight="1">
      <c r="B1001" s="179" t="s">
        <v>229</v>
      </c>
      <c r="C1001" s="179">
        <v>45626</v>
      </c>
      <c r="D1001" s="764" t="s">
        <v>3477</v>
      </c>
      <c r="E1001" s="765" t="s">
        <v>3393</v>
      </c>
      <c r="F1001" s="764">
        <v>1061786824</v>
      </c>
      <c r="G1001" s="177" t="s">
        <v>3394</v>
      </c>
      <c r="H1001" s="766" t="s">
        <v>4341</v>
      </c>
      <c r="I1001" s="766" t="s">
        <v>4310</v>
      </c>
      <c r="J1001" s="767" t="s">
        <v>4311</v>
      </c>
      <c r="K1001" s="768" t="s">
        <v>76</v>
      </c>
      <c r="L1001" s="178" t="s">
        <v>288</v>
      </c>
      <c r="M1001" s="769">
        <v>39156</v>
      </c>
      <c r="N1001" s="182" t="s">
        <v>3390</v>
      </c>
    </row>
    <row r="1002" spans="2:14" ht="27.75" customHeight="1">
      <c r="B1002" s="179" t="s">
        <v>229</v>
      </c>
      <c r="C1002" s="179">
        <v>45626</v>
      </c>
      <c r="D1002" s="764" t="s">
        <v>3479</v>
      </c>
      <c r="E1002" s="765" t="s">
        <v>3393</v>
      </c>
      <c r="F1002" s="764">
        <v>1059915770</v>
      </c>
      <c r="G1002" s="177" t="s">
        <v>3394</v>
      </c>
      <c r="H1002" s="766" t="s">
        <v>4342</v>
      </c>
      <c r="I1002" s="766" t="s">
        <v>4310</v>
      </c>
      <c r="J1002" s="767" t="s">
        <v>4311</v>
      </c>
      <c r="K1002" s="768" t="s">
        <v>76</v>
      </c>
      <c r="L1002" s="178" t="s">
        <v>288</v>
      </c>
      <c r="M1002" s="769">
        <v>39156</v>
      </c>
      <c r="N1002" s="182" t="s">
        <v>3390</v>
      </c>
    </row>
    <row r="1003" spans="2:14" ht="27.75" customHeight="1">
      <c r="B1003" s="179" t="s">
        <v>229</v>
      </c>
      <c r="C1003" s="179">
        <v>45626</v>
      </c>
      <c r="D1003" s="764" t="s">
        <v>3481</v>
      </c>
      <c r="E1003" s="765" t="s">
        <v>3393</v>
      </c>
      <c r="F1003" s="764">
        <v>1058976178</v>
      </c>
      <c r="G1003" s="177" t="s">
        <v>3394</v>
      </c>
      <c r="H1003" s="766" t="s">
        <v>4343</v>
      </c>
      <c r="I1003" s="766" t="s">
        <v>4310</v>
      </c>
      <c r="J1003" s="767" t="s">
        <v>4311</v>
      </c>
      <c r="K1003" s="768" t="s">
        <v>76</v>
      </c>
      <c r="L1003" s="178" t="s">
        <v>288</v>
      </c>
      <c r="M1003" s="769">
        <v>39156</v>
      </c>
      <c r="N1003" s="182" t="s">
        <v>3390</v>
      </c>
    </row>
    <row r="1004" spans="2:14" ht="27.75" customHeight="1">
      <c r="B1004" s="179" t="s">
        <v>229</v>
      </c>
      <c r="C1004" s="179">
        <v>45626</v>
      </c>
      <c r="D1004" s="764" t="s">
        <v>3483</v>
      </c>
      <c r="E1004" s="765" t="s">
        <v>3393</v>
      </c>
      <c r="F1004" s="764">
        <v>34639210</v>
      </c>
      <c r="G1004" s="177" t="s">
        <v>3394</v>
      </c>
      <c r="H1004" s="766" t="s">
        <v>4344</v>
      </c>
      <c r="I1004" s="766" t="s">
        <v>4310</v>
      </c>
      <c r="J1004" s="767" t="s">
        <v>4311</v>
      </c>
      <c r="K1004" s="768" t="s">
        <v>76</v>
      </c>
      <c r="L1004" s="178" t="s">
        <v>288</v>
      </c>
      <c r="M1004" s="769">
        <v>39156</v>
      </c>
      <c r="N1004" s="182" t="s">
        <v>3390</v>
      </c>
    </row>
    <row r="1005" spans="2:14" ht="27.75" customHeight="1">
      <c r="B1005" s="179" t="s">
        <v>229</v>
      </c>
      <c r="C1005" s="179">
        <v>45626</v>
      </c>
      <c r="D1005" s="764" t="s">
        <v>3957</v>
      </c>
      <c r="E1005" s="765" t="s">
        <v>3393</v>
      </c>
      <c r="F1005" s="764">
        <v>1059360257</v>
      </c>
      <c r="G1005" s="177" t="s">
        <v>3394</v>
      </c>
      <c r="H1005" s="766" t="s">
        <v>4345</v>
      </c>
      <c r="I1005" s="766" t="s">
        <v>4310</v>
      </c>
      <c r="J1005" s="767" t="s">
        <v>4311</v>
      </c>
      <c r="K1005" s="768" t="s">
        <v>76</v>
      </c>
      <c r="L1005" s="178" t="s">
        <v>288</v>
      </c>
      <c r="M1005" s="769">
        <v>39156</v>
      </c>
      <c r="N1005" s="182" t="s">
        <v>3390</v>
      </c>
    </row>
    <row r="1006" spans="2:14" ht="27.75" customHeight="1">
      <c r="B1006" s="179" t="s">
        <v>229</v>
      </c>
      <c r="C1006" s="179">
        <v>45626</v>
      </c>
      <c r="D1006" s="764" t="s">
        <v>3487</v>
      </c>
      <c r="E1006" s="765" t="s">
        <v>3393</v>
      </c>
      <c r="F1006" s="764">
        <v>1058672925</v>
      </c>
      <c r="G1006" s="177" t="s">
        <v>3394</v>
      </c>
      <c r="H1006" s="766" t="s">
        <v>4346</v>
      </c>
      <c r="I1006" s="766" t="s">
        <v>4310</v>
      </c>
      <c r="J1006" s="767" t="s">
        <v>4311</v>
      </c>
      <c r="K1006" s="768" t="s">
        <v>76</v>
      </c>
      <c r="L1006" s="178" t="s">
        <v>288</v>
      </c>
      <c r="M1006" s="769">
        <v>39156</v>
      </c>
      <c r="N1006" s="182" t="s">
        <v>3390</v>
      </c>
    </row>
    <row r="1007" spans="2:14" ht="27.75" customHeight="1">
      <c r="B1007" s="179" t="s">
        <v>229</v>
      </c>
      <c r="C1007" s="179">
        <v>45626</v>
      </c>
      <c r="D1007" s="764" t="s">
        <v>3489</v>
      </c>
      <c r="E1007" s="765" t="s">
        <v>3393</v>
      </c>
      <c r="F1007" s="764">
        <v>1061087676</v>
      </c>
      <c r="G1007" s="177" t="s">
        <v>3394</v>
      </c>
      <c r="H1007" s="766" t="s">
        <v>4347</v>
      </c>
      <c r="I1007" s="766" t="s">
        <v>4310</v>
      </c>
      <c r="J1007" s="767" t="s">
        <v>4311</v>
      </c>
      <c r="K1007" s="768" t="s">
        <v>76</v>
      </c>
      <c r="L1007" s="178" t="s">
        <v>288</v>
      </c>
      <c r="M1007" s="769">
        <v>39156</v>
      </c>
      <c r="N1007" s="182" t="s">
        <v>3390</v>
      </c>
    </row>
    <row r="1008" spans="2:14" ht="27.75" customHeight="1">
      <c r="B1008" s="179" t="s">
        <v>229</v>
      </c>
      <c r="C1008" s="179">
        <v>45626</v>
      </c>
      <c r="D1008" s="764" t="s">
        <v>3497</v>
      </c>
      <c r="E1008" s="765" t="s">
        <v>3393</v>
      </c>
      <c r="F1008" s="764">
        <v>1059356237</v>
      </c>
      <c r="G1008" s="177" t="s">
        <v>3394</v>
      </c>
      <c r="H1008" s="766" t="s">
        <v>4348</v>
      </c>
      <c r="I1008" s="766" t="s">
        <v>4310</v>
      </c>
      <c r="J1008" s="767" t="s">
        <v>4311</v>
      </c>
      <c r="K1008" s="768" t="s">
        <v>76</v>
      </c>
      <c r="L1008" s="178" t="s">
        <v>288</v>
      </c>
      <c r="M1008" s="769">
        <v>39156</v>
      </c>
      <c r="N1008" s="182" t="s">
        <v>3390</v>
      </c>
    </row>
    <row r="1009" spans="2:14" ht="27.75" customHeight="1">
      <c r="B1009" s="179" t="s">
        <v>229</v>
      </c>
      <c r="C1009" s="179">
        <v>45626</v>
      </c>
      <c r="D1009" s="764" t="s">
        <v>3965</v>
      </c>
      <c r="E1009" s="765" t="s">
        <v>3393</v>
      </c>
      <c r="F1009" s="764">
        <v>76028758</v>
      </c>
      <c r="G1009" s="177" t="s">
        <v>3394</v>
      </c>
      <c r="H1009" s="766" t="s">
        <v>4349</v>
      </c>
      <c r="I1009" s="766" t="s">
        <v>4310</v>
      </c>
      <c r="J1009" s="767" t="s">
        <v>4311</v>
      </c>
      <c r="K1009" s="768" t="s">
        <v>76</v>
      </c>
      <c r="L1009" s="178" t="s">
        <v>288</v>
      </c>
      <c r="M1009" s="769">
        <v>39156</v>
      </c>
      <c r="N1009" s="182" t="s">
        <v>3390</v>
      </c>
    </row>
    <row r="1010" spans="2:14" ht="27.75" customHeight="1">
      <c r="B1010" s="179" t="s">
        <v>229</v>
      </c>
      <c r="C1010" s="179">
        <v>45626</v>
      </c>
      <c r="D1010" s="747" t="s">
        <v>3898</v>
      </c>
      <c r="E1010" s="765" t="s">
        <v>3396</v>
      </c>
      <c r="F1010" s="765" t="s">
        <v>3899</v>
      </c>
      <c r="G1010" s="177" t="s">
        <v>3391</v>
      </c>
      <c r="H1010" s="766" t="s">
        <v>4350</v>
      </c>
      <c r="I1010" s="766" t="s">
        <v>4351</v>
      </c>
      <c r="J1010" s="767" t="s">
        <v>4352</v>
      </c>
      <c r="K1010" s="768" t="s">
        <v>119</v>
      </c>
      <c r="L1010" s="806" t="s">
        <v>349</v>
      </c>
      <c r="M1010" s="785">
        <v>2357734.06</v>
      </c>
      <c r="N1010" s="182" t="s">
        <v>3390</v>
      </c>
    </row>
    <row r="1011" spans="2:14" ht="27.75" customHeight="1">
      <c r="B1011" s="179" t="s">
        <v>229</v>
      </c>
      <c r="C1011" s="179">
        <v>45626</v>
      </c>
      <c r="D1011" s="782" t="s">
        <v>3583</v>
      </c>
      <c r="E1011" s="765" t="s">
        <v>3396</v>
      </c>
      <c r="F1011" s="782" t="s">
        <v>3584</v>
      </c>
      <c r="G1011" s="177" t="s">
        <v>3387</v>
      </c>
      <c r="H1011" s="766" t="s">
        <v>4353</v>
      </c>
      <c r="I1011" s="766"/>
      <c r="J1011" s="767" t="s">
        <v>4354</v>
      </c>
      <c r="K1011" s="768" t="s">
        <v>91</v>
      </c>
      <c r="L1011" s="806" t="s">
        <v>93</v>
      </c>
      <c r="M1011" s="783">
        <v>97150717</v>
      </c>
      <c r="N1011" s="182" t="s">
        <v>3224</v>
      </c>
    </row>
    <row r="1012" spans="2:14" ht="27.75" customHeight="1">
      <c r="B1012" s="179" t="s">
        <v>235</v>
      </c>
      <c r="C1012" s="179">
        <v>45650</v>
      </c>
      <c r="D1012" s="764" t="s">
        <v>3913</v>
      </c>
      <c r="E1012" s="732" t="s">
        <v>3393</v>
      </c>
      <c r="F1012" s="764">
        <v>34318862</v>
      </c>
      <c r="G1012" s="177" t="s">
        <v>3394</v>
      </c>
      <c r="H1012" s="766" t="s">
        <v>4358</v>
      </c>
      <c r="I1012" s="766" t="s">
        <v>4397</v>
      </c>
      <c r="J1012" s="767" t="s">
        <v>4398</v>
      </c>
      <c r="K1012" s="742" t="s">
        <v>15</v>
      </c>
      <c r="L1012" s="178" t="s">
        <v>16</v>
      </c>
      <c r="M1012" s="813">
        <f>7971067/30*24</f>
        <v>6376853.5999999996</v>
      </c>
      <c r="N1012" s="182" t="s">
        <v>3390</v>
      </c>
    </row>
    <row r="1013" spans="2:14" ht="27.75" customHeight="1">
      <c r="B1013" s="179" t="s">
        <v>235</v>
      </c>
      <c r="C1013" s="179">
        <v>45650</v>
      </c>
      <c r="D1013" s="764" t="s">
        <v>4355</v>
      </c>
      <c r="E1013" s="732" t="s">
        <v>3393</v>
      </c>
      <c r="F1013" s="764">
        <v>34319172</v>
      </c>
      <c r="G1013" s="177" t="s">
        <v>3394</v>
      </c>
      <c r="H1013" s="766" t="s">
        <v>4359</v>
      </c>
      <c r="I1013" s="766" t="s">
        <v>4397</v>
      </c>
      <c r="J1013" s="767" t="s">
        <v>4398</v>
      </c>
      <c r="K1013" s="742" t="s">
        <v>15</v>
      </c>
      <c r="L1013" s="178" t="s">
        <v>19</v>
      </c>
      <c r="M1013" s="814">
        <f>4853933/30*24</f>
        <v>3883146.4</v>
      </c>
      <c r="N1013" s="182" t="s">
        <v>3390</v>
      </c>
    </row>
    <row r="1014" spans="2:14" ht="27.75" customHeight="1">
      <c r="B1014" s="179" t="s">
        <v>235</v>
      </c>
      <c r="C1014" s="179">
        <v>45650</v>
      </c>
      <c r="D1014" s="764" t="s">
        <v>3493</v>
      </c>
      <c r="E1014" s="732" t="s">
        <v>3393</v>
      </c>
      <c r="F1014" s="764">
        <v>34561105</v>
      </c>
      <c r="G1014" s="177" t="s">
        <v>3394</v>
      </c>
      <c r="H1014" s="766" t="s">
        <v>4360</v>
      </c>
      <c r="I1014" s="766" t="s">
        <v>4397</v>
      </c>
      <c r="J1014" s="767" t="s">
        <v>4398</v>
      </c>
      <c r="K1014" s="742" t="s">
        <v>15</v>
      </c>
      <c r="L1014" s="178" t="s">
        <v>19</v>
      </c>
      <c r="M1014" s="814">
        <f t="shared" ref="M1014:M1015" si="0">4853933/30*24</f>
        <v>3883146.4</v>
      </c>
      <c r="N1014" s="182" t="s">
        <v>3390</v>
      </c>
    </row>
    <row r="1015" spans="2:14" ht="27.75" customHeight="1">
      <c r="B1015" s="179" t="s">
        <v>235</v>
      </c>
      <c r="C1015" s="179">
        <v>45650</v>
      </c>
      <c r="D1015" s="764" t="s">
        <v>3495</v>
      </c>
      <c r="E1015" s="732" t="s">
        <v>3393</v>
      </c>
      <c r="F1015" s="764">
        <v>25635032</v>
      </c>
      <c r="G1015" s="177" t="s">
        <v>3394</v>
      </c>
      <c r="H1015" s="766" t="s">
        <v>4361</v>
      </c>
      <c r="I1015" s="766" t="s">
        <v>4397</v>
      </c>
      <c r="J1015" s="767" t="s">
        <v>4398</v>
      </c>
      <c r="K1015" s="742" t="s">
        <v>15</v>
      </c>
      <c r="L1015" s="178" t="s">
        <v>19</v>
      </c>
      <c r="M1015" s="814">
        <f t="shared" si="0"/>
        <v>3883146.4</v>
      </c>
      <c r="N1015" s="182" t="s">
        <v>3390</v>
      </c>
    </row>
    <row r="1016" spans="2:14" ht="27.75" customHeight="1">
      <c r="B1016" s="179" t="s">
        <v>235</v>
      </c>
      <c r="C1016" s="179">
        <v>45650</v>
      </c>
      <c r="D1016" s="764" t="s">
        <v>3915</v>
      </c>
      <c r="E1016" s="732" t="s">
        <v>3393</v>
      </c>
      <c r="F1016" s="764">
        <v>1047365644</v>
      </c>
      <c r="G1016" s="177" t="s">
        <v>3394</v>
      </c>
      <c r="H1016" s="766" t="s">
        <v>4362</v>
      </c>
      <c r="I1016" s="766" t="s">
        <v>4397</v>
      </c>
      <c r="J1016" s="767" t="s">
        <v>4398</v>
      </c>
      <c r="K1016" s="742" t="s">
        <v>15</v>
      </c>
      <c r="L1016" s="178" t="s">
        <v>33</v>
      </c>
      <c r="M1016" s="813">
        <f>4022732/30*24</f>
        <v>3218185.6000000006</v>
      </c>
      <c r="N1016" s="182" t="s">
        <v>3390</v>
      </c>
    </row>
    <row r="1017" spans="2:14" ht="27.75" customHeight="1">
      <c r="B1017" s="179" t="s">
        <v>235</v>
      </c>
      <c r="C1017" s="179">
        <v>45650</v>
      </c>
      <c r="D1017" s="764" t="s">
        <v>3917</v>
      </c>
      <c r="E1017" s="732" t="s">
        <v>3393</v>
      </c>
      <c r="F1017" s="764">
        <v>45467436</v>
      </c>
      <c r="G1017" s="177" t="s">
        <v>3394</v>
      </c>
      <c r="H1017" s="766" t="s">
        <v>4363</v>
      </c>
      <c r="I1017" s="766" t="s">
        <v>4397</v>
      </c>
      <c r="J1017" s="767" t="s">
        <v>4398</v>
      </c>
      <c r="K1017" s="742" t="s">
        <v>15</v>
      </c>
      <c r="L1017" s="178" t="s">
        <v>33</v>
      </c>
      <c r="M1017" s="813">
        <f t="shared" ref="M1017:M1018" si="1">4022732/30*24</f>
        <v>3218185.6000000006</v>
      </c>
      <c r="N1017" s="182" t="s">
        <v>3390</v>
      </c>
    </row>
    <row r="1018" spans="2:14" ht="27.75" customHeight="1">
      <c r="B1018" s="179" t="s">
        <v>235</v>
      </c>
      <c r="C1018" s="179">
        <v>45650</v>
      </c>
      <c r="D1018" s="764" t="s">
        <v>3919</v>
      </c>
      <c r="E1018" s="732" t="s">
        <v>3393</v>
      </c>
      <c r="F1018" s="764">
        <v>1143404334</v>
      </c>
      <c r="G1018" s="177" t="s">
        <v>3394</v>
      </c>
      <c r="H1018" s="766" t="s">
        <v>4364</v>
      </c>
      <c r="I1018" s="766" t="s">
        <v>4397</v>
      </c>
      <c r="J1018" s="767" t="s">
        <v>4398</v>
      </c>
      <c r="K1018" s="742" t="s">
        <v>15</v>
      </c>
      <c r="L1018" s="178" t="s">
        <v>33</v>
      </c>
      <c r="M1018" s="813">
        <f t="shared" si="1"/>
        <v>3218185.6000000006</v>
      </c>
      <c r="N1018" s="182" t="s">
        <v>3390</v>
      </c>
    </row>
    <row r="1019" spans="2:14" ht="27.75" customHeight="1">
      <c r="B1019" s="179" t="s">
        <v>235</v>
      </c>
      <c r="C1019" s="179">
        <v>45650</v>
      </c>
      <c r="D1019" s="764" t="s">
        <v>3921</v>
      </c>
      <c r="E1019" s="732" t="s">
        <v>3393</v>
      </c>
      <c r="F1019" s="764">
        <v>1061719010</v>
      </c>
      <c r="G1019" s="177" t="s">
        <v>3394</v>
      </c>
      <c r="H1019" s="766" t="s">
        <v>4365</v>
      </c>
      <c r="I1019" s="766" t="s">
        <v>4397</v>
      </c>
      <c r="J1019" s="767" t="s">
        <v>4398</v>
      </c>
      <c r="K1019" s="742" t="s">
        <v>15</v>
      </c>
      <c r="L1019" s="178" t="s">
        <v>25</v>
      </c>
      <c r="M1019" s="813">
        <f>4326000/30*24</f>
        <v>3460800</v>
      </c>
      <c r="N1019" s="182" t="s">
        <v>3390</v>
      </c>
    </row>
    <row r="1020" spans="2:14" ht="27.75" customHeight="1">
      <c r="B1020" s="179" t="s">
        <v>235</v>
      </c>
      <c r="C1020" s="179">
        <v>45650</v>
      </c>
      <c r="D1020" s="764" t="s">
        <v>3923</v>
      </c>
      <c r="E1020" s="732" t="s">
        <v>3393</v>
      </c>
      <c r="F1020" s="764">
        <v>48607013</v>
      </c>
      <c r="G1020" s="177" t="s">
        <v>3394</v>
      </c>
      <c r="H1020" s="766" t="s">
        <v>4396</v>
      </c>
      <c r="I1020" s="766" t="s">
        <v>4397</v>
      </c>
      <c r="J1020" s="767" t="s">
        <v>4398</v>
      </c>
      <c r="K1020" s="742" t="s">
        <v>15</v>
      </c>
      <c r="L1020" s="178" t="s">
        <v>25</v>
      </c>
      <c r="M1020" s="813">
        <f t="shared" ref="M1020:M1048" si="2">4326000/30*24</f>
        <v>3460800</v>
      </c>
      <c r="N1020" s="182" t="s">
        <v>3390</v>
      </c>
    </row>
    <row r="1021" spans="2:14" ht="27.75" customHeight="1">
      <c r="B1021" s="179" t="s">
        <v>235</v>
      </c>
      <c r="C1021" s="179">
        <v>45650</v>
      </c>
      <c r="D1021" s="764" t="s">
        <v>3925</v>
      </c>
      <c r="E1021" s="732" t="s">
        <v>3393</v>
      </c>
      <c r="F1021" s="764">
        <v>45509952</v>
      </c>
      <c r="G1021" s="177" t="s">
        <v>3394</v>
      </c>
      <c r="H1021" s="766" t="s">
        <v>4395</v>
      </c>
      <c r="I1021" s="766" t="s">
        <v>4397</v>
      </c>
      <c r="J1021" s="767" t="s">
        <v>4398</v>
      </c>
      <c r="K1021" s="742" t="s">
        <v>15</v>
      </c>
      <c r="L1021" s="178" t="s">
        <v>25</v>
      </c>
      <c r="M1021" s="813">
        <f t="shared" si="2"/>
        <v>3460800</v>
      </c>
      <c r="N1021" s="182" t="s">
        <v>3390</v>
      </c>
    </row>
    <row r="1022" spans="2:14" ht="27.75" customHeight="1">
      <c r="B1022" s="179" t="s">
        <v>235</v>
      </c>
      <c r="C1022" s="179">
        <v>45650</v>
      </c>
      <c r="D1022" s="764" t="s">
        <v>3437</v>
      </c>
      <c r="E1022" s="732" t="s">
        <v>3393</v>
      </c>
      <c r="F1022" s="764">
        <v>1058672776</v>
      </c>
      <c r="G1022" s="177" t="s">
        <v>3394</v>
      </c>
      <c r="H1022" s="766" t="s">
        <v>4366</v>
      </c>
      <c r="I1022" s="766" t="s">
        <v>4397</v>
      </c>
      <c r="J1022" s="767" t="s">
        <v>4398</v>
      </c>
      <c r="K1022" s="742" t="s">
        <v>15</v>
      </c>
      <c r="L1022" s="178" t="s">
        <v>25</v>
      </c>
      <c r="M1022" s="813">
        <f t="shared" si="2"/>
        <v>3460800</v>
      </c>
      <c r="N1022" s="182" t="s">
        <v>3390</v>
      </c>
    </row>
    <row r="1023" spans="2:14" ht="27.75" customHeight="1">
      <c r="B1023" s="179" t="s">
        <v>235</v>
      </c>
      <c r="C1023" s="179">
        <v>45650</v>
      </c>
      <c r="D1023" s="764" t="s">
        <v>4356</v>
      </c>
      <c r="E1023" s="732" t="s">
        <v>3393</v>
      </c>
      <c r="F1023" s="764">
        <v>1061795650</v>
      </c>
      <c r="G1023" s="177" t="s">
        <v>3394</v>
      </c>
      <c r="H1023" s="766" t="s">
        <v>4394</v>
      </c>
      <c r="I1023" s="766" t="s">
        <v>4397</v>
      </c>
      <c r="J1023" s="767" t="s">
        <v>4398</v>
      </c>
      <c r="K1023" s="742" t="s">
        <v>15</v>
      </c>
      <c r="L1023" s="178" t="s">
        <v>25</v>
      </c>
      <c r="M1023" s="813">
        <f t="shared" si="2"/>
        <v>3460800</v>
      </c>
      <c r="N1023" s="182" t="s">
        <v>3390</v>
      </c>
    </row>
    <row r="1024" spans="2:14" ht="27.75" customHeight="1">
      <c r="B1024" s="179" t="s">
        <v>235</v>
      </c>
      <c r="C1024" s="179">
        <v>45650</v>
      </c>
      <c r="D1024" s="764" t="s">
        <v>3441</v>
      </c>
      <c r="E1024" s="732" t="s">
        <v>3393</v>
      </c>
      <c r="F1024" s="764">
        <v>1058670284</v>
      </c>
      <c r="G1024" s="177" t="s">
        <v>3394</v>
      </c>
      <c r="H1024" s="766" t="s">
        <v>4367</v>
      </c>
      <c r="I1024" s="766" t="s">
        <v>4397</v>
      </c>
      <c r="J1024" s="767" t="s">
        <v>4398</v>
      </c>
      <c r="K1024" s="742" t="s">
        <v>15</v>
      </c>
      <c r="L1024" s="178" t="s">
        <v>25</v>
      </c>
      <c r="M1024" s="813">
        <f t="shared" si="2"/>
        <v>3460800</v>
      </c>
      <c r="N1024" s="182" t="s">
        <v>3390</v>
      </c>
    </row>
    <row r="1025" spans="2:14" ht="27.75" customHeight="1">
      <c r="B1025" s="179" t="s">
        <v>235</v>
      </c>
      <c r="C1025" s="179">
        <v>45650</v>
      </c>
      <c r="D1025" s="764" t="s">
        <v>3931</v>
      </c>
      <c r="E1025" s="732" t="s">
        <v>3393</v>
      </c>
      <c r="F1025" s="764">
        <v>1061783592</v>
      </c>
      <c r="G1025" s="177" t="s">
        <v>3394</v>
      </c>
      <c r="H1025" s="766" t="s">
        <v>4368</v>
      </c>
      <c r="I1025" s="766" t="s">
        <v>4397</v>
      </c>
      <c r="J1025" s="767" t="s">
        <v>4398</v>
      </c>
      <c r="K1025" s="742" t="s">
        <v>15</v>
      </c>
      <c r="L1025" s="178" t="s">
        <v>25</v>
      </c>
      <c r="M1025" s="813">
        <f t="shared" si="2"/>
        <v>3460800</v>
      </c>
      <c r="N1025" s="182" t="s">
        <v>3390</v>
      </c>
    </row>
    <row r="1026" spans="2:14" ht="27.75" customHeight="1">
      <c r="B1026" s="179" t="s">
        <v>235</v>
      </c>
      <c r="C1026" s="179">
        <v>45650</v>
      </c>
      <c r="D1026" s="764" t="s">
        <v>3933</v>
      </c>
      <c r="E1026" s="732" t="s">
        <v>3393</v>
      </c>
      <c r="F1026" s="764">
        <v>1033730834</v>
      </c>
      <c r="G1026" s="177" t="s">
        <v>3394</v>
      </c>
      <c r="H1026" s="766" t="s">
        <v>4369</v>
      </c>
      <c r="I1026" s="766" t="s">
        <v>4397</v>
      </c>
      <c r="J1026" s="767" t="s">
        <v>4398</v>
      </c>
      <c r="K1026" s="742" t="s">
        <v>15</v>
      </c>
      <c r="L1026" s="178" t="s">
        <v>25</v>
      </c>
      <c r="M1026" s="813">
        <f t="shared" si="2"/>
        <v>3460800</v>
      </c>
      <c r="N1026" s="182" t="s">
        <v>3390</v>
      </c>
    </row>
    <row r="1027" spans="2:14" ht="27.75" customHeight="1">
      <c r="B1027" s="179" t="s">
        <v>235</v>
      </c>
      <c r="C1027" s="179">
        <v>45650</v>
      </c>
      <c r="D1027" s="764" t="s">
        <v>3447</v>
      </c>
      <c r="E1027" s="732" t="s">
        <v>3393</v>
      </c>
      <c r="F1027" s="764">
        <v>1061716701</v>
      </c>
      <c r="G1027" s="177" t="s">
        <v>3394</v>
      </c>
      <c r="H1027" s="766" t="s">
        <v>4370</v>
      </c>
      <c r="I1027" s="766" t="s">
        <v>4397</v>
      </c>
      <c r="J1027" s="767" t="s">
        <v>4398</v>
      </c>
      <c r="K1027" s="742" t="s">
        <v>15</v>
      </c>
      <c r="L1027" s="178" t="s">
        <v>25</v>
      </c>
      <c r="M1027" s="813">
        <f t="shared" si="2"/>
        <v>3460800</v>
      </c>
      <c r="N1027" s="182" t="s">
        <v>3390</v>
      </c>
    </row>
    <row r="1028" spans="2:14" ht="27.75" customHeight="1">
      <c r="B1028" s="179" t="s">
        <v>235</v>
      </c>
      <c r="C1028" s="179">
        <v>45650</v>
      </c>
      <c r="D1028" s="764" t="s">
        <v>4357</v>
      </c>
      <c r="E1028" s="732" t="s">
        <v>3393</v>
      </c>
      <c r="F1028" s="764">
        <v>1061702306</v>
      </c>
      <c r="G1028" s="177" t="s">
        <v>3394</v>
      </c>
      <c r="H1028" s="766" t="s">
        <v>4371</v>
      </c>
      <c r="I1028" s="766" t="s">
        <v>4397</v>
      </c>
      <c r="J1028" s="767" t="s">
        <v>4398</v>
      </c>
      <c r="K1028" s="742" t="s">
        <v>15</v>
      </c>
      <c r="L1028" s="178" t="s">
        <v>25</v>
      </c>
      <c r="M1028" s="813">
        <f t="shared" si="2"/>
        <v>3460800</v>
      </c>
      <c r="N1028" s="182" t="s">
        <v>3390</v>
      </c>
    </row>
    <row r="1029" spans="2:14" ht="27.75" customHeight="1">
      <c r="B1029" s="179" t="s">
        <v>235</v>
      </c>
      <c r="C1029" s="179">
        <v>45650</v>
      </c>
      <c r="D1029" s="764" t="s">
        <v>3937</v>
      </c>
      <c r="E1029" s="732" t="s">
        <v>3393</v>
      </c>
      <c r="F1029" s="764">
        <v>25276952</v>
      </c>
      <c r="G1029" s="177" t="s">
        <v>3394</v>
      </c>
      <c r="H1029" s="766" t="s">
        <v>4372</v>
      </c>
      <c r="I1029" s="766" t="s">
        <v>4397</v>
      </c>
      <c r="J1029" s="767" t="s">
        <v>4398</v>
      </c>
      <c r="K1029" s="742" t="s">
        <v>15</v>
      </c>
      <c r="L1029" s="178" t="s">
        <v>25</v>
      </c>
      <c r="M1029" s="813">
        <f t="shared" si="2"/>
        <v>3460800</v>
      </c>
      <c r="N1029" s="182" t="s">
        <v>3390</v>
      </c>
    </row>
    <row r="1030" spans="2:14" ht="27.75" customHeight="1">
      <c r="B1030" s="179" t="s">
        <v>235</v>
      </c>
      <c r="C1030" s="179">
        <v>45650</v>
      </c>
      <c r="D1030" s="764" t="s">
        <v>3453</v>
      </c>
      <c r="E1030" s="732" t="s">
        <v>3393</v>
      </c>
      <c r="F1030" s="764">
        <v>52999456</v>
      </c>
      <c r="G1030" s="177" t="s">
        <v>3394</v>
      </c>
      <c r="H1030" s="766" t="s">
        <v>4373</v>
      </c>
      <c r="I1030" s="766" t="s">
        <v>4397</v>
      </c>
      <c r="J1030" s="767" t="s">
        <v>4398</v>
      </c>
      <c r="K1030" s="742" t="s">
        <v>15</v>
      </c>
      <c r="L1030" s="178" t="s">
        <v>25</v>
      </c>
      <c r="M1030" s="813">
        <f t="shared" si="2"/>
        <v>3460800</v>
      </c>
      <c r="N1030" s="182" t="s">
        <v>3390</v>
      </c>
    </row>
    <row r="1031" spans="2:14" ht="27.75" customHeight="1">
      <c r="B1031" s="179" t="s">
        <v>235</v>
      </c>
      <c r="C1031" s="179">
        <v>45650</v>
      </c>
      <c r="D1031" s="764" t="s">
        <v>3455</v>
      </c>
      <c r="E1031" s="732" t="s">
        <v>3393</v>
      </c>
      <c r="F1031" s="764">
        <v>1061808219</v>
      </c>
      <c r="G1031" s="177" t="s">
        <v>3394</v>
      </c>
      <c r="H1031" s="766" t="s">
        <v>4374</v>
      </c>
      <c r="I1031" s="766" t="s">
        <v>4397</v>
      </c>
      <c r="J1031" s="767" t="s">
        <v>4398</v>
      </c>
      <c r="K1031" s="742" t="s">
        <v>15</v>
      </c>
      <c r="L1031" s="178" t="s">
        <v>25</v>
      </c>
      <c r="M1031" s="813">
        <f t="shared" si="2"/>
        <v>3460800</v>
      </c>
      <c r="N1031" s="182" t="s">
        <v>3390</v>
      </c>
    </row>
    <row r="1032" spans="2:14" ht="27.75" customHeight="1">
      <c r="B1032" s="179" t="s">
        <v>235</v>
      </c>
      <c r="C1032" s="179">
        <v>45650</v>
      </c>
      <c r="D1032" s="764" t="s">
        <v>3457</v>
      </c>
      <c r="E1032" s="732" t="s">
        <v>3393</v>
      </c>
      <c r="F1032" s="764">
        <v>1061775664</v>
      </c>
      <c r="G1032" s="177" t="s">
        <v>3394</v>
      </c>
      <c r="H1032" s="766" t="s">
        <v>4375</v>
      </c>
      <c r="I1032" s="766" t="s">
        <v>4397</v>
      </c>
      <c r="J1032" s="767" t="s">
        <v>4398</v>
      </c>
      <c r="K1032" s="742" t="s">
        <v>15</v>
      </c>
      <c r="L1032" s="178" t="s">
        <v>25</v>
      </c>
      <c r="M1032" s="813">
        <f t="shared" si="2"/>
        <v>3460800</v>
      </c>
      <c r="N1032" s="182" t="s">
        <v>3390</v>
      </c>
    </row>
    <row r="1033" spans="2:14" ht="27.75" customHeight="1">
      <c r="B1033" s="179" t="s">
        <v>235</v>
      </c>
      <c r="C1033" s="179">
        <v>45650</v>
      </c>
      <c r="D1033" s="764" t="s">
        <v>3459</v>
      </c>
      <c r="E1033" s="732" t="s">
        <v>3393</v>
      </c>
      <c r="F1033" s="764">
        <v>34317116</v>
      </c>
      <c r="G1033" s="177" t="s">
        <v>3394</v>
      </c>
      <c r="H1033" s="766" t="s">
        <v>4376</v>
      </c>
      <c r="I1033" s="766" t="s">
        <v>4397</v>
      </c>
      <c r="J1033" s="767" t="s">
        <v>4398</v>
      </c>
      <c r="K1033" s="742" t="s">
        <v>15</v>
      </c>
      <c r="L1033" s="178" t="s">
        <v>25</v>
      </c>
      <c r="M1033" s="813">
        <f t="shared" si="2"/>
        <v>3460800</v>
      </c>
      <c r="N1033" s="182" t="s">
        <v>3390</v>
      </c>
    </row>
    <row r="1034" spans="2:14" ht="27.75" customHeight="1">
      <c r="B1034" s="179" t="s">
        <v>235</v>
      </c>
      <c r="C1034" s="179">
        <v>45650</v>
      </c>
      <c r="D1034" s="764" t="s">
        <v>3461</v>
      </c>
      <c r="E1034" s="732" t="s">
        <v>3393</v>
      </c>
      <c r="F1034" s="764">
        <v>1058976144</v>
      </c>
      <c r="G1034" s="177" t="s">
        <v>3394</v>
      </c>
      <c r="H1034" s="766" t="s">
        <v>4377</v>
      </c>
      <c r="I1034" s="766" t="s">
        <v>4397</v>
      </c>
      <c r="J1034" s="767" t="s">
        <v>4398</v>
      </c>
      <c r="K1034" s="742" t="s">
        <v>15</v>
      </c>
      <c r="L1034" s="178" t="s">
        <v>31</v>
      </c>
      <c r="M1034" s="813">
        <f t="shared" si="2"/>
        <v>3460800</v>
      </c>
      <c r="N1034" s="182" t="s">
        <v>3390</v>
      </c>
    </row>
    <row r="1035" spans="2:14" ht="27.75" customHeight="1">
      <c r="B1035" s="179" t="s">
        <v>235</v>
      </c>
      <c r="C1035" s="179">
        <v>45650</v>
      </c>
      <c r="D1035" s="764" t="s">
        <v>3944</v>
      </c>
      <c r="E1035" s="732" t="s">
        <v>3393</v>
      </c>
      <c r="F1035" s="764">
        <v>1059362572</v>
      </c>
      <c r="G1035" s="177" t="s">
        <v>3394</v>
      </c>
      <c r="H1035" s="766" t="s">
        <v>4378</v>
      </c>
      <c r="I1035" s="766" t="s">
        <v>4397</v>
      </c>
      <c r="J1035" s="767" t="s">
        <v>4398</v>
      </c>
      <c r="K1035" s="742" t="s">
        <v>15</v>
      </c>
      <c r="L1035" s="178" t="s">
        <v>31</v>
      </c>
      <c r="M1035" s="813">
        <f t="shared" si="2"/>
        <v>3460800</v>
      </c>
      <c r="N1035" s="182" t="s">
        <v>3390</v>
      </c>
    </row>
    <row r="1036" spans="2:14" ht="27.75" customHeight="1">
      <c r="B1036" s="179" t="s">
        <v>235</v>
      </c>
      <c r="C1036" s="179">
        <v>45650</v>
      </c>
      <c r="D1036" s="764" t="s">
        <v>3465</v>
      </c>
      <c r="E1036" s="732" t="s">
        <v>3393</v>
      </c>
      <c r="F1036" s="764">
        <v>1061601638</v>
      </c>
      <c r="G1036" s="177" t="s">
        <v>3394</v>
      </c>
      <c r="H1036" s="766" t="s">
        <v>4379</v>
      </c>
      <c r="I1036" s="766" t="s">
        <v>4397</v>
      </c>
      <c r="J1036" s="767" t="s">
        <v>4398</v>
      </c>
      <c r="K1036" s="742" t="s">
        <v>15</v>
      </c>
      <c r="L1036" s="178" t="s">
        <v>31</v>
      </c>
      <c r="M1036" s="813">
        <f t="shared" si="2"/>
        <v>3460800</v>
      </c>
      <c r="N1036" s="182" t="s">
        <v>3390</v>
      </c>
    </row>
    <row r="1037" spans="2:14" ht="27.75" customHeight="1">
      <c r="B1037" s="179" t="s">
        <v>235</v>
      </c>
      <c r="C1037" s="179">
        <v>45650</v>
      </c>
      <c r="D1037" s="764" t="s">
        <v>3947</v>
      </c>
      <c r="E1037" s="732" t="s">
        <v>3393</v>
      </c>
      <c r="F1037" s="764">
        <v>1058676626</v>
      </c>
      <c r="G1037" s="177" t="s">
        <v>3394</v>
      </c>
      <c r="H1037" s="766" t="s">
        <v>4380</v>
      </c>
      <c r="I1037" s="766" t="s">
        <v>4397</v>
      </c>
      <c r="J1037" s="767" t="s">
        <v>4398</v>
      </c>
      <c r="K1037" s="742" t="s">
        <v>15</v>
      </c>
      <c r="L1037" s="178" t="s">
        <v>31</v>
      </c>
      <c r="M1037" s="813">
        <f t="shared" si="2"/>
        <v>3460800</v>
      </c>
      <c r="N1037" s="182" t="s">
        <v>3390</v>
      </c>
    </row>
    <row r="1038" spans="2:14" ht="27.75" customHeight="1">
      <c r="B1038" s="179" t="s">
        <v>235</v>
      </c>
      <c r="C1038" s="179">
        <v>45650</v>
      </c>
      <c r="D1038" s="764" t="s">
        <v>3469</v>
      </c>
      <c r="E1038" s="732" t="s">
        <v>3393</v>
      </c>
      <c r="F1038" s="764">
        <v>76335748</v>
      </c>
      <c r="G1038" s="177" t="s">
        <v>3394</v>
      </c>
      <c r="H1038" s="766" t="s">
        <v>4381</v>
      </c>
      <c r="I1038" s="766" t="s">
        <v>4397</v>
      </c>
      <c r="J1038" s="767" t="s">
        <v>4398</v>
      </c>
      <c r="K1038" s="742" t="s">
        <v>15</v>
      </c>
      <c r="L1038" s="178" t="s">
        <v>31</v>
      </c>
      <c r="M1038" s="813">
        <f t="shared" si="2"/>
        <v>3460800</v>
      </c>
      <c r="N1038" s="182" t="s">
        <v>3390</v>
      </c>
    </row>
    <row r="1039" spans="2:14" ht="27.75" customHeight="1">
      <c r="B1039" s="179" t="s">
        <v>235</v>
      </c>
      <c r="C1039" s="179">
        <v>45650</v>
      </c>
      <c r="D1039" s="764" t="s">
        <v>3471</v>
      </c>
      <c r="E1039" s="732" t="s">
        <v>3393</v>
      </c>
      <c r="F1039" s="764">
        <v>1059912800</v>
      </c>
      <c r="G1039" s="177" t="s">
        <v>3394</v>
      </c>
      <c r="H1039" s="766" t="s">
        <v>4382</v>
      </c>
      <c r="I1039" s="766" t="s">
        <v>4397</v>
      </c>
      <c r="J1039" s="767" t="s">
        <v>4398</v>
      </c>
      <c r="K1039" s="742" t="s">
        <v>15</v>
      </c>
      <c r="L1039" s="178" t="s">
        <v>31</v>
      </c>
      <c r="M1039" s="813">
        <f t="shared" si="2"/>
        <v>3460800</v>
      </c>
      <c r="N1039" s="182" t="s">
        <v>3390</v>
      </c>
    </row>
    <row r="1040" spans="2:14" ht="27.75" customHeight="1">
      <c r="B1040" s="179" t="s">
        <v>235</v>
      </c>
      <c r="C1040" s="179">
        <v>45650</v>
      </c>
      <c r="D1040" s="764" t="s">
        <v>3473</v>
      </c>
      <c r="E1040" s="732" t="s">
        <v>3393</v>
      </c>
      <c r="F1040" s="764">
        <v>1061723418</v>
      </c>
      <c r="G1040" s="177" t="s">
        <v>3394</v>
      </c>
      <c r="H1040" s="766" t="s">
        <v>4383</v>
      </c>
      <c r="I1040" s="766" t="s">
        <v>4397</v>
      </c>
      <c r="J1040" s="767" t="s">
        <v>4398</v>
      </c>
      <c r="K1040" s="742" t="s">
        <v>15</v>
      </c>
      <c r="L1040" s="178" t="s">
        <v>31</v>
      </c>
      <c r="M1040" s="813">
        <f t="shared" si="2"/>
        <v>3460800</v>
      </c>
      <c r="N1040" s="182" t="s">
        <v>3390</v>
      </c>
    </row>
    <row r="1041" spans="2:14" ht="27.75" customHeight="1">
      <c r="B1041" s="179" t="s">
        <v>235</v>
      </c>
      <c r="C1041" s="179">
        <v>45650</v>
      </c>
      <c r="D1041" s="764" t="s">
        <v>3624</v>
      </c>
      <c r="E1041" s="732" t="s">
        <v>3393</v>
      </c>
      <c r="F1041" s="764">
        <v>1061720638</v>
      </c>
      <c r="G1041" s="177" t="s">
        <v>3394</v>
      </c>
      <c r="H1041" s="766" t="s">
        <v>4384</v>
      </c>
      <c r="I1041" s="766" t="s">
        <v>4397</v>
      </c>
      <c r="J1041" s="767" t="s">
        <v>4398</v>
      </c>
      <c r="K1041" s="742" t="s">
        <v>15</v>
      </c>
      <c r="L1041" s="178" t="s">
        <v>31</v>
      </c>
      <c r="M1041" s="813">
        <f t="shared" si="2"/>
        <v>3460800</v>
      </c>
      <c r="N1041" s="182" t="s">
        <v>3390</v>
      </c>
    </row>
    <row r="1042" spans="2:14" ht="27.75" customHeight="1">
      <c r="B1042" s="179" t="s">
        <v>235</v>
      </c>
      <c r="C1042" s="179">
        <v>45650</v>
      </c>
      <c r="D1042" s="764" t="s">
        <v>3477</v>
      </c>
      <c r="E1042" s="732" t="s">
        <v>3393</v>
      </c>
      <c r="F1042" s="764">
        <v>1061786824</v>
      </c>
      <c r="G1042" s="177" t="s">
        <v>3394</v>
      </c>
      <c r="H1042" s="766" t="s">
        <v>4385</v>
      </c>
      <c r="I1042" s="766" t="s">
        <v>4397</v>
      </c>
      <c r="J1042" s="767" t="s">
        <v>4398</v>
      </c>
      <c r="K1042" s="742" t="s">
        <v>15</v>
      </c>
      <c r="L1042" s="178" t="s">
        <v>31</v>
      </c>
      <c r="M1042" s="813">
        <f t="shared" si="2"/>
        <v>3460800</v>
      </c>
      <c r="N1042" s="182" t="s">
        <v>3390</v>
      </c>
    </row>
    <row r="1043" spans="2:14" ht="27.75" customHeight="1">
      <c r="B1043" s="179" t="s">
        <v>235</v>
      </c>
      <c r="C1043" s="179">
        <v>45650</v>
      </c>
      <c r="D1043" s="764" t="s">
        <v>3479</v>
      </c>
      <c r="E1043" s="732" t="s">
        <v>3393</v>
      </c>
      <c r="F1043" s="764">
        <v>1059915770</v>
      </c>
      <c r="G1043" s="177" t="s">
        <v>3394</v>
      </c>
      <c r="H1043" s="766" t="s">
        <v>4386</v>
      </c>
      <c r="I1043" s="766" t="s">
        <v>4397</v>
      </c>
      <c r="J1043" s="767" t="s">
        <v>4398</v>
      </c>
      <c r="K1043" s="742" t="s">
        <v>15</v>
      </c>
      <c r="L1043" s="178" t="s">
        <v>31</v>
      </c>
      <c r="M1043" s="813">
        <f t="shared" si="2"/>
        <v>3460800</v>
      </c>
      <c r="N1043" s="182" t="s">
        <v>3390</v>
      </c>
    </row>
    <row r="1044" spans="2:14" ht="27.75" customHeight="1">
      <c r="B1044" s="179" t="s">
        <v>235</v>
      </c>
      <c r="C1044" s="179">
        <v>45650</v>
      </c>
      <c r="D1044" s="764" t="s">
        <v>3481</v>
      </c>
      <c r="E1044" s="732" t="s">
        <v>3393</v>
      </c>
      <c r="F1044" s="764">
        <v>1058976178</v>
      </c>
      <c r="G1044" s="177" t="s">
        <v>3394</v>
      </c>
      <c r="H1044" s="766" t="s">
        <v>4387</v>
      </c>
      <c r="I1044" s="766" t="s">
        <v>4397</v>
      </c>
      <c r="J1044" s="767" t="s">
        <v>4398</v>
      </c>
      <c r="K1044" s="742" t="s">
        <v>15</v>
      </c>
      <c r="L1044" s="178" t="s">
        <v>31</v>
      </c>
      <c r="M1044" s="813">
        <f t="shared" si="2"/>
        <v>3460800</v>
      </c>
      <c r="N1044" s="182" t="s">
        <v>3390</v>
      </c>
    </row>
    <row r="1045" spans="2:14" ht="27.75" customHeight="1">
      <c r="B1045" s="179" t="s">
        <v>235</v>
      </c>
      <c r="C1045" s="179">
        <v>45650</v>
      </c>
      <c r="D1045" s="764" t="s">
        <v>3483</v>
      </c>
      <c r="E1045" s="732" t="s">
        <v>3393</v>
      </c>
      <c r="F1045" s="764">
        <v>34639210</v>
      </c>
      <c r="G1045" s="177" t="s">
        <v>3394</v>
      </c>
      <c r="H1045" s="766" t="s">
        <v>4388</v>
      </c>
      <c r="I1045" s="766" t="s">
        <v>4397</v>
      </c>
      <c r="J1045" s="767" t="s">
        <v>4398</v>
      </c>
      <c r="K1045" s="742" t="s">
        <v>15</v>
      </c>
      <c r="L1045" s="178" t="s">
        <v>31</v>
      </c>
      <c r="M1045" s="813">
        <f t="shared" si="2"/>
        <v>3460800</v>
      </c>
      <c r="N1045" s="182" t="s">
        <v>3390</v>
      </c>
    </row>
    <row r="1046" spans="2:14" ht="27.75" customHeight="1">
      <c r="B1046" s="179" t="s">
        <v>235</v>
      </c>
      <c r="C1046" s="179">
        <v>45650</v>
      </c>
      <c r="D1046" s="764" t="s">
        <v>3957</v>
      </c>
      <c r="E1046" s="732" t="s">
        <v>3393</v>
      </c>
      <c r="F1046" s="764">
        <v>1059360257</v>
      </c>
      <c r="G1046" s="177" t="s">
        <v>3394</v>
      </c>
      <c r="H1046" s="766" t="s">
        <v>4389</v>
      </c>
      <c r="I1046" s="766" t="s">
        <v>4397</v>
      </c>
      <c r="J1046" s="767" t="s">
        <v>4398</v>
      </c>
      <c r="K1046" s="742" t="s">
        <v>15</v>
      </c>
      <c r="L1046" s="178" t="s">
        <v>31</v>
      </c>
      <c r="M1046" s="813">
        <f t="shared" si="2"/>
        <v>3460800</v>
      </c>
      <c r="N1046" s="182" t="s">
        <v>3390</v>
      </c>
    </row>
    <row r="1047" spans="2:14" ht="27.75" customHeight="1">
      <c r="B1047" s="179" t="s">
        <v>235</v>
      </c>
      <c r="C1047" s="179">
        <v>45650</v>
      </c>
      <c r="D1047" s="764" t="s">
        <v>3487</v>
      </c>
      <c r="E1047" s="732" t="s">
        <v>3393</v>
      </c>
      <c r="F1047" s="764">
        <v>1058672925</v>
      </c>
      <c r="G1047" s="177" t="s">
        <v>3394</v>
      </c>
      <c r="H1047" s="766" t="s">
        <v>4390</v>
      </c>
      <c r="I1047" s="766" t="s">
        <v>4397</v>
      </c>
      <c r="J1047" s="767" t="s">
        <v>4398</v>
      </c>
      <c r="K1047" s="742" t="s">
        <v>15</v>
      </c>
      <c r="L1047" s="178" t="s">
        <v>31</v>
      </c>
      <c r="M1047" s="813">
        <f t="shared" si="2"/>
        <v>3460800</v>
      </c>
      <c r="N1047" s="182" t="s">
        <v>3390</v>
      </c>
    </row>
    <row r="1048" spans="2:14" ht="27.75" customHeight="1">
      <c r="B1048" s="179" t="s">
        <v>235</v>
      </c>
      <c r="C1048" s="179">
        <v>45650</v>
      </c>
      <c r="D1048" s="764" t="s">
        <v>3489</v>
      </c>
      <c r="E1048" s="732" t="s">
        <v>3393</v>
      </c>
      <c r="F1048" s="764">
        <v>1061087676</v>
      </c>
      <c r="G1048" s="177" t="s">
        <v>3394</v>
      </c>
      <c r="H1048" s="766" t="s">
        <v>4391</v>
      </c>
      <c r="I1048" s="766" t="s">
        <v>4397</v>
      </c>
      <c r="J1048" s="767" t="s">
        <v>4398</v>
      </c>
      <c r="K1048" s="742" t="s">
        <v>15</v>
      </c>
      <c r="L1048" s="178" t="s">
        <v>31</v>
      </c>
      <c r="M1048" s="813">
        <f t="shared" si="2"/>
        <v>3460800</v>
      </c>
      <c r="N1048" s="182" t="s">
        <v>3390</v>
      </c>
    </row>
    <row r="1049" spans="2:14" ht="27.75" customHeight="1">
      <c r="B1049" s="179" t="s">
        <v>235</v>
      </c>
      <c r="C1049" s="179">
        <v>45650</v>
      </c>
      <c r="D1049" s="764" t="s">
        <v>3497</v>
      </c>
      <c r="E1049" s="732" t="s">
        <v>3393</v>
      </c>
      <c r="F1049" s="764">
        <v>1059356237</v>
      </c>
      <c r="G1049" s="177" t="s">
        <v>3394</v>
      </c>
      <c r="H1049" s="766" t="s">
        <v>4392</v>
      </c>
      <c r="I1049" s="766" t="s">
        <v>4397</v>
      </c>
      <c r="J1049" s="767" t="s">
        <v>4398</v>
      </c>
      <c r="K1049" s="742" t="s">
        <v>15</v>
      </c>
      <c r="L1049" s="178" t="s">
        <v>37</v>
      </c>
      <c r="M1049" s="813">
        <f>1595010/30*24</f>
        <v>1276008</v>
      </c>
      <c r="N1049" s="182" t="s">
        <v>3390</v>
      </c>
    </row>
    <row r="1050" spans="2:14" ht="27.75" customHeight="1">
      <c r="B1050" s="179" t="s">
        <v>235</v>
      </c>
      <c r="C1050" s="179">
        <v>45650</v>
      </c>
      <c r="D1050" s="764" t="s">
        <v>3965</v>
      </c>
      <c r="E1050" s="732" t="s">
        <v>3393</v>
      </c>
      <c r="F1050" s="764">
        <v>76028758</v>
      </c>
      <c r="G1050" s="177" t="s">
        <v>3394</v>
      </c>
      <c r="H1050" s="766" t="s">
        <v>4393</v>
      </c>
      <c r="I1050" s="766" t="s">
        <v>4397</v>
      </c>
      <c r="J1050" s="767" t="s">
        <v>4398</v>
      </c>
      <c r="K1050" s="742" t="s">
        <v>15</v>
      </c>
      <c r="L1050" s="178" t="s">
        <v>37</v>
      </c>
      <c r="M1050" s="813">
        <f>1595010/30*24</f>
        <v>1276008</v>
      </c>
      <c r="N1050" s="182" t="s">
        <v>3390</v>
      </c>
    </row>
    <row r="1051" spans="2:14" ht="27.75" customHeight="1">
      <c r="B1051" s="179" t="s">
        <v>235</v>
      </c>
      <c r="C1051" s="179">
        <v>45650</v>
      </c>
      <c r="D1051" s="764" t="s">
        <v>3913</v>
      </c>
      <c r="E1051" s="732" t="s">
        <v>3393</v>
      </c>
      <c r="F1051" s="764">
        <v>34318862</v>
      </c>
      <c r="G1051" s="177" t="s">
        <v>3394</v>
      </c>
      <c r="H1051" s="766" t="s">
        <v>4399</v>
      </c>
      <c r="I1051" s="766" t="s">
        <v>4435</v>
      </c>
      <c r="J1051" s="767" t="s">
        <v>4436</v>
      </c>
      <c r="K1051" s="742" t="s">
        <v>40</v>
      </c>
      <c r="L1051" s="178" t="s">
        <v>42</v>
      </c>
      <c r="M1051" s="813">
        <f>120000/30*24</f>
        <v>96000</v>
      </c>
      <c r="N1051" s="182" t="s">
        <v>3390</v>
      </c>
    </row>
    <row r="1052" spans="2:14" ht="27.75" customHeight="1">
      <c r="B1052" s="179" t="s">
        <v>235</v>
      </c>
      <c r="C1052" s="179">
        <v>45650</v>
      </c>
      <c r="D1052" s="764" t="s">
        <v>4355</v>
      </c>
      <c r="E1052" s="732" t="s">
        <v>3393</v>
      </c>
      <c r="F1052" s="764">
        <v>34319172</v>
      </c>
      <c r="G1052" s="177" t="s">
        <v>3394</v>
      </c>
      <c r="H1052" s="766" t="s">
        <v>4400</v>
      </c>
      <c r="I1052" s="766" t="s">
        <v>4435</v>
      </c>
      <c r="J1052" s="767" t="s">
        <v>4436</v>
      </c>
      <c r="K1052" s="742" t="s">
        <v>40</v>
      </c>
      <c r="L1052" s="178" t="s">
        <v>44</v>
      </c>
      <c r="M1052" s="813">
        <f>300000/30*24</f>
        <v>240000</v>
      </c>
      <c r="N1052" s="182" t="s">
        <v>3390</v>
      </c>
    </row>
    <row r="1053" spans="2:14" ht="27.75" customHeight="1">
      <c r="B1053" s="179" t="s">
        <v>235</v>
      </c>
      <c r="C1053" s="179">
        <v>45650</v>
      </c>
      <c r="D1053" s="764" t="s">
        <v>3493</v>
      </c>
      <c r="E1053" s="732" t="s">
        <v>3393</v>
      </c>
      <c r="F1053" s="764">
        <v>34561105</v>
      </c>
      <c r="G1053" s="177" t="s">
        <v>3394</v>
      </c>
      <c r="H1053" s="766" t="s">
        <v>4401</v>
      </c>
      <c r="I1053" s="766" t="s">
        <v>4435</v>
      </c>
      <c r="J1053" s="767" t="s">
        <v>4436</v>
      </c>
      <c r="K1053" s="742" t="s">
        <v>40</v>
      </c>
      <c r="L1053" s="178" t="s">
        <v>44</v>
      </c>
      <c r="M1053" s="813">
        <f t="shared" ref="M1053:M1084" si="3">300000/30*24</f>
        <v>240000</v>
      </c>
      <c r="N1053" s="182" t="s">
        <v>3390</v>
      </c>
    </row>
    <row r="1054" spans="2:14" ht="27.75" customHeight="1">
      <c r="B1054" s="179" t="s">
        <v>235</v>
      </c>
      <c r="C1054" s="179">
        <v>45650</v>
      </c>
      <c r="D1054" s="764" t="s">
        <v>3495</v>
      </c>
      <c r="E1054" s="732" t="s">
        <v>3393</v>
      </c>
      <c r="F1054" s="764">
        <v>25635032</v>
      </c>
      <c r="G1054" s="177" t="s">
        <v>3394</v>
      </c>
      <c r="H1054" s="766" t="s">
        <v>4402</v>
      </c>
      <c r="I1054" s="766" t="s">
        <v>4435</v>
      </c>
      <c r="J1054" s="767" t="s">
        <v>4436</v>
      </c>
      <c r="K1054" s="742" t="s">
        <v>40</v>
      </c>
      <c r="L1054" s="178" t="s">
        <v>44</v>
      </c>
      <c r="M1054" s="813">
        <f t="shared" si="3"/>
        <v>240000</v>
      </c>
      <c r="N1054" s="182" t="s">
        <v>3390</v>
      </c>
    </row>
    <row r="1055" spans="2:14" ht="27.75" customHeight="1">
      <c r="B1055" s="179" t="s">
        <v>235</v>
      </c>
      <c r="C1055" s="179">
        <v>45650</v>
      </c>
      <c r="D1055" s="764" t="s">
        <v>3921</v>
      </c>
      <c r="E1055" s="732" t="s">
        <v>3393</v>
      </c>
      <c r="F1055" s="764">
        <v>1061719010</v>
      </c>
      <c r="G1055" s="177" t="s">
        <v>3394</v>
      </c>
      <c r="H1055" s="766" t="s">
        <v>4403</v>
      </c>
      <c r="I1055" s="766" t="s">
        <v>4435</v>
      </c>
      <c r="J1055" s="767" t="s">
        <v>4436</v>
      </c>
      <c r="K1055" s="742" t="s">
        <v>40</v>
      </c>
      <c r="L1055" s="178" t="s">
        <v>44</v>
      </c>
      <c r="M1055" s="813">
        <f t="shared" si="3"/>
        <v>240000</v>
      </c>
      <c r="N1055" s="182" t="s">
        <v>3390</v>
      </c>
    </row>
    <row r="1056" spans="2:14" ht="27.75" customHeight="1">
      <c r="B1056" s="179" t="s">
        <v>235</v>
      </c>
      <c r="C1056" s="179">
        <v>45650</v>
      </c>
      <c r="D1056" s="764" t="s">
        <v>3923</v>
      </c>
      <c r="E1056" s="732" t="s">
        <v>3393</v>
      </c>
      <c r="F1056" s="764">
        <v>48607013</v>
      </c>
      <c r="G1056" s="177" t="s">
        <v>3394</v>
      </c>
      <c r="H1056" s="766" t="s">
        <v>4404</v>
      </c>
      <c r="I1056" s="766" t="s">
        <v>4435</v>
      </c>
      <c r="J1056" s="767" t="s">
        <v>4436</v>
      </c>
      <c r="K1056" s="742" t="s">
        <v>40</v>
      </c>
      <c r="L1056" s="178" t="s">
        <v>44</v>
      </c>
      <c r="M1056" s="813">
        <f t="shared" si="3"/>
        <v>240000</v>
      </c>
      <c r="N1056" s="182" t="s">
        <v>3390</v>
      </c>
    </row>
    <row r="1057" spans="2:14" ht="27.75" customHeight="1">
      <c r="B1057" s="179" t="s">
        <v>235</v>
      </c>
      <c r="C1057" s="179">
        <v>45650</v>
      </c>
      <c r="D1057" s="764" t="s">
        <v>3925</v>
      </c>
      <c r="E1057" s="732" t="s">
        <v>3393</v>
      </c>
      <c r="F1057" s="764">
        <v>45509952</v>
      </c>
      <c r="G1057" s="177" t="s">
        <v>3394</v>
      </c>
      <c r="H1057" s="766" t="s">
        <v>4405</v>
      </c>
      <c r="I1057" s="766" t="s">
        <v>4435</v>
      </c>
      <c r="J1057" s="767" t="s">
        <v>4436</v>
      </c>
      <c r="K1057" s="742" t="s">
        <v>40</v>
      </c>
      <c r="L1057" s="178" t="s">
        <v>44</v>
      </c>
      <c r="M1057" s="813">
        <f t="shared" si="3"/>
        <v>240000</v>
      </c>
      <c r="N1057" s="182" t="s">
        <v>3390</v>
      </c>
    </row>
    <row r="1058" spans="2:14" ht="27.75" customHeight="1">
      <c r="B1058" s="179" t="s">
        <v>235</v>
      </c>
      <c r="C1058" s="179">
        <v>45650</v>
      </c>
      <c r="D1058" s="764" t="s">
        <v>3437</v>
      </c>
      <c r="E1058" s="732" t="s">
        <v>3393</v>
      </c>
      <c r="F1058" s="764">
        <v>1058672776</v>
      </c>
      <c r="G1058" s="177" t="s">
        <v>3394</v>
      </c>
      <c r="H1058" s="766" t="s">
        <v>4406</v>
      </c>
      <c r="I1058" s="766" t="s">
        <v>4435</v>
      </c>
      <c r="J1058" s="767" t="s">
        <v>4436</v>
      </c>
      <c r="K1058" s="742" t="s">
        <v>40</v>
      </c>
      <c r="L1058" s="178" t="s">
        <v>44</v>
      </c>
      <c r="M1058" s="813">
        <f t="shared" si="3"/>
        <v>240000</v>
      </c>
      <c r="N1058" s="182" t="s">
        <v>3390</v>
      </c>
    </row>
    <row r="1059" spans="2:14" ht="27.75" customHeight="1">
      <c r="B1059" s="179" t="s">
        <v>235</v>
      </c>
      <c r="C1059" s="179">
        <v>45650</v>
      </c>
      <c r="D1059" s="764" t="s">
        <v>4356</v>
      </c>
      <c r="E1059" s="732" t="s">
        <v>3393</v>
      </c>
      <c r="F1059" s="764">
        <v>1061795650</v>
      </c>
      <c r="G1059" s="177" t="s">
        <v>3394</v>
      </c>
      <c r="H1059" s="766" t="s">
        <v>4407</v>
      </c>
      <c r="I1059" s="766" t="s">
        <v>4435</v>
      </c>
      <c r="J1059" s="767" t="s">
        <v>4436</v>
      </c>
      <c r="K1059" s="742" t="s">
        <v>40</v>
      </c>
      <c r="L1059" s="178" t="s">
        <v>44</v>
      </c>
      <c r="M1059" s="813">
        <f t="shared" si="3"/>
        <v>240000</v>
      </c>
      <c r="N1059" s="182" t="s">
        <v>3390</v>
      </c>
    </row>
    <row r="1060" spans="2:14" ht="27.75" customHeight="1">
      <c r="B1060" s="179" t="s">
        <v>235</v>
      </c>
      <c r="C1060" s="179">
        <v>45650</v>
      </c>
      <c r="D1060" s="764" t="s">
        <v>3441</v>
      </c>
      <c r="E1060" s="732" t="s">
        <v>3393</v>
      </c>
      <c r="F1060" s="764">
        <v>1058670284</v>
      </c>
      <c r="G1060" s="177" t="s">
        <v>3394</v>
      </c>
      <c r="H1060" s="766" t="s">
        <v>4408</v>
      </c>
      <c r="I1060" s="766" t="s">
        <v>4435</v>
      </c>
      <c r="J1060" s="767" t="s">
        <v>4436</v>
      </c>
      <c r="K1060" s="742" t="s">
        <v>40</v>
      </c>
      <c r="L1060" s="178" t="s">
        <v>44</v>
      </c>
      <c r="M1060" s="813">
        <f t="shared" si="3"/>
        <v>240000</v>
      </c>
      <c r="N1060" s="182" t="s">
        <v>3390</v>
      </c>
    </row>
    <row r="1061" spans="2:14" ht="27.75" customHeight="1">
      <c r="B1061" s="179" t="s">
        <v>235</v>
      </c>
      <c r="C1061" s="179">
        <v>45650</v>
      </c>
      <c r="D1061" s="764" t="s">
        <v>3931</v>
      </c>
      <c r="E1061" s="732" t="s">
        <v>3393</v>
      </c>
      <c r="F1061" s="764">
        <v>1061783592</v>
      </c>
      <c r="G1061" s="177" t="s">
        <v>3394</v>
      </c>
      <c r="H1061" s="766" t="s">
        <v>4409</v>
      </c>
      <c r="I1061" s="766" t="s">
        <v>4435</v>
      </c>
      <c r="J1061" s="767" t="s">
        <v>4436</v>
      </c>
      <c r="K1061" s="742" t="s">
        <v>40</v>
      </c>
      <c r="L1061" s="178" t="s">
        <v>44</v>
      </c>
      <c r="M1061" s="813">
        <f t="shared" si="3"/>
        <v>240000</v>
      </c>
      <c r="N1061" s="182" t="s">
        <v>3390</v>
      </c>
    </row>
    <row r="1062" spans="2:14" ht="27.75" customHeight="1">
      <c r="B1062" s="179" t="s">
        <v>235</v>
      </c>
      <c r="C1062" s="179">
        <v>45650</v>
      </c>
      <c r="D1062" s="764" t="s">
        <v>3933</v>
      </c>
      <c r="E1062" s="732" t="s">
        <v>3393</v>
      </c>
      <c r="F1062" s="764">
        <v>1033730834</v>
      </c>
      <c r="G1062" s="177" t="s">
        <v>3394</v>
      </c>
      <c r="H1062" s="766" t="s">
        <v>4410</v>
      </c>
      <c r="I1062" s="766" t="s">
        <v>4435</v>
      </c>
      <c r="J1062" s="767" t="s">
        <v>4436</v>
      </c>
      <c r="K1062" s="742" t="s">
        <v>40</v>
      </c>
      <c r="L1062" s="178" t="s">
        <v>44</v>
      </c>
      <c r="M1062" s="813">
        <f t="shared" si="3"/>
        <v>240000</v>
      </c>
      <c r="N1062" s="182" t="s">
        <v>3390</v>
      </c>
    </row>
    <row r="1063" spans="2:14" ht="27.75" customHeight="1">
      <c r="B1063" s="179" t="s">
        <v>235</v>
      </c>
      <c r="C1063" s="179">
        <v>45650</v>
      </c>
      <c r="D1063" s="764" t="s">
        <v>3447</v>
      </c>
      <c r="E1063" s="732" t="s">
        <v>3393</v>
      </c>
      <c r="F1063" s="764">
        <v>1061716701</v>
      </c>
      <c r="G1063" s="177" t="s">
        <v>3394</v>
      </c>
      <c r="H1063" s="766" t="s">
        <v>4411</v>
      </c>
      <c r="I1063" s="766" t="s">
        <v>4435</v>
      </c>
      <c r="J1063" s="767" t="s">
        <v>4436</v>
      </c>
      <c r="K1063" s="742" t="s">
        <v>40</v>
      </c>
      <c r="L1063" s="178" t="s">
        <v>44</v>
      </c>
      <c r="M1063" s="813">
        <f t="shared" si="3"/>
        <v>240000</v>
      </c>
      <c r="N1063" s="182" t="s">
        <v>3390</v>
      </c>
    </row>
    <row r="1064" spans="2:14" ht="27.75" customHeight="1">
      <c r="B1064" s="179" t="s">
        <v>235</v>
      </c>
      <c r="C1064" s="179">
        <v>45650</v>
      </c>
      <c r="D1064" s="764" t="s">
        <v>4357</v>
      </c>
      <c r="E1064" s="732" t="s">
        <v>3393</v>
      </c>
      <c r="F1064" s="764">
        <v>1061702306</v>
      </c>
      <c r="G1064" s="177" t="s">
        <v>3394</v>
      </c>
      <c r="H1064" s="766" t="s">
        <v>4412</v>
      </c>
      <c r="I1064" s="766" t="s">
        <v>4435</v>
      </c>
      <c r="J1064" s="767" t="s">
        <v>4436</v>
      </c>
      <c r="K1064" s="742" t="s">
        <v>40</v>
      </c>
      <c r="L1064" s="178" t="s">
        <v>44</v>
      </c>
      <c r="M1064" s="813">
        <f t="shared" si="3"/>
        <v>240000</v>
      </c>
      <c r="N1064" s="182" t="s">
        <v>3390</v>
      </c>
    </row>
    <row r="1065" spans="2:14" ht="27.75" customHeight="1">
      <c r="B1065" s="179" t="s">
        <v>235</v>
      </c>
      <c r="C1065" s="179">
        <v>45650</v>
      </c>
      <c r="D1065" s="764" t="s">
        <v>3937</v>
      </c>
      <c r="E1065" s="732" t="s">
        <v>3393</v>
      </c>
      <c r="F1065" s="764">
        <v>25276952</v>
      </c>
      <c r="G1065" s="177" t="s">
        <v>3394</v>
      </c>
      <c r="H1065" s="766" t="s">
        <v>4413</v>
      </c>
      <c r="I1065" s="766" t="s">
        <v>4435</v>
      </c>
      <c r="J1065" s="767" t="s">
        <v>4436</v>
      </c>
      <c r="K1065" s="742" t="s">
        <v>40</v>
      </c>
      <c r="L1065" s="178" t="s">
        <v>44</v>
      </c>
      <c r="M1065" s="813">
        <f t="shared" si="3"/>
        <v>240000</v>
      </c>
      <c r="N1065" s="182" t="s">
        <v>3390</v>
      </c>
    </row>
    <row r="1066" spans="2:14" ht="27.75" customHeight="1">
      <c r="B1066" s="179" t="s">
        <v>235</v>
      </c>
      <c r="C1066" s="179">
        <v>45650</v>
      </c>
      <c r="D1066" s="764" t="s">
        <v>3453</v>
      </c>
      <c r="E1066" s="732" t="s">
        <v>3393</v>
      </c>
      <c r="F1066" s="764">
        <v>52999456</v>
      </c>
      <c r="G1066" s="177" t="s">
        <v>3394</v>
      </c>
      <c r="H1066" s="766" t="s">
        <v>4414</v>
      </c>
      <c r="I1066" s="766" t="s">
        <v>4435</v>
      </c>
      <c r="J1066" s="767" t="s">
        <v>4436</v>
      </c>
      <c r="K1066" s="742" t="s">
        <v>40</v>
      </c>
      <c r="L1066" s="178" t="s">
        <v>44</v>
      </c>
      <c r="M1066" s="813">
        <f t="shared" si="3"/>
        <v>240000</v>
      </c>
      <c r="N1066" s="182" t="s">
        <v>3390</v>
      </c>
    </row>
    <row r="1067" spans="2:14" ht="27.75" customHeight="1">
      <c r="B1067" s="179" t="s">
        <v>235</v>
      </c>
      <c r="C1067" s="179">
        <v>45650</v>
      </c>
      <c r="D1067" s="764" t="s">
        <v>3455</v>
      </c>
      <c r="E1067" s="732" t="s">
        <v>3393</v>
      </c>
      <c r="F1067" s="764">
        <v>1061808219</v>
      </c>
      <c r="G1067" s="177" t="s">
        <v>3394</v>
      </c>
      <c r="H1067" s="766" t="s">
        <v>4415</v>
      </c>
      <c r="I1067" s="766" t="s">
        <v>4435</v>
      </c>
      <c r="J1067" s="767" t="s">
        <v>4436</v>
      </c>
      <c r="K1067" s="742" t="s">
        <v>40</v>
      </c>
      <c r="L1067" s="178" t="s">
        <v>44</v>
      </c>
      <c r="M1067" s="813">
        <f t="shared" si="3"/>
        <v>240000</v>
      </c>
      <c r="N1067" s="182" t="s">
        <v>3390</v>
      </c>
    </row>
    <row r="1068" spans="2:14" ht="27.75" customHeight="1">
      <c r="B1068" s="179" t="s">
        <v>235</v>
      </c>
      <c r="C1068" s="179">
        <v>45650</v>
      </c>
      <c r="D1068" s="764" t="s">
        <v>3457</v>
      </c>
      <c r="E1068" s="732" t="s">
        <v>3393</v>
      </c>
      <c r="F1068" s="764">
        <v>1061775664</v>
      </c>
      <c r="G1068" s="177" t="s">
        <v>3394</v>
      </c>
      <c r="H1068" s="766" t="s">
        <v>4416</v>
      </c>
      <c r="I1068" s="766" t="s">
        <v>4435</v>
      </c>
      <c r="J1068" s="767" t="s">
        <v>4436</v>
      </c>
      <c r="K1068" s="742" t="s">
        <v>40</v>
      </c>
      <c r="L1068" s="178" t="s">
        <v>44</v>
      </c>
      <c r="M1068" s="813">
        <f t="shared" si="3"/>
        <v>240000</v>
      </c>
      <c r="N1068" s="182" t="s">
        <v>3390</v>
      </c>
    </row>
    <row r="1069" spans="2:14" ht="27.75" customHeight="1">
      <c r="B1069" s="179" t="s">
        <v>235</v>
      </c>
      <c r="C1069" s="179">
        <v>45650</v>
      </c>
      <c r="D1069" s="764" t="s">
        <v>3459</v>
      </c>
      <c r="E1069" s="732" t="s">
        <v>3393</v>
      </c>
      <c r="F1069" s="764">
        <v>34317116</v>
      </c>
      <c r="G1069" s="177" t="s">
        <v>3394</v>
      </c>
      <c r="H1069" s="766" t="s">
        <v>4417</v>
      </c>
      <c r="I1069" s="766" t="s">
        <v>4435</v>
      </c>
      <c r="J1069" s="767" t="s">
        <v>4436</v>
      </c>
      <c r="K1069" s="742" t="s">
        <v>40</v>
      </c>
      <c r="L1069" s="178" t="s">
        <v>44</v>
      </c>
      <c r="M1069" s="813">
        <f t="shared" si="3"/>
        <v>240000</v>
      </c>
      <c r="N1069" s="182" t="s">
        <v>3390</v>
      </c>
    </row>
    <row r="1070" spans="2:14" ht="27.75" customHeight="1">
      <c r="B1070" s="179" t="s">
        <v>235</v>
      </c>
      <c r="C1070" s="179">
        <v>45650</v>
      </c>
      <c r="D1070" s="764" t="s">
        <v>3461</v>
      </c>
      <c r="E1070" s="732" t="s">
        <v>3393</v>
      </c>
      <c r="F1070" s="764">
        <v>1058976144</v>
      </c>
      <c r="G1070" s="177" t="s">
        <v>3394</v>
      </c>
      <c r="H1070" s="766" t="s">
        <v>4418</v>
      </c>
      <c r="I1070" s="766" t="s">
        <v>4435</v>
      </c>
      <c r="J1070" s="767" t="s">
        <v>4436</v>
      </c>
      <c r="K1070" s="742" t="s">
        <v>40</v>
      </c>
      <c r="L1070" s="178" t="s">
        <v>44</v>
      </c>
      <c r="M1070" s="813">
        <f t="shared" si="3"/>
        <v>240000</v>
      </c>
      <c r="N1070" s="182" t="s">
        <v>3390</v>
      </c>
    </row>
    <row r="1071" spans="2:14" ht="27.75" customHeight="1">
      <c r="B1071" s="179" t="s">
        <v>235</v>
      </c>
      <c r="C1071" s="179">
        <v>45650</v>
      </c>
      <c r="D1071" s="764" t="s">
        <v>3944</v>
      </c>
      <c r="E1071" s="732" t="s">
        <v>3393</v>
      </c>
      <c r="F1071" s="764">
        <v>1059362572</v>
      </c>
      <c r="G1071" s="177" t="s">
        <v>3394</v>
      </c>
      <c r="H1071" s="766" t="s">
        <v>4419</v>
      </c>
      <c r="I1071" s="766" t="s">
        <v>4435</v>
      </c>
      <c r="J1071" s="767" t="s">
        <v>4436</v>
      </c>
      <c r="K1071" s="742" t="s">
        <v>40</v>
      </c>
      <c r="L1071" s="178" t="s">
        <v>44</v>
      </c>
      <c r="M1071" s="813">
        <f t="shared" si="3"/>
        <v>240000</v>
      </c>
      <c r="N1071" s="182" t="s">
        <v>3390</v>
      </c>
    </row>
    <row r="1072" spans="2:14" ht="27.75" customHeight="1">
      <c r="B1072" s="179" t="s">
        <v>235</v>
      </c>
      <c r="C1072" s="179">
        <v>45650</v>
      </c>
      <c r="D1072" s="764" t="s">
        <v>3465</v>
      </c>
      <c r="E1072" s="732" t="s">
        <v>3393</v>
      </c>
      <c r="F1072" s="764">
        <v>1061601638</v>
      </c>
      <c r="G1072" s="177" t="s">
        <v>3394</v>
      </c>
      <c r="H1072" s="766" t="s">
        <v>4420</v>
      </c>
      <c r="I1072" s="766" t="s">
        <v>4435</v>
      </c>
      <c r="J1072" s="767" t="s">
        <v>4436</v>
      </c>
      <c r="K1072" s="742" t="s">
        <v>40</v>
      </c>
      <c r="L1072" s="178" t="s">
        <v>44</v>
      </c>
      <c r="M1072" s="813">
        <f t="shared" si="3"/>
        <v>240000</v>
      </c>
      <c r="N1072" s="182" t="s">
        <v>3390</v>
      </c>
    </row>
    <row r="1073" spans="2:14" ht="27.75" customHeight="1">
      <c r="B1073" s="179" t="s">
        <v>235</v>
      </c>
      <c r="C1073" s="179">
        <v>45650</v>
      </c>
      <c r="D1073" s="764" t="s">
        <v>3947</v>
      </c>
      <c r="E1073" s="732" t="s">
        <v>3393</v>
      </c>
      <c r="F1073" s="764">
        <v>1058676626</v>
      </c>
      <c r="G1073" s="177" t="s">
        <v>3394</v>
      </c>
      <c r="H1073" s="766" t="s">
        <v>4421</v>
      </c>
      <c r="I1073" s="766" t="s">
        <v>4435</v>
      </c>
      <c r="J1073" s="767" t="s">
        <v>4436</v>
      </c>
      <c r="K1073" s="742" t="s">
        <v>40</v>
      </c>
      <c r="L1073" s="178" t="s">
        <v>44</v>
      </c>
      <c r="M1073" s="813">
        <f t="shared" si="3"/>
        <v>240000</v>
      </c>
      <c r="N1073" s="182" t="s">
        <v>3390</v>
      </c>
    </row>
    <row r="1074" spans="2:14" ht="27.75" customHeight="1">
      <c r="B1074" s="179" t="s">
        <v>235</v>
      </c>
      <c r="C1074" s="179">
        <v>45650</v>
      </c>
      <c r="D1074" s="764" t="s">
        <v>3469</v>
      </c>
      <c r="E1074" s="732" t="s">
        <v>3393</v>
      </c>
      <c r="F1074" s="764">
        <v>76335748</v>
      </c>
      <c r="G1074" s="177" t="s">
        <v>3394</v>
      </c>
      <c r="H1074" s="766" t="s">
        <v>4422</v>
      </c>
      <c r="I1074" s="766" t="s">
        <v>4435</v>
      </c>
      <c r="J1074" s="767" t="s">
        <v>4436</v>
      </c>
      <c r="K1074" s="742" t="s">
        <v>40</v>
      </c>
      <c r="L1074" s="178" t="s">
        <v>44</v>
      </c>
      <c r="M1074" s="813">
        <f t="shared" si="3"/>
        <v>240000</v>
      </c>
      <c r="N1074" s="182" t="s">
        <v>3390</v>
      </c>
    </row>
    <row r="1075" spans="2:14" ht="27.75" customHeight="1">
      <c r="B1075" s="179" t="s">
        <v>235</v>
      </c>
      <c r="C1075" s="179">
        <v>45650</v>
      </c>
      <c r="D1075" s="764" t="s">
        <v>3471</v>
      </c>
      <c r="E1075" s="732" t="s">
        <v>3393</v>
      </c>
      <c r="F1075" s="764">
        <v>1059912800</v>
      </c>
      <c r="G1075" s="177" t="s">
        <v>3394</v>
      </c>
      <c r="H1075" s="766" t="s">
        <v>4423</v>
      </c>
      <c r="I1075" s="766" t="s">
        <v>4435</v>
      </c>
      <c r="J1075" s="767" t="s">
        <v>4436</v>
      </c>
      <c r="K1075" s="742" t="s">
        <v>40</v>
      </c>
      <c r="L1075" s="178" t="s">
        <v>44</v>
      </c>
      <c r="M1075" s="813">
        <f t="shared" si="3"/>
        <v>240000</v>
      </c>
      <c r="N1075" s="182" t="s">
        <v>3390</v>
      </c>
    </row>
    <row r="1076" spans="2:14" ht="27.75" customHeight="1">
      <c r="B1076" s="179" t="s">
        <v>235</v>
      </c>
      <c r="C1076" s="179">
        <v>45650</v>
      </c>
      <c r="D1076" s="764" t="s">
        <v>3473</v>
      </c>
      <c r="E1076" s="732" t="s">
        <v>3393</v>
      </c>
      <c r="F1076" s="764">
        <v>1061723418</v>
      </c>
      <c r="G1076" s="177" t="s">
        <v>3394</v>
      </c>
      <c r="H1076" s="766" t="s">
        <v>4424</v>
      </c>
      <c r="I1076" s="766" t="s">
        <v>4435</v>
      </c>
      <c r="J1076" s="767" t="s">
        <v>4436</v>
      </c>
      <c r="K1076" s="742" t="s">
        <v>40</v>
      </c>
      <c r="L1076" s="178" t="s">
        <v>44</v>
      </c>
      <c r="M1076" s="813">
        <f t="shared" si="3"/>
        <v>240000</v>
      </c>
      <c r="N1076" s="182" t="s">
        <v>3390</v>
      </c>
    </row>
    <row r="1077" spans="2:14" ht="27.75" customHeight="1">
      <c r="B1077" s="179" t="s">
        <v>235</v>
      </c>
      <c r="C1077" s="179">
        <v>45650</v>
      </c>
      <c r="D1077" s="764" t="s">
        <v>3624</v>
      </c>
      <c r="E1077" s="732" t="s">
        <v>3393</v>
      </c>
      <c r="F1077" s="764">
        <v>1061720638</v>
      </c>
      <c r="G1077" s="177" t="s">
        <v>3394</v>
      </c>
      <c r="H1077" s="766" t="s">
        <v>4425</v>
      </c>
      <c r="I1077" s="766" t="s">
        <v>4435</v>
      </c>
      <c r="J1077" s="767" t="s">
        <v>4436</v>
      </c>
      <c r="K1077" s="742" t="s">
        <v>40</v>
      </c>
      <c r="L1077" s="178" t="s">
        <v>44</v>
      </c>
      <c r="M1077" s="813">
        <f t="shared" si="3"/>
        <v>240000</v>
      </c>
      <c r="N1077" s="182" t="s">
        <v>3390</v>
      </c>
    </row>
    <row r="1078" spans="2:14" ht="27.75" customHeight="1">
      <c r="B1078" s="179" t="s">
        <v>235</v>
      </c>
      <c r="C1078" s="179">
        <v>45650</v>
      </c>
      <c r="D1078" s="764" t="s">
        <v>3477</v>
      </c>
      <c r="E1078" s="732" t="s">
        <v>3393</v>
      </c>
      <c r="F1078" s="764">
        <v>1061786824</v>
      </c>
      <c r="G1078" s="177" t="s">
        <v>3394</v>
      </c>
      <c r="H1078" s="766" t="s">
        <v>4426</v>
      </c>
      <c r="I1078" s="766" t="s">
        <v>4435</v>
      </c>
      <c r="J1078" s="767" t="s">
        <v>4436</v>
      </c>
      <c r="K1078" s="742" t="s">
        <v>40</v>
      </c>
      <c r="L1078" s="178" t="s">
        <v>44</v>
      </c>
      <c r="M1078" s="813">
        <f t="shared" si="3"/>
        <v>240000</v>
      </c>
      <c r="N1078" s="182" t="s">
        <v>3390</v>
      </c>
    </row>
    <row r="1079" spans="2:14" ht="27.75" customHeight="1">
      <c r="B1079" s="179" t="s">
        <v>235</v>
      </c>
      <c r="C1079" s="179">
        <v>45650</v>
      </c>
      <c r="D1079" s="764" t="s">
        <v>3479</v>
      </c>
      <c r="E1079" s="732" t="s">
        <v>3393</v>
      </c>
      <c r="F1079" s="764">
        <v>1059915770</v>
      </c>
      <c r="G1079" s="177" t="s">
        <v>3394</v>
      </c>
      <c r="H1079" s="766" t="s">
        <v>4427</v>
      </c>
      <c r="I1079" s="766" t="s">
        <v>4435</v>
      </c>
      <c r="J1079" s="767" t="s">
        <v>4436</v>
      </c>
      <c r="K1079" s="742" t="s">
        <v>40</v>
      </c>
      <c r="L1079" s="178" t="s">
        <v>44</v>
      </c>
      <c r="M1079" s="813">
        <f t="shared" si="3"/>
        <v>240000</v>
      </c>
      <c r="N1079" s="182" t="s">
        <v>3390</v>
      </c>
    </row>
    <row r="1080" spans="2:14" ht="27.75" customHeight="1">
      <c r="B1080" s="179" t="s">
        <v>235</v>
      </c>
      <c r="C1080" s="179">
        <v>45650</v>
      </c>
      <c r="D1080" s="764" t="s">
        <v>3481</v>
      </c>
      <c r="E1080" s="732" t="s">
        <v>3393</v>
      </c>
      <c r="F1080" s="764">
        <v>1058976178</v>
      </c>
      <c r="G1080" s="177" t="s">
        <v>3394</v>
      </c>
      <c r="H1080" s="766" t="s">
        <v>4428</v>
      </c>
      <c r="I1080" s="766" t="s">
        <v>4435</v>
      </c>
      <c r="J1080" s="767" t="s">
        <v>4436</v>
      </c>
      <c r="K1080" s="742" t="s">
        <v>40</v>
      </c>
      <c r="L1080" s="178" t="s">
        <v>44</v>
      </c>
      <c r="M1080" s="813">
        <f t="shared" si="3"/>
        <v>240000</v>
      </c>
      <c r="N1080" s="182" t="s">
        <v>3390</v>
      </c>
    </row>
    <row r="1081" spans="2:14" ht="27.75" customHeight="1">
      <c r="B1081" s="179" t="s">
        <v>235</v>
      </c>
      <c r="C1081" s="179">
        <v>45650</v>
      </c>
      <c r="D1081" s="764" t="s">
        <v>3483</v>
      </c>
      <c r="E1081" s="732" t="s">
        <v>3393</v>
      </c>
      <c r="F1081" s="764">
        <v>34639210</v>
      </c>
      <c r="G1081" s="177" t="s">
        <v>3394</v>
      </c>
      <c r="H1081" s="766" t="s">
        <v>4429</v>
      </c>
      <c r="I1081" s="766" t="s">
        <v>4435</v>
      </c>
      <c r="J1081" s="767" t="s">
        <v>4436</v>
      </c>
      <c r="K1081" s="742" t="s">
        <v>40</v>
      </c>
      <c r="L1081" s="178" t="s">
        <v>44</v>
      </c>
      <c r="M1081" s="813">
        <f t="shared" si="3"/>
        <v>240000</v>
      </c>
      <c r="N1081" s="182" t="s">
        <v>3390</v>
      </c>
    </row>
    <row r="1082" spans="2:14" ht="27.75" customHeight="1">
      <c r="B1082" s="179" t="s">
        <v>235</v>
      </c>
      <c r="C1082" s="179">
        <v>45650</v>
      </c>
      <c r="D1082" s="764" t="s">
        <v>3957</v>
      </c>
      <c r="E1082" s="732" t="s">
        <v>3393</v>
      </c>
      <c r="F1082" s="764">
        <v>1059360257</v>
      </c>
      <c r="G1082" s="177" t="s">
        <v>3394</v>
      </c>
      <c r="H1082" s="766" t="s">
        <v>4430</v>
      </c>
      <c r="I1082" s="766" t="s">
        <v>4435</v>
      </c>
      <c r="J1082" s="767" t="s">
        <v>4436</v>
      </c>
      <c r="K1082" s="742" t="s">
        <v>40</v>
      </c>
      <c r="L1082" s="178" t="s">
        <v>44</v>
      </c>
      <c r="M1082" s="813">
        <f t="shared" si="3"/>
        <v>240000</v>
      </c>
      <c r="N1082" s="182" t="s">
        <v>3390</v>
      </c>
    </row>
    <row r="1083" spans="2:14" ht="27.75" customHeight="1">
      <c r="B1083" s="179" t="s">
        <v>235</v>
      </c>
      <c r="C1083" s="179">
        <v>45650</v>
      </c>
      <c r="D1083" s="764" t="s">
        <v>3487</v>
      </c>
      <c r="E1083" s="732" t="s">
        <v>3393</v>
      </c>
      <c r="F1083" s="764">
        <v>1058672925</v>
      </c>
      <c r="G1083" s="177" t="s">
        <v>3394</v>
      </c>
      <c r="H1083" s="766" t="s">
        <v>4431</v>
      </c>
      <c r="I1083" s="766" t="s">
        <v>4435</v>
      </c>
      <c r="J1083" s="767" t="s">
        <v>4436</v>
      </c>
      <c r="K1083" s="742" t="s">
        <v>40</v>
      </c>
      <c r="L1083" s="178" t="s">
        <v>44</v>
      </c>
      <c r="M1083" s="813">
        <f t="shared" si="3"/>
        <v>240000</v>
      </c>
      <c r="N1083" s="182" t="s">
        <v>3390</v>
      </c>
    </row>
    <row r="1084" spans="2:14" ht="27.75" customHeight="1">
      <c r="B1084" s="179" t="s">
        <v>235</v>
      </c>
      <c r="C1084" s="179">
        <v>45650</v>
      </c>
      <c r="D1084" s="764" t="s">
        <v>3489</v>
      </c>
      <c r="E1084" s="732" t="s">
        <v>3393</v>
      </c>
      <c r="F1084" s="764">
        <v>1061087676</v>
      </c>
      <c r="G1084" s="177" t="s">
        <v>3394</v>
      </c>
      <c r="H1084" s="766" t="s">
        <v>4432</v>
      </c>
      <c r="I1084" s="766" t="s">
        <v>4435</v>
      </c>
      <c r="J1084" s="767" t="s">
        <v>4436</v>
      </c>
      <c r="K1084" s="742" t="s">
        <v>40</v>
      </c>
      <c r="L1084" s="178" t="s">
        <v>44</v>
      </c>
      <c r="M1084" s="813">
        <f t="shared" si="3"/>
        <v>240000</v>
      </c>
      <c r="N1084" s="182" t="s">
        <v>3390</v>
      </c>
    </row>
    <row r="1085" spans="2:14" ht="27.75" customHeight="1">
      <c r="B1085" s="179" t="s">
        <v>235</v>
      </c>
      <c r="C1085" s="179">
        <v>45650</v>
      </c>
      <c r="D1085" s="764" t="s">
        <v>3497</v>
      </c>
      <c r="E1085" s="732" t="s">
        <v>3393</v>
      </c>
      <c r="F1085" s="764">
        <v>1059356237</v>
      </c>
      <c r="G1085" s="177" t="s">
        <v>3394</v>
      </c>
      <c r="H1085" s="766" t="s">
        <v>4433</v>
      </c>
      <c r="I1085" s="766" t="s">
        <v>4435</v>
      </c>
      <c r="J1085" s="767" t="s">
        <v>4436</v>
      </c>
      <c r="K1085" s="742" t="s">
        <v>40</v>
      </c>
      <c r="L1085" s="178" t="s">
        <v>47</v>
      </c>
      <c r="M1085" s="813">
        <f>120000/30*24</f>
        <v>96000</v>
      </c>
      <c r="N1085" s="182" t="s">
        <v>3390</v>
      </c>
    </row>
    <row r="1086" spans="2:14" ht="27.75" customHeight="1">
      <c r="B1086" s="179" t="s">
        <v>235</v>
      </c>
      <c r="C1086" s="179">
        <v>45650</v>
      </c>
      <c r="D1086" s="764" t="s">
        <v>3965</v>
      </c>
      <c r="E1086" s="732" t="s">
        <v>3393</v>
      </c>
      <c r="F1086" s="764">
        <v>76028758</v>
      </c>
      <c r="G1086" s="177" t="s">
        <v>3394</v>
      </c>
      <c r="H1086" s="766" t="s">
        <v>4434</v>
      </c>
      <c r="I1086" s="766" t="s">
        <v>4435</v>
      </c>
      <c r="J1086" s="767" t="s">
        <v>4436</v>
      </c>
      <c r="K1086" s="742" t="s">
        <v>40</v>
      </c>
      <c r="L1086" s="178" t="s">
        <v>47</v>
      </c>
      <c r="M1086" s="813">
        <f>120000/30*24</f>
        <v>96000</v>
      </c>
      <c r="N1086" s="182" t="s">
        <v>3390</v>
      </c>
    </row>
    <row r="1087" spans="2:14" ht="27.75" customHeight="1">
      <c r="B1087" s="179" t="s">
        <v>235</v>
      </c>
      <c r="C1087" s="179">
        <v>45650</v>
      </c>
      <c r="D1087" s="746" t="s">
        <v>3583</v>
      </c>
      <c r="E1087" s="732" t="s">
        <v>3396</v>
      </c>
      <c r="F1087" s="765" t="s">
        <v>3584</v>
      </c>
      <c r="G1087" s="177" t="s">
        <v>3387</v>
      </c>
      <c r="H1087" s="766" t="s">
        <v>4437</v>
      </c>
      <c r="I1087" s="177"/>
      <c r="J1087" s="767" t="s">
        <v>4438</v>
      </c>
      <c r="K1087" s="742" t="s">
        <v>48</v>
      </c>
      <c r="L1087" s="178" t="s">
        <v>50</v>
      </c>
      <c r="M1087" s="815">
        <v>77376000</v>
      </c>
      <c r="N1087" s="182" t="s">
        <v>3224</v>
      </c>
    </row>
    <row r="1088" spans="2:14" ht="27.75" customHeight="1">
      <c r="B1088" s="179" t="s">
        <v>235</v>
      </c>
      <c r="C1088" s="179">
        <v>45650</v>
      </c>
      <c r="D1088" s="746" t="s">
        <v>3583</v>
      </c>
      <c r="E1088" s="732" t="s">
        <v>3396</v>
      </c>
      <c r="F1088" s="765" t="s">
        <v>3584</v>
      </c>
      <c r="G1088" s="177" t="s">
        <v>3387</v>
      </c>
      <c r="H1088" s="766" t="s">
        <v>4437</v>
      </c>
      <c r="I1088" s="177"/>
      <c r="J1088" s="767" t="s">
        <v>4438</v>
      </c>
      <c r="K1088" s="742" t="s">
        <v>48</v>
      </c>
      <c r="L1088" s="178" t="s">
        <v>53</v>
      </c>
      <c r="M1088" s="815">
        <v>19344000</v>
      </c>
      <c r="N1088" s="182" t="s">
        <v>3224</v>
      </c>
    </row>
    <row r="1089" spans="2:14" ht="27.75" customHeight="1">
      <c r="B1089" s="179" t="s">
        <v>235</v>
      </c>
      <c r="C1089" s="179">
        <v>45650</v>
      </c>
      <c r="D1089" s="746" t="s">
        <v>3828</v>
      </c>
      <c r="E1089" s="732" t="s">
        <v>3393</v>
      </c>
      <c r="F1089" s="765" t="s">
        <v>4439</v>
      </c>
      <c r="G1089" s="177" t="s">
        <v>3394</v>
      </c>
      <c r="H1089" s="766" t="s">
        <v>4440</v>
      </c>
      <c r="I1089" s="177"/>
      <c r="J1089" s="767" t="s">
        <v>4438</v>
      </c>
      <c r="K1089" s="742" t="s">
        <v>48</v>
      </c>
      <c r="L1089" s="178" t="s">
        <v>57</v>
      </c>
      <c r="M1089" s="815">
        <v>7810560</v>
      </c>
      <c r="N1089" s="182" t="s">
        <v>3224</v>
      </c>
    </row>
    <row r="1090" spans="2:14" ht="27.75" customHeight="1">
      <c r="B1090" s="179" t="s">
        <v>235</v>
      </c>
      <c r="C1090" s="179">
        <v>45650</v>
      </c>
      <c r="D1090" s="746" t="s">
        <v>3583</v>
      </c>
      <c r="E1090" s="732" t="s">
        <v>3396</v>
      </c>
      <c r="F1090" s="765" t="s">
        <v>3584</v>
      </c>
      <c r="G1090" s="177" t="s">
        <v>3387</v>
      </c>
      <c r="H1090" s="766" t="s">
        <v>4441</v>
      </c>
      <c r="I1090" s="177"/>
      <c r="J1090" s="767" t="s">
        <v>4442</v>
      </c>
      <c r="K1090" s="742" t="s">
        <v>62</v>
      </c>
      <c r="L1090" s="178" t="s">
        <v>357</v>
      </c>
      <c r="M1090" s="816">
        <v>905117.54</v>
      </c>
      <c r="N1090" s="182" t="s">
        <v>3224</v>
      </c>
    </row>
    <row r="1091" spans="2:14" ht="27.75" customHeight="1">
      <c r="B1091" s="179" t="s">
        <v>235</v>
      </c>
      <c r="C1091" s="179">
        <v>45650</v>
      </c>
      <c r="D1091" s="746" t="s">
        <v>3583</v>
      </c>
      <c r="E1091" s="732" t="s">
        <v>3396</v>
      </c>
      <c r="F1091" s="765" t="s">
        <v>3584</v>
      </c>
      <c r="G1091" s="177" t="s">
        <v>3387</v>
      </c>
      <c r="H1091" s="766" t="s">
        <v>4441</v>
      </c>
      <c r="I1091" s="177"/>
      <c r="J1091" s="767" t="s">
        <v>4442</v>
      </c>
      <c r="K1091" s="742" t="s">
        <v>62</v>
      </c>
      <c r="L1091" s="178" t="s">
        <v>364</v>
      </c>
      <c r="M1091" s="817">
        <v>132858</v>
      </c>
      <c r="N1091" s="182" t="s">
        <v>3224</v>
      </c>
    </row>
    <row r="1092" spans="2:14" ht="27.75" customHeight="1">
      <c r="B1092" s="179" t="s">
        <v>235</v>
      </c>
      <c r="C1092" s="179">
        <v>45650</v>
      </c>
      <c r="D1092" s="746" t="s">
        <v>3583</v>
      </c>
      <c r="E1092" s="732" t="s">
        <v>3396</v>
      </c>
      <c r="F1092" s="765" t="s">
        <v>3584</v>
      </c>
      <c r="G1092" s="177" t="s">
        <v>3387</v>
      </c>
      <c r="H1092" s="766" t="s">
        <v>4441</v>
      </c>
      <c r="I1092" s="177"/>
      <c r="J1092" s="767" t="s">
        <v>4442</v>
      </c>
      <c r="K1092" s="742" t="s">
        <v>62</v>
      </c>
      <c r="L1092" s="178" t="s">
        <v>371</v>
      </c>
      <c r="M1092" s="818">
        <v>349322.4</v>
      </c>
      <c r="N1092" s="182" t="s">
        <v>3224</v>
      </c>
    </row>
    <row r="1093" spans="2:14" ht="27.75" customHeight="1">
      <c r="B1093" s="179" t="s">
        <v>235</v>
      </c>
      <c r="C1093" s="179">
        <v>45650</v>
      </c>
      <c r="D1093" s="746" t="s">
        <v>3583</v>
      </c>
      <c r="E1093" s="732" t="s">
        <v>3396</v>
      </c>
      <c r="F1093" s="765" t="s">
        <v>3584</v>
      </c>
      <c r="G1093" s="177" t="s">
        <v>3387</v>
      </c>
      <c r="H1093" s="766" t="s">
        <v>4441</v>
      </c>
      <c r="I1093" s="177"/>
      <c r="J1093" s="767" t="s">
        <v>4442</v>
      </c>
      <c r="K1093" s="742" t="s">
        <v>62</v>
      </c>
      <c r="L1093" s="178" t="s">
        <v>376</v>
      </c>
      <c r="M1093" s="817">
        <v>351298.8</v>
      </c>
      <c r="N1093" s="182" t="s">
        <v>3224</v>
      </c>
    </row>
    <row r="1094" spans="2:14" ht="27.75" customHeight="1">
      <c r="B1094" s="179" t="s">
        <v>235</v>
      </c>
      <c r="C1094" s="179">
        <v>45650</v>
      </c>
      <c r="D1094" s="746" t="s">
        <v>3583</v>
      </c>
      <c r="E1094" s="732" t="s">
        <v>3396</v>
      </c>
      <c r="F1094" s="765" t="s">
        <v>3584</v>
      </c>
      <c r="G1094" s="177" t="s">
        <v>3387</v>
      </c>
      <c r="H1094" s="766" t="s">
        <v>4441</v>
      </c>
      <c r="I1094" s="177"/>
      <c r="J1094" s="767" t="s">
        <v>4442</v>
      </c>
      <c r="K1094" s="742" t="s">
        <v>62</v>
      </c>
      <c r="L1094" s="178" t="s">
        <v>380</v>
      </c>
      <c r="M1094" s="818">
        <v>664018.15</v>
      </c>
      <c r="N1094" s="182" t="s">
        <v>3224</v>
      </c>
    </row>
    <row r="1095" spans="2:14" ht="27.75" customHeight="1">
      <c r="B1095" s="179" t="s">
        <v>235</v>
      </c>
      <c r="C1095" s="179">
        <v>45650</v>
      </c>
      <c r="D1095" s="746" t="s">
        <v>3583</v>
      </c>
      <c r="E1095" s="732" t="s">
        <v>3396</v>
      </c>
      <c r="F1095" s="765" t="s">
        <v>3584</v>
      </c>
      <c r="G1095" s="177" t="s">
        <v>3387</v>
      </c>
      <c r="H1095" s="766" t="s">
        <v>4441</v>
      </c>
      <c r="I1095" s="177"/>
      <c r="J1095" s="767" t="s">
        <v>4442</v>
      </c>
      <c r="K1095" s="742" t="s">
        <v>62</v>
      </c>
      <c r="L1095" s="178" t="s">
        <v>383</v>
      </c>
      <c r="M1095" s="817">
        <v>175392</v>
      </c>
      <c r="N1095" s="182" t="s">
        <v>3224</v>
      </c>
    </row>
    <row r="1096" spans="2:14" ht="27.75" customHeight="1">
      <c r="B1096" s="179" t="s">
        <v>235</v>
      </c>
      <c r="C1096" s="179">
        <v>45650</v>
      </c>
      <c r="D1096" s="746" t="s">
        <v>3583</v>
      </c>
      <c r="E1096" s="732" t="s">
        <v>3396</v>
      </c>
      <c r="F1096" s="765" t="s">
        <v>3584</v>
      </c>
      <c r="G1096" s="177" t="s">
        <v>3387</v>
      </c>
      <c r="H1096" s="766" t="s">
        <v>4441</v>
      </c>
      <c r="I1096" s="177"/>
      <c r="J1096" s="767" t="s">
        <v>4442</v>
      </c>
      <c r="K1096" s="742" t="s">
        <v>62</v>
      </c>
      <c r="L1096" s="178" t="s">
        <v>388</v>
      </c>
      <c r="M1096" s="818">
        <v>131544</v>
      </c>
      <c r="N1096" s="182" t="s">
        <v>3224</v>
      </c>
    </row>
    <row r="1097" spans="2:14" ht="27.75" customHeight="1">
      <c r="B1097" s="179" t="s">
        <v>235</v>
      </c>
      <c r="C1097" s="179">
        <v>45650</v>
      </c>
      <c r="D1097" s="746" t="s">
        <v>3583</v>
      </c>
      <c r="E1097" s="732" t="s">
        <v>3396</v>
      </c>
      <c r="F1097" s="765" t="s">
        <v>3584</v>
      </c>
      <c r="G1097" s="177" t="s">
        <v>3387</v>
      </c>
      <c r="H1097" s="766" t="s">
        <v>4441</v>
      </c>
      <c r="I1097" s="177"/>
      <c r="J1097" s="767" t="s">
        <v>4442</v>
      </c>
      <c r="K1097" s="742" t="s">
        <v>62</v>
      </c>
      <c r="L1097" s="178" t="s">
        <v>393</v>
      </c>
      <c r="M1097" s="817">
        <v>445422.6</v>
      </c>
      <c r="N1097" s="182" t="s">
        <v>3224</v>
      </c>
    </row>
    <row r="1098" spans="2:14" ht="27.75" customHeight="1">
      <c r="B1098" s="179" t="s">
        <v>235</v>
      </c>
      <c r="C1098" s="179">
        <v>45650</v>
      </c>
      <c r="D1098" s="746" t="s">
        <v>3583</v>
      </c>
      <c r="E1098" s="732" t="s">
        <v>3396</v>
      </c>
      <c r="F1098" s="765" t="s">
        <v>3584</v>
      </c>
      <c r="G1098" s="177" t="s">
        <v>3387</v>
      </c>
      <c r="H1098" s="766" t="s">
        <v>4441</v>
      </c>
      <c r="I1098" s="177"/>
      <c r="J1098" s="767" t="s">
        <v>4442</v>
      </c>
      <c r="K1098" s="742" t="s">
        <v>62</v>
      </c>
      <c r="L1098" s="178" t="s">
        <v>398</v>
      </c>
      <c r="M1098" s="818">
        <v>1607341.92</v>
      </c>
      <c r="N1098" s="182" t="s">
        <v>3224</v>
      </c>
    </row>
    <row r="1099" spans="2:14" ht="27.75" customHeight="1">
      <c r="B1099" s="179" t="s">
        <v>235</v>
      </c>
      <c r="C1099" s="179">
        <v>45650</v>
      </c>
      <c r="D1099" s="746" t="s">
        <v>3583</v>
      </c>
      <c r="E1099" s="732" t="s">
        <v>3396</v>
      </c>
      <c r="F1099" s="765" t="s">
        <v>3584</v>
      </c>
      <c r="G1099" s="177" t="s">
        <v>3387</v>
      </c>
      <c r="H1099" s="766" t="s">
        <v>4441</v>
      </c>
      <c r="I1099" s="177"/>
      <c r="J1099" s="767" t="s">
        <v>4442</v>
      </c>
      <c r="K1099" s="742" t="s">
        <v>62</v>
      </c>
      <c r="L1099" s="178" t="s">
        <v>403</v>
      </c>
      <c r="M1099" s="817">
        <v>347846.40000000002</v>
      </c>
      <c r="N1099" s="182" t="s">
        <v>3224</v>
      </c>
    </row>
    <row r="1100" spans="2:14" ht="27.75" customHeight="1">
      <c r="B1100" s="179" t="s">
        <v>235</v>
      </c>
      <c r="C1100" s="179">
        <v>45650</v>
      </c>
      <c r="D1100" s="746" t="s">
        <v>3583</v>
      </c>
      <c r="E1100" s="732" t="s">
        <v>3396</v>
      </c>
      <c r="F1100" s="765" t="s">
        <v>3584</v>
      </c>
      <c r="G1100" s="177" t="s">
        <v>3387</v>
      </c>
      <c r="H1100" s="766" t="s">
        <v>4441</v>
      </c>
      <c r="I1100" s="177"/>
      <c r="J1100" s="767" t="s">
        <v>4442</v>
      </c>
      <c r="K1100" s="742" t="s">
        <v>62</v>
      </c>
      <c r="L1100" s="178" t="s">
        <v>408</v>
      </c>
      <c r="M1100" s="818">
        <v>222637.8</v>
      </c>
      <c r="N1100" s="182" t="s">
        <v>3224</v>
      </c>
    </row>
    <row r="1101" spans="2:14" ht="27.75" customHeight="1">
      <c r="B1101" s="179" t="s">
        <v>235</v>
      </c>
      <c r="C1101" s="179">
        <v>45650</v>
      </c>
      <c r="D1101" s="746" t="s">
        <v>3583</v>
      </c>
      <c r="E1101" s="732" t="s">
        <v>3396</v>
      </c>
      <c r="F1101" s="765" t="s">
        <v>3584</v>
      </c>
      <c r="G1101" s="177" t="s">
        <v>3387</v>
      </c>
      <c r="H1101" s="766" t="s">
        <v>4441</v>
      </c>
      <c r="I1101" s="177"/>
      <c r="J1101" s="767" t="s">
        <v>4442</v>
      </c>
      <c r="K1101" s="742" t="s">
        <v>62</v>
      </c>
      <c r="L1101" s="178" t="s">
        <v>413</v>
      </c>
      <c r="M1101" s="817">
        <v>100005.84</v>
      </c>
      <c r="N1101" s="182" t="s">
        <v>3224</v>
      </c>
    </row>
    <row r="1102" spans="2:14" ht="27.75" customHeight="1">
      <c r="B1102" s="179" t="s">
        <v>235</v>
      </c>
      <c r="C1102" s="179">
        <v>45650</v>
      </c>
      <c r="D1102" s="746" t="s">
        <v>3583</v>
      </c>
      <c r="E1102" s="732" t="s">
        <v>3396</v>
      </c>
      <c r="F1102" s="765" t="s">
        <v>3584</v>
      </c>
      <c r="G1102" s="177" t="s">
        <v>3387</v>
      </c>
      <c r="H1102" s="766" t="s">
        <v>4441</v>
      </c>
      <c r="I1102" s="177"/>
      <c r="J1102" s="767" t="s">
        <v>4442</v>
      </c>
      <c r="K1102" s="742" t="s">
        <v>62</v>
      </c>
      <c r="L1102" s="178" t="s">
        <v>418</v>
      </c>
      <c r="M1102" s="818">
        <v>597861</v>
      </c>
      <c r="N1102" s="182" t="s">
        <v>3224</v>
      </c>
    </row>
    <row r="1103" spans="2:14" ht="27.75" customHeight="1">
      <c r="B1103" s="179" t="s">
        <v>235</v>
      </c>
      <c r="C1103" s="179">
        <v>45650</v>
      </c>
      <c r="D1103" s="746" t="s">
        <v>3583</v>
      </c>
      <c r="E1103" s="732" t="s">
        <v>3396</v>
      </c>
      <c r="F1103" s="765" t="s">
        <v>3584</v>
      </c>
      <c r="G1103" s="177" t="s">
        <v>3387</v>
      </c>
      <c r="H1103" s="766" t="s">
        <v>4441</v>
      </c>
      <c r="I1103" s="177"/>
      <c r="J1103" s="767" t="s">
        <v>4442</v>
      </c>
      <c r="K1103" s="742" t="s">
        <v>62</v>
      </c>
      <c r="L1103" s="178" t="s">
        <v>423</v>
      </c>
      <c r="M1103" s="817">
        <v>321757.92</v>
      </c>
      <c r="N1103" s="182" t="s">
        <v>3224</v>
      </c>
    </row>
    <row r="1104" spans="2:14" ht="27.75" customHeight="1">
      <c r="B1104" s="179" t="s">
        <v>235</v>
      </c>
      <c r="C1104" s="179">
        <v>45650</v>
      </c>
      <c r="D1104" s="746" t="s">
        <v>3583</v>
      </c>
      <c r="E1104" s="732" t="s">
        <v>3396</v>
      </c>
      <c r="F1104" s="765" t="s">
        <v>3584</v>
      </c>
      <c r="G1104" s="177" t="s">
        <v>3387</v>
      </c>
      <c r="H1104" s="766" t="s">
        <v>4441</v>
      </c>
      <c r="I1104" s="177"/>
      <c r="J1104" s="767" t="s">
        <v>4442</v>
      </c>
      <c r="K1104" s="742" t="s">
        <v>62</v>
      </c>
      <c r="L1104" s="178" t="s">
        <v>428</v>
      </c>
      <c r="M1104" s="818">
        <v>199481.16</v>
      </c>
      <c r="N1104" s="182" t="s">
        <v>3224</v>
      </c>
    </row>
    <row r="1105" spans="2:14" ht="27.75" customHeight="1">
      <c r="B1105" s="179" t="s">
        <v>235</v>
      </c>
      <c r="C1105" s="179">
        <v>45650</v>
      </c>
      <c r="D1105" s="746" t="s">
        <v>3583</v>
      </c>
      <c r="E1105" s="732" t="s">
        <v>3396</v>
      </c>
      <c r="F1105" s="765" t="s">
        <v>3584</v>
      </c>
      <c r="G1105" s="177" t="s">
        <v>3387</v>
      </c>
      <c r="H1105" s="766" t="s">
        <v>4441</v>
      </c>
      <c r="I1105" s="177"/>
      <c r="J1105" s="767" t="s">
        <v>4442</v>
      </c>
      <c r="K1105" s="742" t="s">
        <v>62</v>
      </c>
      <c r="L1105" s="178" t="s">
        <v>433</v>
      </c>
      <c r="M1105" s="817">
        <v>226548</v>
      </c>
      <c r="N1105" s="182" t="s">
        <v>3224</v>
      </c>
    </row>
    <row r="1106" spans="2:14" ht="27.75" customHeight="1">
      <c r="B1106" s="179" t="s">
        <v>235</v>
      </c>
      <c r="C1106" s="179">
        <v>45650</v>
      </c>
      <c r="D1106" s="746" t="s">
        <v>3583</v>
      </c>
      <c r="E1106" s="732" t="s">
        <v>3396</v>
      </c>
      <c r="F1106" s="765" t="s">
        <v>3584</v>
      </c>
      <c r="G1106" s="177" t="s">
        <v>3387</v>
      </c>
      <c r="H1106" s="766" t="s">
        <v>4441</v>
      </c>
      <c r="I1106" s="177"/>
      <c r="J1106" s="767" t="s">
        <v>4442</v>
      </c>
      <c r="K1106" s="742" t="s">
        <v>62</v>
      </c>
      <c r="L1106" s="178" t="s">
        <v>438</v>
      </c>
      <c r="M1106" s="818">
        <v>833112</v>
      </c>
      <c r="N1106" s="182" t="s">
        <v>3224</v>
      </c>
    </row>
    <row r="1107" spans="2:14" ht="27.75" customHeight="1">
      <c r="B1107" s="179" t="s">
        <v>235</v>
      </c>
      <c r="C1107" s="179">
        <v>45650</v>
      </c>
      <c r="D1107" s="746" t="s">
        <v>3583</v>
      </c>
      <c r="E1107" s="732" t="s">
        <v>3396</v>
      </c>
      <c r="F1107" s="765" t="s">
        <v>3584</v>
      </c>
      <c r="G1107" s="177" t="s">
        <v>3387</v>
      </c>
      <c r="H1107" s="766" t="s">
        <v>4441</v>
      </c>
      <c r="I1107" s="177"/>
      <c r="J1107" s="767" t="s">
        <v>4442</v>
      </c>
      <c r="K1107" s="742" t="s">
        <v>62</v>
      </c>
      <c r="L1107" s="178" t="s">
        <v>443</v>
      </c>
      <c r="M1107" s="817">
        <v>248354.11</v>
      </c>
      <c r="N1107" s="182" t="s">
        <v>3224</v>
      </c>
    </row>
    <row r="1108" spans="2:14" ht="27.75" customHeight="1">
      <c r="B1108" s="179" t="s">
        <v>235</v>
      </c>
      <c r="C1108" s="179">
        <v>45650</v>
      </c>
      <c r="D1108" s="746" t="s">
        <v>3583</v>
      </c>
      <c r="E1108" s="732" t="s">
        <v>3396</v>
      </c>
      <c r="F1108" s="765" t="s">
        <v>3584</v>
      </c>
      <c r="G1108" s="177" t="s">
        <v>3387</v>
      </c>
      <c r="H1108" s="766" t="s">
        <v>4441</v>
      </c>
      <c r="I1108" s="177"/>
      <c r="J1108" s="767" t="s">
        <v>4442</v>
      </c>
      <c r="K1108" s="742" t="s">
        <v>62</v>
      </c>
      <c r="L1108" s="178" t="s">
        <v>453</v>
      </c>
      <c r="M1108" s="818">
        <v>126523.1</v>
      </c>
      <c r="N1108" s="182" t="s">
        <v>3224</v>
      </c>
    </row>
    <row r="1109" spans="2:14" ht="27.75" customHeight="1">
      <c r="B1109" s="179" t="s">
        <v>235</v>
      </c>
      <c r="C1109" s="179">
        <v>45650</v>
      </c>
      <c r="D1109" s="746" t="s">
        <v>3583</v>
      </c>
      <c r="E1109" s="732" t="s">
        <v>3396</v>
      </c>
      <c r="F1109" s="765" t="s">
        <v>3584</v>
      </c>
      <c r="G1109" s="177" t="s">
        <v>3387</v>
      </c>
      <c r="H1109" s="766" t="s">
        <v>4441</v>
      </c>
      <c r="I1109" s="177"/>
      <c r="J1109" s="767" t="s">
        <v>4442</v>
      </c>
      <c r="K1109" s="742" t="s">
        <v>62</v>
      </c>
      <c r="L1109" s="178" t="s">
        <v>456</v>
      </c>
      <c r="M1109" s="817">
        <v>58880.25</v>
      </c>
      <c r="N1109" s="182" t="s">
        <v>3224</v>
      </c>
    </row>
    <row r="1110" spans="2:14" ht="27.75" customHeight="1">
      <c r="B1110" s="179" t="s">
        <v>235</v>
      </c>
      <c r="C1110" s="179">
        <v>45650</v>
      </c>
      <c r="D1110" s="746" t="s">
        <v>3583</v>
      </c>
      <c r="E1110" s="732" t="s">
        <v>3396</v>
      </c>
      <c r="F1110" s="765" t="s">
        <v>3584</v>
      </c>
      <c r="G1110" s="177" t="s">
        <v>3387</v>
      </c>
      <c r="H1110" s="766" t="s">
        <v>4441</v>
      </c>
      <c r="I1110" s="177"/>
      <c r="J1110" s="767" t="s">
        <v>4442</v>
      </c>
      <c r="K1110" s="742" t="s">
        <v>62</v>
      </c>
      <c r="L1110" s="178" t="s">
        <v>461</v>
      </c>
      <c r="M1110" s="818">
        <v>61899.75</v>
      </c>
      <c r="N1110" s="182" t="s">
        <v>3224</v>
      </c>
    </row>
    <row r="1111" spans="2:14" ht="27.75" customHeight="1">
      <c r="B1111" s="179" t="s">
        <v>235</v>
      </c>
      <c r="C1111" s="179">
        <v>45650</v>
      </c>
      <c r="D1111" s="746" t="s">
        <v>3583</v>
      </c>
      <c r="E1111" s="732" t="s">
        <v>3396</v>
      </c>
      <c r="F1111" s="765" t="s">
        <v>3584</v>
      </c>
      <c r="G1111" s="177" t="s">
        <v>3387</v>
      </c>
      <c r="H1111" s="766" t="s">
        <v>4441</v>
      </c>
      <c r="I1111" s="177"/>
      <c r="J1111" s="767" t="s">
        <v>4442</v>
      </c>
      <c r="K1111" s="742" t="s">
        <v>62</v>
      </c>
      <c r="L1111" s="178" t="s">
        <v>467</v>
      </c>
      <c r="M1111" s="817">
        <v>33536.42</v>
      </c>
      <c r="N1111" s="182" t="s">
        <v>3224</v>
      </c>
    </row>
    <row r="1112" spans="2:14" ht="27.75" customHeight="1">
      <c r="B1112" s="179" t="s">
        <v>235</v>
      </c>
      <c r="C1112" s="179">
        <v>45650</v>
      </c>
      <c r="D1112" s="746" t="s">
        <v>3583</v>
      </c>
      <c r="E1112" s="732" t="s">
        <v>3396</v>
      </c>
      <c r="F1112" s="765" t="s">
        <v>3584</v>
      </c>
      <c r="G1112" s="177" t="s">
        <v>3387</v>
      </c>
      <c r="H1112" s="766" t="s">
        <v>4441</v>
      </c>
      <c r="I1112" s="177"/>
      <c r="J1112" s="767" t="s">
        <v>4442</v>
      </c>
      <c r="K1112" s="742" t="s">
        <v>62</v>
      </c>
      <c r="L1112" s="178" t="s">
        <v>472</v>
      </c>
      <c r="M1112" s="818">
        <v>89000</v>
      </c>
      <c r="N1112" s="182" t="s">
        <v>3224</v>
      </c>
    </row>
    <row r="1113" spans="2:14" ht="27.75" customHeight="1">
      <c r="B1113" s="179" t="s">
        <v>235</v>
      </c>
      <c r="C1113" s="179">
        <v>45650</v>
      </c>
      <c r="D1113" s="746" t="s">
        <v>3583</v>
      </c>
      <c r="E1113" s="732" t="s">
        <v>3396</v>
      </c>
      <c r="F1113" s="765" t="s">
        <v>3584</v>
      </c>
      <c r="G1113" s="177" t="s">
        <v>3387</v>
      </c>
      <c r="H1113" s="766" t="s">
        <v>4441</v>
      </c>
      <c r="I1113" s="177"/>
      <c r="J1113" s="767" t="s">
        <v>4442</v>
      </c>
      <c r="K1113" s="742" t="s">
        <v>62</v>
      </c>
      <c r="L1113" s="178" t="s">
        <v>477</v>
      </c>
      <c r="M1113" s="817">
        <v>155564.64000000001</v>
      </c>
      <c r="N1113" s="182" t="s">
        <v>3224</v>
      </c>
    </row>
    <row r="1114" spans="2:14" ht="27.75" customHeight="1">
      <c r="B1114" s="179" t="s">
        <v>235</v>
      </c>
      <c r="C1114" s="179">
        <v>45650</v>
      </c>
      <c r="D1114" s="746" t="s">
        <v>3583</v>
      </c>
      <c r="E1114" s="732" t="s">
        <v>3396</v>
      </c>
      <c r="F1114" s="765" t="s">
        <v>3584</v>
      </c>
      <c r="G1114" s="177" t="s">
        <v>3387</v>
      </c>
      <c r="H1114" s="766" t="s">
        <v>4441</v>
      </c>
      <c r="I1114" s="177"/>
      <c r="J1114" s="767" t="s">
        <v>4442</v>
      </c>
      <c r="K1114" s="742" t="s">
        <v>62</v>
      </c>
      <c r="L1114" s="178" t="s">
        <v>483</v>
      </c>
      <c r="M1114" s="818">
        <v>293758.2</v>
      </c>
      <c r="N1114" s="182" t="s">
        <v>3224</v>
      </c>
    </row>
    <row r="1115" spans="2:14" ht="27.75" customHeight="1">
      <c r="B1115" s="179" t="s">
        <v>235</v>
      </c>
      <c r="C1115" s="179">
        <v>45650</v>
      </c>
      <c r="D1115" s="746" t="s">
        <v>3583</v>
      </c>
      <c r="E1115" s="732" t="s">
        <v>3396</v>
      </c>
      <c r="F1115" s="765" t="s">
        <v>3584</v>
      </c>
      <c r="G1115" s="177" t="s">
        <v>3387</v>
      </c>
      <c r="H1115" s="766" t="s">
        <v>4441</v>
      </c>
      <c r="I1115" s="177"/>
      <c r="J1115" s="767" t="s">
        <v>4442</v>
      </c>
      <c r="K1115" s="742" t="s">
        <v>62</v>
      </c>
      <c r="L1115" s="178" t="s">
        <v>488</v>
      </c>
      <c r="M1115" s="817">
        <v>68844.600000000006</v>
      </c>
      <c r="N1115" s="182" t="s">
        <v>3224</v>
      </c>
    </row>
    <row r="1116" spans="2:14" ht="27.75" customHeight="1">
      <c r="B1116" s="179" t="s">
        <v>235</v>
      </c>
      <c r="C1116" s="179">
        <v>45650</v>
      </c>
      <c r="D1116" s="746" t="s">
        <v>3583</v>
      </c>
      <c r="E1116" s="732" t="s">
        <v>3396</v>
      </c>
      <c r="F1116" s="765" t="s">
        <v>3584</v>
      </c>
      <c r="G1116" s="177" t="s">
        <v>3387</v>
      </c>
      <c r="H1116" s="766" t="s">
        <v>4441</v>
      </c>
      <c r="I1116" s="177"/>
      <c r="J1116" s="767" t="s">
        <v>4442</v>
      </c>
      <c r="K1116" s="742" t="s">
        <v>62</v>
      </c>
      <c r="L1116" s="178" t="s">
        <v>491</v>
      </c>
      <c r="M1116" s="818">
        <v>333111.24</v>
      </c>
      <c r="N1116" s="182" t="s">
        <v>3224</v>
      </c>
    </row>
    <row r="1117" spans="2:14" ht="27.75" customHeight="1">
      <c r="B1117" s="179" t="s">
        <v>235</v>
      </c>
      <c r="C1117" s="179">
        <v>45650</v>
      </c>
      <c r="D1117" s="746" t="s">
        <v>3583</v>
      </c>
      <c r="E1117" s="732" t="s">
        <v>3396</v>
      </c>
      <c r="F1117" s="765" t="s">
        <v>3584</v>
      </c>
      <c r="G1117" s="177" t="s">
        <v>3387</v>
      </c>
      <c r="H1117" s="766" t="s">
        <v>4441</v>
      </c>
      <c r="I1117" s="177"/>
      <c r="J1117" s="767" t="s">
        <v>4442</v>
      </c>
      <c r="K1117" s="742" t="s">
        <v>62</v>
      </c>
      <c r="L1117" s="178" t="s">
        <v>496</v>
      </c>
      <c r="M1117" s="817">
        <v>202910.4</v>
      </c>
      <c r="N1117" s="182" t="s">
        <v>3224</v>
      </c>
    </row>
    <row r="1118" spans="2:14" ht="27.75" customHeight="1">
      <c r="B1118" s="179" t="s">
        <v>235</v>
      </c>
      <c r="C1118" s="179">
        <v>45650</v>
      </c>
      <c r="D1118" s="746" t="s">
        <v>3583</v>
      </c>
      <c r="E1118" s="732" t="s">
        <v>3396</v>
      </c>
      <c r="F1118" s="765" t="s">
        <v>3584</v>
      </c>
      <c r="G1118" s="177" t="s">
        <v>3387</v>
      </c>
      <c r="H1118" s="766" t="s">
        <v>4441</v>
      </c>
      <c r="I1118" s="177"/>
      <c r="J1118" s="767" t="s">
        <v>4442</v>
      </c>
      <c r="K1118" s="742" t="s">
        <v>62</v>
      </c>
      <c r="L1118" s="178" t="s">
        <v>501</v>
      </c>
      <c r="M1118" s="818">
        <v>387220.68</v>
      </c>
      <c r="N1118" s="182" t="s">
        <v>3224</v>
      </c>
    </row>
    <row r="1119" spans="2:14" ht="27.75" customHeight="1">
      <c r="B1119" s="179" t="s">
        <v>235</v>
      </c>
      <c r="C1119" s="179">
        <v>45650</v>
      </c>
      <c r="D1119" s="746" t="s">
        <v>3583</v>
      </c>
      <c r="E1119" s="732" t="s">
        <v>3396</v>
      </c>
      <c r="F1119" s="765" t="s">
        <v>3584</v>
      </c>
      <c r="G1119" s="177" t="s">
        <v>3387</v>
      </c>
      <c r="H1119" s="766" t="s">
        <v>4441</v>
      </c>
      <c r="I1119" s="177"/>
      <c r="J1119" s="767" t="s">
        <v>4442</v>
      </c>
      <c r="K1119" s="742" t="s">
        <v>62</v>
      </c>
      <c r="L1119" s="178" t="s">
        <v>506</v>
      </c>
      <c r="M1119" s="817">
        <v>843572.61</v>
      </c>
      <c r="N1119" s="182" t="s">
        <v>3224</v>
      </c>
    </row>
    <row r="1120" spans="2:14" ht="27.75" customHeight="1">
      <c r="B1120" s="179" t="s">
        <v>235</v>
      </c>
      <c r="C1120" s="179">
        <v>45650</v>
      </c>
      <c r="D1120" s="746" t="s">
        <v>3583</v>
      </c>
      <c r="E1120" s="732" t="s">
        <v>3396</v>
      </c>
      <c r="F1120" s="765" t="s">
        <v>3584</v>
      </c>
      <c r="G1120" s="177" t="s">
        <v>3387</v>
      </c>
      <c r="H1120" s="766" t="s">
        <v>4441</v>
      </c>
      <c r="I1120" s="177"/>
      <c r="J1120" s="767" t="s">
        <v>4442</v>
      </c>
      <c r="K1120" s="742" t="s">
        <v>62</v>
      </c>
      <c r="L1120" s="178" t="s">
        <v>511</v>
      </c>
      <c r="M1120" s="818">
        <v>638938.07999999996</v>
      </c>
      <c r="N1120" s="182" t="s">
        <v>3224</v>
      </c>
    </row>
    <row r="1121" spans="2:14" ht="27.75" customHeight="1">
      <c r="B1121" s="179" t="s">
        <v>235</v>
      </c>
      <c r="C1121" s="179">
        <v>45650</v>
      </c>
      <c r="D1121" s="746" t="s">
        <v>3583</v>
      </c>
      <c r="E1121" s="732" t="s">
        <v>3396</v>
      </c>
      <c r="F1121" s="765" t="s">
        <v>3584</v>
      </c>
      <c r="G1121" s="177" t="s">
        <v>3387</v>
      </c>
      <c r="H1121" s="766" t="s">
        <v>4441</v>
      </c>
      <c r="I1121" s="177"/>
      <c r="J1121" s="767" t="s">
        <v>4442</v>
      </c>
      <c r="K1121" s="742" t="s">
        <v>62</v>
      </c>
      <c r="L1121" s="178" t="s">
        <v>519</v>
      </c>
      <c r="M1121" s="817">
        <v>20653.38</v>
      </c>
      <c r="N1121" s="182" t="s">
        <v>3224</v>
      </c>
    </row>
    <row r="1122" spans="2:14" ht="27.75" customHeight="1">
      <c r="B1122" s="179" t="s">
        <v>235</v>
      </c>
      <c r="C1122" s="179">
        <v>45650</v>
      </c>
      <c r="D1122" s="746" t="s">
        <v>3583</v>
      </c>
      <c r="E1122" s="732" t="s">
        <v>3396</v>
      </c>
      <c r="F1122" s="765" t="s">
        <v>3584</v>
      </c>
      <c r="G1122" s="177" t="s">
        <v>3387</v>
      </c>
      <c r="H1122" s="766" t="s">
        <v>4441</v>
      </c>
      <c r="I1122" s="177"/>
      <c r="J1122" s="767" t="s">
        <v>4442</v>
      </c>
      <c r="K1122" s="742" t="s">
        <v>62</v>
      </c>
      <c r="L1122" s="178" t="s">
        <v>524</v>
      </c>
      <c r="M1122" s="818">
        <v>88169.4</v>
      </c>
      <c r="N1122" s="182" t="s">
        <v>3224</v>
      </c>
    </row>
    <row r="1123" spans="2:14" ht="27.75" customHeight="1">
      <c r="B1123" s="179" t="s">
        <v>235</v>
      </c>
      <c r="C1123" s="179">
        <v>45650</v>
      </c>
      <c r="D1123" s="746" t="s">
        <v>3583</v>
      </c>
      <c r="E1123" s="732" t="s">
        <v>3396</v>
      </c>
      <c r="F1123" s="765" t="s">
        <v>3584</v>
      </c>
      <c r="G1123" s="177" t="s">
        <v>3387</v>
      </c>
      <c r="H1123" s="766" t="s">
        <v>4441</v>
      </c>
      <c r="I1123" s="177"/>
      <c r="J1123" s="767" t="s">
        <v>4442</v>
      </c>
      <c r="K1123" s="742" t="s">
        <v>62</v>
      </c>
      <c r="L1123" s="178" t="s">
        <v>529</v>
      </c>
      <c r="M1123" s="817">
        <v>4751581.68</v>
      </c>
      <c r="N1123" s="182" t="s">
        <v>3224</v>
      </c>
    </row>
    <row r="1124" spans="2:14" ht="27.75" customHeight="1">
      <c r="B1124" s="179" t="s">
        <v>235</v>
      </c>
      <c r="C1124" s="179">
        <v>45650</v>
      </c>
      <c r="D1124" s="746" t="s">
        <v>3583</v>
      </c>
      <c r="E1124" s="732" t="s">
        <v>3396</v>
      </c>
      <c r="F1124" s="765" t="s">
        <v>3584</v>
      </c>
      <c r="G1124" s="177" t="s">
        <v>3387</v>
      </c>
      <c r="H1124" s="766" t="s">
        <v>4441</v>
      </c>
      <c r="I1124" s="177"/>
      <c r="J1124" s="767" t="s">
        <v>4442</v>
      </c>
      <c r="K1124" s="742" t="s">
        <v>62</v>
      </c>
      <c r="L1124" s="178" t="s">
        <v>539</v>
      </c>
      <c r="M1124" s="818">
        <v>213055.92</v>
      </c>
      <c r="N1124" s="182" t="s">
        <v>3224</v>
      </c>
    </row>
    <row r="1125" spans="2:14" ht="27.75" customHeight="1">
      <c r="B1125" s="179" t="s">
        <v>235</v>
      </c>
      <c r="C1125" s="179">
        <v>45650</v>
      </c>
      <c r="D1125" s="746" t="s">
        <v>3583</v>
      </c>
      <c r="E1125" s="732" t="s">
        <v>3396</v>
      </c>
      <c r="F1125" s="765" t="s">
        <v>3584</v>
      </c>
      <c r="G1125" s="177" t="s">
        <v>3387</v>
      </c>
      <c r="H1125" s="766" t="s">
        <v>4441</v>
      </c>
      <c r="I1125" s="177"/>
      <c r="J1125" s="767" t="s">
        <v>4442</v>
      </c>
      <c r="K1125" s="742" t="s">
        <v>62</v>
      </c>
      <c r="L1125" s="178" t="s">
        <v>543</v>
      </c>
      <c r="M1125" s="817">
        <v>3180367.71</v>
      </c>
      <c r="N1125" s="182" t="s">
        <v>3224</v>
      </c>
    </row>
    <row r="1126" spans="2:14" ht="27.75" customHeight="1">
      <c r="B1126" s="179" t="s">
        <v>235</v>
      </c>
      <c r="C1126" s="179">
        <v>45650</v>
      </c>
      <c r="D1126" s="746" t="s">
        <v>3583</v>
      </c>
      <c r="E1126" s="732" t="s">
        <v>3396</v>
      </c>
      <c r="F1126" s="765" t="s">
        <v>3584</v>
      </c>
      <c r="G1126" s="177" t="s">
        <v>3387</v>
      </c>
      <c r="H1126" s="766" t="s">
        <v>4441</v>
      </c>
      <c r="I1126" s="177"/>
      <c r="J1126" s="767" t="s">
        <v>4442</v>
      </c>
      <c r="K1126" s="742" t="s">
        <v>62</v>
      </c>
      <c r="L1126" s="178" t="s">
        <v>545</v>
      </c>
      <c r="M1126" s="818">
        <v>1403680</v>
      </c>
      <c r="N1126" s="182" t="s">
        <v>3224</v>
      </c>
    </row>
    <row r="1127" spans="2:14" ht="27.75" customHeight="1">
      <c r="B1127" s="179" t="s">
        <v>235</v>
      </c>
      <c r="C1127" s="179">
        <v>45650</v>
      </c>
      <c r="D1127" s="746" t="s">
        <v>3583</v>
      </c>
      <c r="E1127" s="732" t="s">
        <v>3396</v>
      </c>
      <c r="F1127" s="765" t="s">
        <v>3584</v>
      </c>
      <c r="G1127" s="177" t="s">
        <v>3387</v>
      </c>
      <c r="H1127" s="766" t="s">
        <v>4441</v>
      </c>
      <c r="I1127" s="177"/>
      <c r="J1127" s="767" t="s">
        <v>4442</v>
      </c>
      <c r="K1127" s="742" t="s">
        <v>62</v>
      </c>
      <c r="L1127" s="178" t="s">
        <v>556</v>
      </c>
      <c r="M1127" s="817">
        <v>2542177.2000000002</v>
      </c>
      <c r="N1127" s="182" t="s">
        <v>3224</v>
      </c>
    </row>
    <row r="1128" spans="2:14" ht="27.75" customHeight="1">
      <c r="B1128" s="179" t="s">
        <v>235</v>
      </c>
      <c r="C1128" s="179">
        <v>45650</v>
      </c>
      <c r="D1128" s="746" t="s">
        <v>3583</v>
      </c>
      <c r="E1128" s="732" t="s">
        <v>3396</v>
      </c>
      <c r="F1128" s="765" t="s">
        <v>3584</v>
      </c>
      <c r="G1128" s="177" t="s">
        <v>3387</v>
      </c>
      <c r="H1128" s="766" t="s">
        <v>4441</v>
      </c>
      <c r="I1128" s="177"/>
      <c r="J1128" s="767" t="s">
        <v>4442</v>
      </c>
      <c r="K1128" s="742" t="s">
        <v>62</v>
      </c>
      <c r="L1128" s="178" t="s">
        <v>559</v>
      </c>
      <c r="M1128" s="818">
        <v>219819.6</v>
      </c>
      <c r="N1128" s="182" t="s">
        <v>3224</v>
      </c>
    </row>
    <row r="1129" spans="2:14" ht="27.75" customHeight="1">
      <c r="B1129" s="179" t="s">
        <v>235</v>
      </c>
      <c r="C1129" s="179">
        <v>45650</v>
      </c>
      <c r="D1129" s="746" t="s">
        <v>3583</v>
      </c>
      <c r="E1129" s="732" t="s">
        <v>3396</v>
      </c>
      <c r="F1129" s="765" t="s">
        <v>3584</v>
      </c>
      <c r="G1129" s="177" t="s">
        <v>3387</v>
      </c>
      <c r="H1129" s="766" t="s">
        <v>4441</v>
      </c>
      <c r="I1129" s="177"/>
      <c r="J1129" s="767" t="s">
        <v>4442</v>
      </c>
      <c r="K1129" s="742" t="s">
        <v>62</v>
      </c>
      <c r="L1129" s="178" t="s">
        <v>569</v>
      </c>
      <c r="M1129" s="817">
        <v>1143132.2</v>
      </c>
      <c r="N1129" s="182" t="s">
        <v>3224</v>
      </c>
    </row>
    <row r="1130" spans="2:14" ht="27.75" customHeight="1">
      <c r="B1130" s="179" t="s">
        <v>235</v>
      </c>
      <c r="C1130" s="179">
        <v>45650</v>
      </c>
      <c r="D1130" s="746" t="s">
        <v>3583</v>
      </c>
      <c r="E1130" s="732" t="s">
        <v>3396</v>
      </c>
      <c r="F1130" s="765" t="s">
        <v>3584</v>
      </c>
      <c r="G1130" s="177" t="s">
        <v>3387</v>
      </c>
      <c r="H1130" s="766" t="s">
        <v>4441</v>
      </c>
      <c r="I1130" s="177"/>
      <c r="J1130" s="767" t="s">
        <v>4442</v>
      </c>
      <c r="K1130" s="742" t="s">
        <v>62</v>
      </c>
      <c r="L1130" s="178" t="s">
        <v>574</v>
      </c>
      <c r="M1130" s="818">
        <v>264628.98</v>
      </c>
      <c r="N1130" s="182" t="s">
        <v>3224</v>
      </c>
    </row>
    <row r="1131" spans="2:14" ht="27.75" customHeight="1">
      <c r="B1131" s="179" t="s">
        <v>235</v>
      </c>
      <c r="C1131" s="179">
        <v>45650</v>
      </c>
      <c r="D1131" s="746" t="s">
        <v>3583</v>
      </c>
      <c r="E1131" s="732" t="s">
        <v>3396</v>
      </c>
      <c r="F1131" s="765" t="s">
        <v>3584</v>
      </c>
      <c r="G1131" s="177" t="s">
        <v>3387</v>
      </c>
      <c r="H1131" s="766" t="s">
        <v>4441</v>
      </c>
      <c r="I1131" s="177"/>
      <c r="J1131" s="767" t="s">
        <v>4442</v>
      </c>
      <c r="K1131" s="742" t="s">
        <v>62</v>
      </c>
      <c r="L1131" s="178" t="s">
        <v>579</v>
      </c>
      <c r="M1131" s="817">
        <v>1612594.17</v>
      </c>
      <c r="N1131" s="182" t="s">
        <v>3224</v>
      </c>
    </row>
    <row r="1132" spans="2:14" ht="27.75" customHeight="1">
      <c r="B1132" s="179" t="s">
        <v>235</v>
      </c>
      <c r="C1132" s="179">
        <v>45650</v>
      </c>
      <c r="D1132" s="746" t="s">
        <v>3583</v>
      </c>
      <c r="E1132" s="732" t="s">
        <v>3396</v>
      </c>
      <c r="F1132" s="765" t="s">
        <v>3584</v>
      </c>
      <c r="G1132" s="177" t="s">
        <v>3387</v>
      </c>
      <c r="H1132" s="766" t="s">
        <v>4441</v>
      </c>
      <c r="I1132" s="177"/>
      <c r="J1132" s="767" t="s">
        <v>4442</v>
      </c>
      <c r="K1132" s="742" t="s">
        <v>62</v>
      </c>
      <c r="L1132" s="178" t="s">
        <v>583</v>
      </c>
      <c r="M1132" s="818">
        <v>463795.20000000001</v>
      </c>
      <c r="N1132" s="182" t="s">
        <v>3224</v>
      </c>
    </row>
    <row r="1133" spans="2:14" ht="27.75" customHeight="1">
      <c r="B1133" s="179" t="s">
        <v>235</v>
      </c>
      <c r="C1133" s="179">
        <v>45650</v>
      </c>
      <c r="D1133" s="746" t="s">
        <v>3583</v>
      </c>
      <c r="E1133" s="732" t="s">
        <v>3396</v>
      </c>
      <c r="F1133" s="765" t="s">
        <v>3584</v>
      </c>
      <c r="G1133" s="177" t="s">
        <v>3387</v>
      </c>
      <c r="H1133" s="766" t="s">
        <v>4441</v>
      </c>
      <c r="I1133" s="177"/>
      <c r="J1133" s="767" t="s">
        <v>4442</v>
      </c>
      <c r="K1133" s="742" t="s">
        <v>62</v>
      </c>
      <c r="L1133" s="178" t="s">
        <v>591</v>
      </c>
      <c r="M1133" s="817">
        <v>160033.5</v>
      </c>
      <c r="N1133" s="182" t="s">
        <v>3224</v>
      </c>
    </row>
    <row r="1134" spans="2:14" ht="27.75" customHeight="1">
      <c r="B1134" s="179" t="s">
        <v>235</v>
      </c>
      <c r="C1134" s="179">
        <v>45650</v>
      </c>
      <c r="D1134" s="746" t="s">
        <v>3583</v>
      </c>
      <c r="E1134" s="732" t="s">
        <v>3396</v>
      </c>
      <c r="F1134" s="765" t="s">
        <v>3584</v>
      </c>
      <c r="G1134" s="177" t="s">
        <v>3387</v>
      </c>
      <c r="H1134" s="766" t="s">
        <v>4441</v>
      </c>
      <c r="I1134" s="177"/>
      <c r="J1134" s="767" t="s">
        <v>4442</v>
      </c>
      <c r="K1134" s="742" t="s">
        <v>62</v>
      </c>
      <c r="L1134" s="178" t="s">
        <v>596</v>
      </c>
      <c r="M1134" s="818">
        <v>113231.25</v>
      </c>
      <c r="N1134" s="182" t="s">
        <v>3224</v>
      </c>
    </row>
    <row r="1135" spans="2:14" ht="27.75" customHeight="1">
      <c r="B1135" s="179" t="s">
        <v>235</v>
      </c>
      <c r="C1135" s="179">
        <v>45650</v>
      </c>
      <c r="D1135" s="746" t="s">
        <v>3583</v>
      </c>
      <c r="E1135" s="732" t="s">
        <v>3396</v>
      </c>
      <c r="F1135" s="765" t="s">
        <v>3584</v>
      </c>
      <c r="G1135" s="177" t="s">
        <v>3387</v>
      </c>
      <c r="H1135" s="766" t="s">
        <v>4441</v>
      </c>
      <c r="I1135" s="177"/>
      <c r="J1135" s="767" t="s">
        <v>4442</v>
      </c>
      <c r="K1135" s="742" t="s">
        <v>62</v>
      </c>
      <c r="L1135" s="178" t="s">
        <v>601</v>
      </c>
      <c r="M1135" s="817">
        <v>147955.5</v>
      </c>
      <c r="N1135" s="182" t="s">
        <v>3224</v>
      </c>
    </row>
    <row r="1136" spans="2:14" ht="27.75" customHeight="1">
      <c r="B1136" s="179" t="s">
        <v>235</v>
      </c>
      <c r="C1136" s="179">
        <v>45650</v>
      </c>
      <c r="D1136" s="746" t="s">
        <v>3583</v>
      </c>
      <c r="E1136" s="732" t="s">
        <v>3396</v>
      </c>
      <c r="F1136" s="765" t="s">
        <v>3584</v>
      </c>
      <c r="G1136" s="177" t="s">
        <v>3387</v>
      </c>
      <c r="H1136" s="766" t="s">
        <v>4441</v>
      </c>
      <c r="I1136" s="177"/>
      <c r="J1136" s="767" t="s">
        <v>4442</v>
      </c>
      <c r="K1136" s="742" t="s">
        <v>62</v>
      </c>
      <c r="L1136" s="178" t="s">
        <v>606</v>
      </c>
      <c r="M1136" s="818">
        <v>149767.20000000001</v>
      </c>
      <c r="N1136" s="182" t="s">
        <v>3224</v>
      </c>
    </row>
    <row r="1137" spans="2:14" ht="27.75" customHeight="1">
      <c r="B1137" s="179" t="s">
        <v>235</v>
      </c>
      <c r="C1137" s="179">
        <v>45650</v>
      </c>
      <c r="D1137" s="746" t="s">
        <v>3583</v>
      </c>
      <c r="E1137" s="732" t="s">
        <v>3396</v>
      </c>
      <c r="F1137" s="765" t="s">
        <v>3584</v>
      </c>
      <c r="G1137" s="177" t="s">
        <v>3387</v>
      </c>
      <c r="H1137" s="766" t="s">
        <v>4441</v>
      </c>
      <c r="I1137" s="177"/>
      <c r="J1137" s="767" t="s">
        <v>4442</v>
      </c>
      <c r="K1137" s="742" t="s">
        <v>62</v>
      </c>
      <c r="L1137" s="178" t="s">
        <v>611</v>
      </c>
      <c r="M1137" s="817">
        <v>945948.96</v>
      </c>
      <c r="N1137" s="182" t="s">
        <v>3224</v>
      </c>
    </row>
    <row r="1138" spans="2:14" ht="27.75" customHeight="1">
      <c r="B1138" s="179" t="s">
        <v>235</v>
      </c>
      <c r="C1138" s="179">
        <v>45650</v>
      </c>
      <c r="D1138" s="746" t="s">
        <v>3583</v>
      </c>
      <c r="E1138" s="732" t="s">
        <v>3396</v>
      </c>
      <c r="F1138" s="765" t="s">
        <v>3584</v>
      </c>
      <c r="G1138" s="177" t="s">
        <v>3387</v>
      </c>
      <c r="H1138" s="766" t="s">
        <v>4441</v>
      </c>
      <c r="I1138" s="177"/>
      <c r="J1138" s="767" t="s">
        <v>4442</v>
      </c>
      <c r="K1138" s="742" t="s">
        <v>62</v>
      </c>
      <c r="L1138" s="178" t="s">
        <v>616</v>
      </c>
      <c r="M1138" s="818">
        <v>511503.3</v>
      </c>
      <c r="N1138" s="182" t="s">
        <v>3224</v>
      </c>
    </row>
    <row r="1139" spans="2:14" ht="27.75" customHeight="1">
      <c r="B1139" s="179" t="s">
        <v>235</v>
      </c>
      <c r="C1139" s="179">
        <v>45650</v>
      </c>
      <c r="D1139" s="746" t="s">
        <v>3583</v>
      </c>
      <c r="E1139" s="732" t="s">
        <v>3396</v>
      </c>
      <c r="F1139" s="765" t="s">
        <v>3584</v>
      </c>
      <c r="G1139" s="177" t="s">
        <v>3387</v>
      </c>
      <c r="H1139" s="766" t="s">
        <v>4441</v>
      </c>
      <c r="I1139" s="177"/>
      <c r="J1139" s="767" t="s">
        <v>4442</v>
      </c>
      <c r="K1139" s="742" t="s">
        <v>62</v>
      </c>
      <c r="L1139" s="178" t="s">
        <v>616</v>
      </c>
      <c r="M1139" s="817">
        <v>858496</v>
      </c>
      <c r="N1139" s="182" t="s">
        <v>3224</v>
      </c>
    </row>
    <row r="1140" spans="2:14" ht="27.75" customHeight="1">
      <c r="B1140" s="179" t="s">
        <v>235</v>
      </c>
      <c r="C1140" s="179">
        <v>45650</v>
      </c>
      <c r="D1140" s="746" t="s">
        <v>3583</v>
      </c>
      <c r="E1140" s="732" t="s">
        <v>3396</v>
      </c>
      <c r="F1140" s="765" t="s">
        <v>3584</v>
      </c>
      <c r="G1140" s="177" t="s">
        <v>3387</v>
      </c>
      <c r="H1140" s="766" t="s">
        <v>4441</v>
      </c>
      <c r="I1140" s="177"/>
      <c r="J1140" s="767" t="s">
        <v>4442</v>
      </c>
      <c r="K1140" s="742" t="s">
        <v>62</v>
      </c>
      <c r="L1140" s="178" t="s">
        <v>625</v>
      </c>
      <c r="M1140" s="818">
        <v>1323144.8999999999</v>
      </c>
      <c r="N1140" s="182" t="s">
        <v>3224</v>
      </c>
    </row>
    <row r="1141" spans="2:14" ht="27.75" customHeight="1">
      <c r="B1141" s="179" t="s">
        <v>235</v>
      </c>
      <c r="C1141" s="179">
        <v>45650</v>
      </c>
      <c r="D1141" s="746" t="s">
        <v>3583</v>
      </c>
      <c r="E1141" s="732" t="s">
        <v>3396</v>
      </c>
      <c r="F1141" s="765" t="s">
        <v>3584</v>
      </c>
      <c r="G1141" s="177" t="s">
        <v>3387</v>
      </c>
      <c r="H1141" s="766" t="s">
        <v>4441</v>
      </c>
      <c r="I1141" s="177"/>
      <c r="J1141" s="767" t="s">
        <v>4442</v>
      </c>
      <c r="K1141" s="742" t="s">
        <v>62</v>
      </c>
      <c r="L1141" s="178" t="s">
        <v>629</v>
      </c>
      <c r="M1141" s="817">
        <v>3229174.08</v>
      </c>
      <c r="N1141" s="182" t="s">
        <v>3224</v>
      </c>
    </row>
    <row r="1142" spans="2:14" ht="27.75" customHeight="1">
      <c r="B1142" s="179" t="s">
        <v>235</v>
      </c>
      <c r="C1142" s="179">
        <v>45650</v>
      </c>
      <c r="D1142" s="746" t="s">
        <v>3583</v>
      </c>
      <c r="E1142" s="732" t="s">
        <v>3396</v>
      </c>
      <c r="F1142" s="765" t="s">
        <v>3584</v>
      </c>
      <c r="G1142" s="177" t="s">
        <v>3387</v>
      </c>
      <c r="H1142" s="766" t="s">
        <v>4441</v>
      </c>
      <c r="I1142" s="177"/>
      <c r="J1142" s="767" t="s">
        <v>4442</v>
      </c>
      <c r="K1142" s="742" t="s">
        <v>62</v>
      </c>
      <c r="L1142" s="178" t="s">
        <v>634</v>
      </c>
      <c r="M1142" s="818">
        <v>2240413.6800000002</v>
      </c>
      <c r="N1142" s="182" t="s">
        <v>3224</v>
      </c>
    </row>
    <row r="1143" spans="2:14" ht="27.75" customHeight="1">
      <c r="B1143" s="179" t="s">
        <v>235</v>
      </c>
      <c r="C1143" s="179">
        <v>45650</v>
      </c>
      <c r="D1143" s="746" t="s">
        <v>3583</v>
      </c>
      <c r="E1143" s="732" t="s">
        <v>3396</v>
      </c>
      <c r="F1143" s="765" t="s">
        <v>3584</v>
      </c>
      <c r="G1143" s="177" t="s">
        <v>3387</v>
      </c>
      <c r="H1143" s="766" t="s">
        <v>4441</v>
      </c>
      <c r="I1143" s="177"/>
      <c r="J1143" s="767" t="s">
        <v>4442</v>
      </c>
      <c r="K1143" s="742" t="s">
        <v>62</v>
      </c>
      <c r="L1143" s="178" t="s">
        <v>639</v>
      </c>
      <c r="M1143" s="817">
        <v>569598.48</v>
      </c>
      <c r="N1143" s="182" t="s">
        <v>3224</v>
      </c>
    </row>
    <row r="1144" spans="2:14" ht="27.75" customHeight="1">
      <c r="B1144" s="179" t="s">
        <v>235</v>
      </c>
      <c r="C1144" s="179">
        <v>45650</v>
      </c>
      <c r="D1144" s="746" t="s">
        <v>3583</v>
      </c>
      <c r="E1144" s="732" t="s">
        <v>3396</v>
      </c>
      <c r="F1144" s="765" t="s">
        <v>3584</v>
      </c>
      <c r="G1144" s="177" t="s">
        <v>3387</v>
      </c>
      <c r="H1144" s="766" t="s">
        <v>4441</v>
      </c>
      <c r="I1144" s="177"/>
      <c r="J1144" s="767" t="s">
        <v>4442</v>
      </c>
      <c r="K1144" s="742" t="s">
        <v>62</v>
      </c>
      <c r="L1144" s="178" t="s">
        <v>644</v>
      </c>
      <c r="M1144" s="818">
        <v>2623380.7999999998</v>
      </c>
      <c r="N1144" s="182" t="s">
        <v>3224</v>
      </c>
    </row>
    <row r="1145" spans="2:14" ht="27.75" customHeight="1">
      <c r="B1145" s="179" t="s">
        <v>235</v>
      </c>
      <c r="C1145" s="179">
        <v>45650</v>
      </c>
      <c r="D1145" s="746" t="s">
        <v>3583</v>
      </c>
      <c r="E1145" s="732" t="s">
        <v>3396</v>
      </c>
      <c r="F1145" s="765" t="s">
        <v>3584</v>
      </c>
      <c r="G1145" s="177" t="s">
        <v>3387</v>
      </c>
      <c r="H1145" s="766" t="s">
        <v>4441</v>
      </c>
      <c r="I1145" s="177"/>
      <c r="J1145" s="767" t="s">
        <v>4442</v>
      </c>
      <c r="K1145" s="742" t="s">
        <v>62</v>
      </c>
      <c r="L1145" s="178" t="s">
        <v>649</v>
      </c>
      <c r="M1145" s="817">
        <v>2623380.7999999998</v>
      </c>
      <c r="N1145" s="182" t="s">
        <v>3224</v>
      </c>
    </row>
    <row r="1146" spans="2:14" ht="27.75" customHeight="1">
      <c r="B1146" s="179" t="s">
        <v>235</v>
      </c>
      <c r="C1146" s="179">
        <v>45650</v>
      </c>
      <c r="D1146" s="746" t="s">
        <v>3583</v>
      </c>
      <c r="E1146" s="732" t="s">
        <v>3396</v>
      </c>
      <c r="F1146" s="765" t="s">
        <v>3584</v>
      </c>
      <c r="G1146" s="177" t="s">
        <v>3387</v>
      </c>
      <c r="H1146" s="766" t="s">
        <v>4441</v>
      </c>
      <c r="I1146" s="177"/>
      <c r="J1146" s="767" t="s">
        <v>4442</v>
      </c>
      <c r="K1146" s="742" t="s">
        <v>62</v>
      </c>
      <c r="L1146" s="178" t="s">
        <v>654</v>
      </c>
      <c r="M1146" s="818">
        <v>563129.4</v>
      </c>
      <c r="N1146" s="182" t="s">
        <v>3224</v>
      </c>
    </row>
    <row r="1147" spans="2:14" ht="27.75" customHeight="1">
      <c r="B1147" s="179" t="s">
        <v>235</v>
      </c>
      <c r="C1147" s="179">
        <v>45650</v>
      </c>
      <c r="D1147" s="746" t="s">
        <v>3583</v>
      </c>
      <c r="E1147" s="732" t="s">
        <v>3396</v>
      </c>
      <c r="F1147" s="765" t="s">
        <v>3584</v>
      </c>
      <c r="G1147" s="177" t="s">
        <v>3387</v>
      </c>
      <c r="H1147" s="766" t="s">
        <v>4441</v>
      </c>
      <c r="I1147" s="177"/>
      <c r="J1147" s="767" t="s">
        <v>4442</v>
      </c>
      <c r="K1147" s="742" t="s">
        <v>62</v>
      </c>
      <c r="L1147" s="178" t="s">
        <v>659</v>
      </c>
      <c r="M1147" s="817">
        <v>2885718.88</v>
      </c>
      <c r="N1147" s="182" t="s">
        <v>3224</v>
      </c>
    </row>
    <row r="1148" spans="2:14" ht="27.75" customHeight="1">
      <c r="B1148" s="179" t="s">
        <v>235</v>
      </c>
      <c r="C1148" s="179">
        <v>45650</v>
      </c>
      <c r="D1148" s="746" t="s">
        <v>3583</v>
      </c>
      <c r="E1148" s="732" t="s">
        <v>3396</v>
      </c>
      <c r="F1148" s="765" t="s">
        <v>3584</v>
      </c>
      <c r="G1148" s="177" t="s">
        <v>3387</v>
      </c>
      <c r="H1148" s="766" t="s">
        <v>4441</v>
      </c>
      <c r="I1148" s="177"/>
      <c r="J1148" s="767" t="s">
        <v>4442</v>
      </c>
      <c r="K1148" s="742" t="s">
        <v>62</v>
      </c>
      <c r="L1148" s="178" t="s">
        <v>519</v>
      </c>
      <c r="M1148" s="818">
        <v>908748.72</v>
      </c>
      <c r="N1148" s="182" t="s">
        <v>3224</v>
      </c>
    </row>
    <row r="1149" spans="2:14" ht="27.75" customHeight="1">
      <c r="B1149" s="179" t="s">
        <v>235</v>
      </c>
      <c r="C1149" s="179">
        <v>45650</v>
      </c>
      <c r="D1149" s="746" t="s">
        <v>3583</v>
      </c>
      <c r="E1149" s="732" t="s">
        <v>3396</v>
      </c>
      <c r="F1149" s="765" t="s">
        <v>3584</v>
      </c>
      <c r="G1149" s="177" t="s">
        <v>3387</v>
      </c>
      <c r="H1149" s="766" t="s">
        <v>4441</v>
      </c>
      <c r="I1149" s="177"/>
      <c r="J1149" s="767" t="s">
        <v>4442</v>
      </c>
      <c r="K1149" s="742" t="s">
        <v>62</v>
      </c>
      <c r="L1149" s="178" t="s">
        <v>448</v>
      </c>
      <c r="M1149" s="817">
        <v>96624</v>
      </c>
      <c r="N1149" s="182" t="s">
        <v>3224</v>
      </c>
    </row>
    <row r="1150" spans="2:14" ht="27.75" customHeight="1">
      <c r="B1150" s="179" t="s">
        <v>235</v>
      </c>
      <c r="C1150" s="179">
        <v>45650</v>
      </c>
      <c r="D1150" s="746" t="s">
        <v>3583</v>
      </c>
      <c r="E1150" s="732" t="s">
        <v>3396</v>
      </c>
      <c r="F1150" s="765" t="s">
        <v>3584</v>
      </c>
      <c r="G1150" s="177" t="s">
        <v>3387</v>
      </c>
      <c r="H1150" s="766" t="s">
        <v>4441</v>
      </c>
      <c r="I1150" s="177"/>
      <c r="J1150" s="767" t="s">
        <v>4442</v>
      </c>
      <c r="K1150" s="742" t="s">
        <v>62</v>
      </c>
      <c r="L1150" s="178" t="s">
        <v>514</v>
      </c>
      <c r="M1150" s="818">
        <v>4393.5</v>
      </c>
      <c r="N1150" s="182" t="s">
        <v>3224</v>
      </c>
    </row>
    <row r="1151" spans="2:14" ht="27.75" customHeight="1">
      <c r="B1151" s="179" t="s">
        <v>235</v>
      </c>
      <c r="C1151" s="179">
        <v>45650</v>
      </c>
      <c r="D1151" s="746" t="s">
        <v>3583</v>
      </c>
      <c r="E1151" s="732" t="s">
        <v>3396</v>
      </c>
      <c r="F1151" s="765" t="s">
        <v>3584</v>
      </c>
      <c r="G1151" s="177" t="s">
        <v>3387</v>
      </c>
      <c r="H1151" s="766" t="s">
        <v>4443</v>
      </c>
      <c r="I1151" s="177"/>
      <c r="J1151" s="767" t="s">
        <v>4444</v>
      </c>
      <c r="K1151" s="742" t="s">
        <v>64</v>
      </c>
      <c r="L1151" s="178" t="s">
        <v>69</v>
      </c>
      <c r="M1151" s="815">
        <v>1395276</v>
      </c>
      <c r="N1151" s="182" t="s">
        <v>3224</v>
      </c>
    </row>
    <row r="1152" spans="2:14" ht="27.75" customHeight="1">
      <c r="B1152" s="179" t="s">
        <v>235</v>
      </c>
      <c r="C1152" s="179">
        <v>45650</v>
      </c>
      <c r="D1152" s="764" t="s">
        <v>3913</v>
      </c>
      <c r="E1152" s="732" t="s">
        <v>3393</v>
      </c>
      <c r="F1152" s="764">
        <v>34318862</v>
      </c>
      <c r="G1152" s="177" t="s">
        <v>3394</v>
      </c>
      <c r="H1152" s="766" t="s">
        <v>4445</v>
      </c>
      <c r="I1152" s="177"/>
      <c r="J1152" s="767" t="s">
        <v>4446</v>
      </c>
      <c r="K1152" s="742" t="s">
        <v>76</v>
      </c>
      <c r="L1152" s="178" t="s">
        <v>288</v>
      </c>
      <c r="M1152" s="813">
        <v>31325</v>
      </c>
      <c r="N1152" s="182" t="s">
        <v>3390</v>
      </c>
    </row>
    <row r="1153" spans="2:14" ht="27.75" customHeight="1">
      <c r="B1153" s="179" t="s">
        <v>235</v>
      </c>
      <c r="C1153" s="179">
        <v>45650</v>
      </c>
      <c r="D1153" s="764" t="s">
        <v>4355</v>
      </c>
      <c r="E1153" s="732" t="s">
        <v>3393</v>
      </c>
      <c r="F1153" s="764">
        <v>34319172</v>
      </c>
      <c r="G1153" s="177" t="s">
        <v>3394</v>
      </c>
      <c r="H1153" s="766" t="s">
        <v>4445</v>
      </c>
      <c r="I1153" s="177"/>
      <c r="J1153" s="767" t="s">
        <v>4446</v>
      </c>
      <c r="K1153" s="742" t="s">
        <v>76</v>
      </c>
      <c r="L1153" s="178" t="s">
        <v>288</v>
      </c>
      <c r="M1153" s="813">
        <v>31325</v>
      </c>
      <c r="N1153" s="182" t="s">
        <v>3390</v>
      </c>
    </row>
    <row r="1154" spans="2:14" ht="27.75" customHeight="1">
      <c r="B1154" s="179" t="s">
        <v>235</v>
      </c>
      <c r="C1154" s="179">
        <v>45650</v>
      </c>
      <c r="D1154" s="764" t="s">
        <v>3493</v>
      </c>
      <c r="E1154" s="732" t="s">
        <v>3393</v>
      </c>
      <c r="F1154" s="764">
        <v>34561105</v>
      </c>
      <c r="G1154" s="177" t="s">
        <v>3394</v>
      </c>
      <c r="H1154" s="766" t="s">
        <v>4445</v>
      </c>
      <c r="I1154" s="177"/>
      <c r="J1154" s="767" t="s">
        <v>4446</v>
      </c>
      <c r="K1154" s="742" t="s">
        <v>76</v>
      </c>
      <c r="L1154" s="178" t="s">
        <v>288</v>
      </c>
      <c r="M1154" s="813">
        <v>31325</v>
      </c>
      <c r="N1154" s="182" t="s">
        <v>3390</v>
      </c>
    </row>
    <row r="1155" spans="2:14" ht="27.75" customHeight="1">
      <c r="B1155" s="179" t="s">
        <v>235</v>
      </c>
      <c r="C1155" s="179">
        <v>45650</v>
      </c>
      <c r="D1155" s="764" t="s">
        <v>3495</v>
      </c>
      <c r="E1155" s="732" t="s">
        <v>3393</v>
      </c>
      <c r="F1155" s="764">
        <v>25635032</v>
      </c>
      <c r="G1155" s="177" t="s">
        <v>3394</v>
      </c>
      <c r="H1155" s="766" t="s">
        <v>4445</v>
      </c>
      <c r="I1155" s="177"/>
      <c r="J1155" s="767" t="s">
        <v>4446</v>
      </c>
      <c r="K1155" s="742" t="s">
        <v>76</v>
      </c>
      <c r="L1155" s="178" t="s">
        <v>288</v>
      </c>
      <c r="M1155" s="813">
        <v>31325</v>
      </c>
      <c r="N1155" s="182" t="s">
        <v>3390</v>
      </c>
    </row>
    <row r="1156" spans="2:14" ht="27.75" customHeight="1">
      <c r="B1156" s="179" t="s">
        <v>235</v>
      </c>
      <c r="C1156" s="179">
        <v>45650</v>
      </c>
      <c r="D1156" s="764" t="s">
        <v>3915</v>
      </c>
      <c r="E1156" s="732" t="s">
        <v>3393</v>
      </c>
      <c r="F1156" s="764">
        <v>1047365644</v>
      </c>
      <c r="G1156" s="177" t="s">
        <v>3394</v>
      </c>
      <c r="H1156" s="766" t="s">
        <v>4445</v>
      </c>
      <c r="I1156" s="177"/>
      <c r="J1156" s="767" t="s">
        <v>4446</v>
      </c>
      <c r="K1156" s="742" t="s">
        <v>76</v>
      </c>
      <c r="L1156" s="178" t="s">
        <v>288</v>
      </c>
      <c r="M1156" s="813">
        <v>31325</v>
      </c>
      <c r="N1156" s="182" t="s">
        <v>3390</v>
      </c>
    </row>
    <row r="1157" spans="2:14" ht="27.75" customHeight="1">
      <c r="B1157" s="179" t="s">
        <v>235</v>
      </c>
      <c r="C1157" s="179">
        <v>45650</v>
      </c>
      <c r="D1157" s="764" t="s">
        <v>3917</v>
      </c>
      <c r="E1157" s="732" t="s">
        <v>3393</v>
      </c>
      <c r="F1157" s="764">
        <v>45467436</v>
      </c>
      <c r="G1157" s="177" t="s">
        <v>3394</v>
      </c>
      <c r="H1157" s="766" t="s">
        <v>4445</v>
      </c>
      <c r="I1157" s="177"/>
      <c r="J1157" s="767" t="s">
        <v>4446</v>
      </c>
      <c r="K1157" s="742" t="s">
        <v>76</v>
      </c>
      <c r="L1157" s="178" t="s">
        <v>288</v>
      </c>
      <c r="M1157" s="813">
        <v>31325</v>
      </c>
      <c r="N1157" s="182" t="s">
        <v>3390</v>
      </c>
    </row>
    <row r="1158" spans="2:14" ht="27.75" customHeight="1">
      <c r="B1158" s="179" t="s">
        <v>235</v>
      </c>
      <c r="C1158" s="179">
        <v>45650</v>
      </c>
      <c r="D1158" s="764" t="s">
        <v>3919</v>
      </c>
      <c r="E1158" s="732" t="s">
        <v>3393</v>
      </c>
      <c r="F1158" s="764">
        <v>1143404334</v>
      </c>
      <c r="G1158" s="177" t="s">
        <v>3394</v>
      </c>
      <c r="H1158" s="766" t="s">
        <v>4445</v>
      </c>
      <c r="I1158" s="177"/>
      <c r="J1158" s="767" t="s">
        <v>4446</v>
      </c>
      <c r="K1158" s="742" t="s">
        <v>76</v>
      </c>
      <c r="L1158" s="178" t="s">
        <v>288</v>
      </c>
      <c r="M1158" s="813">
        <v>31325</v>
      </c>
      <c r="N1158" s="182" t="s">
        <v>3390</v>
      </c>
    </row>
    <row r="1159" spans="2:14" ht="27.75" customHeight="1">
      <c r="B1159" s="179" t="s">
        <v>235</v>
      </c>
      <c r="C1159" s="179">
        <v>45650</v>
      </c>
      <c r="D1159" s="764" t="s">
        <v>3921</v>
      </c>
      <c r="E1159" s="732" t="s">
        <v>3393</v>
      </c>
      <c r="F1159" s="764">
        <v>1061719010</v>
      </c>
      <c r="G1159" s="177" t="s">
        <v>3394</v>
      </c>
      <c r="H1159" s="766" t="s">
        <v>4445</v>
      </c>
      <c r="I1159" s="177"/>
      <c r="J1159" s="767" t="s">
        <v>4446</v>
      </c>
      <c r="K1159" s="742" t="s">
        <v>76</v>
      </c>
      <c r="L1159" s="178" t="s">
        <v>288</v>
      </c>
      <c r="M1159" s="813">
        <v>31325</v>
      </c>
      <c r="N1159" s="182" t="s">
        <v>3390</v>
      </c>
    </row>
    <row r="1160" spans="2:14" ht="27.75" customHeight="1">
      <c r="B1160" s="179" t="s">
        <v>235</v>
      </c>
      <c r="C1160" s="179">
        <v>45650</v>
      </c>
      <c r="D1160" s="764" t="s">
        <v>3923</v>
      </c>
      <c r="E1160" s="732" t="s">
        <v>3393</v>
      </c>
      <c r="F1160" s="764">
        <v>48607013</v>
      </c>
      <c r="G1160" s="177" t="s">
        <v>3394</v>
      </c>
      <c r="H1160" s="766" t="s">
        <v>4445</v>
      </c>
      <c r="I1160" s="177"/>
      <c r="J1160" s="767" t="s">
        <v>4446</v>
      </c>
      <c r="K1160" s="742" t="s">
        <v>76</v>
      </c>
      <c r="L1160" s="178" t="s">
        <v>288</v>
      </c>
      <c r="M1160" s="813">
        <v>31325</v>
      </c>
      <c r="N1160" s="182" t="s">
        <v>3390</v>
      </c>
    </row>
    <row r="1161" spans="2:14" ht="27.75" customHeight="1">
      <c r="B1161" s="179" t="s">
        <v>235</v>
      </c>
      <c r="C1161" s="179">
        <v>45650</v>
      </c>
      <c r="D1161" s="764" t="s">
        <v>3925</v>
      </c>
      <c r="E1161" s="732" t="s">
        <v>3393</v>
      </c>
      <c r="F1161" s="764">
        <v>45509952</v>
      </c>
      <c r="G1161" s="177" t="s">
        <v>3394</v>
      </c>
      <c r="H1161" s="766" t="s">
        <v>4445</v>
      </c>
      <c r="I1161" s="177"/>
      <c r="J1161" s="767" t="s">
        <v>4446</v>
      </c>
      <c r="K1161" s="742" t="s">
        <v>76</v>
      </c>
      <c r="L1161" s="178" t="s">
        <v>288</v>
      </c>
      <c r="M1161" s="813">
        <v>31325</v>
      </c>
      <c r="N1161" s="182" t="s">
        <v>3390</v>
      </c>
    </row>
    <row r="1162" spans="2:14" ht="27.75" customHeight="1">
      <c r="B1162" s="179" t="s">
        <v>235</v>
      </c>
      <c r="C1162" s="179">
        <v>45650</v>
      </c>
      <c r="D1162" s="764" t="s">
        <v>3437</v>
      </c>
      <c r="E1162" s="732" t="s">
        <v>3393</v>
      </c>
      <c r="F1162" s="764">
        <v>1058672776</v>
      </c>
      <c r="G1162" s="177" t="s">
        <v>3394</v>
      </c>
      <c r="H1162" s="766" t="s">
        <v>4445</v>
      </c>
      <c r="I1162" s="177"/>
      <c r="J1162" s="767" t="s">
        <v>4446</v>
      </c>
      <c r="K1162" s="742" t="s">
        <v>76</v>
      </c>
      <c r="L1162" s="178" t="s">
        <v>288</v>
      </c>
      <c r="M1162" s="813">
        <v>31325</v>
      </c>
      <c r="N1162" s="182" t="s">
        <v>3390</v>
      </c>
    </row>
    <row r="1163" spans="2:14" ht="27.75" customHeight="1">
      <c r="B1163" s="179" t="s">
        <v>235</v>
      </c>
      <c r="C1163" s="179">
        <v>45650</v>
      </c>
      <c r="D1163" s="764" t="s">
        <v>4356</v>
      </c>
      <c r="E1163" s="732" t="s">
        <v>3393</v>
      </c>
      <c r="F1163" s="764">
        <v>1061795650</v>
      </c>
      <c r="G1163" s="177" t="s">
        <v>3394</v>
      </c>
      <c r="H1163" s="766" t="s">
        <v>4445</v>
      </c>
      <c r="I1163" s="177"/>
      <c r="J1163" s="767" t="s">
        <v>4446</v>
      </c>
      <c r="K1163" s="742" t="s">
        <v>76</v>
      </c>
      <c r="L1163" s="178" t="s">
        <v>288</v>
      </c>
      <c r="M1163" s="813">
        <v>31325</v>
      </c>
      <c r="N1163" s="182" t="s">
        <v>3390</v>
      </c>
    </row>
    <row r="1164" spans="2:14" ht="27.75" customHeight="1">
      <c r="B1164" s="179" t="s">
        <v>235</v>
      </c>
      <c r="C1164" s="179">
        <v>45650</v>
      </c>
      <c r="D1164" s="764" t="s">
        <v>3441</v>
      </c>
      <c r="E1164" s="732" t="s">
        <v>3393</v>
      </c>
      <c r="F1164" s="764">
        <v>1058670284</v>
      </c>
      <c r="G1164" s="177" t="s">
        <v>3394</v>
      </c>
      <c r="H1164" s="766" t="s">
        <v>4445</v>
      </c>
      <c r="I1164" s="177"/>
      <c r="J1164" s="767" t="s">
        <v>4446</v>
      </c>
      <c r="K1164" s="742" t="s">
        <v>76</v>
      </c>
      <c r="L1164" s="178" t="s">
        <v>288</v>
      </c>
      <c r="M1164" s="813">
        <v>31325</v>
      </c>
      <c r="N1164" s="182" t="s">
        <v>3390</v>
      </c>
    </row>
    <row r="1165" spans="2:14" ht="27.75" customHeight="1">
      <c r="B1165" s="179" t="s">
        <v>235</v>
      </c>
      <c r="C1165" s="179">
        <v>45650</v>
      </c>
      <c r="D1165" s="764" t="s">
        <v>3931</v>
      </c>
      <c r="E1165" s="732" t="s">
        <v>3393</v>
      </c>
      <c r="F1165" s="764">
        <v>1061783592</v>
      </c>
      <c r="G1165" s="177" t="s">
        <v>3394</v>
      </c>
      <c r="H1165" s="766" t="s">
        <v>4445</v>
      </c>
      <c r="I1165" s="177"/>
      <c r="J1165" s="767" t="s">
        <v>4446</v>
      </c>
      <c r="K1165" s="742" t="s">
        <v>76</v>
      </c>
      <c r="L1165" s="178" t="s">
        <v>288</v>
      </c>
      <c r="M1165" s="813">
        <v>31325</v>
      </c>
      <c r="N1165" s="182" t="s">
        <v>3390</v>
      </c>
    </row>
    <row r="1166" spans="2:14" ht="27.75" customHeight="1">
      <c r="B1166" s="179" t="s">
        <v>235</v>
      </c>
      <c r="C1166" s="179">
        <v>45650</v>
      </c>
      <c r="D1166" s="764" t="s">
        <v>3933</v>
      </c>
      <c r="E1166" s="732" t="s">
        <v>3393</v>
      </c>
      <c r="F1166" s="764">
        <v>1033730834</v>
      </c>
      <c r="G1166" s="177" t="s">
        <v>3394</v>
      </c>
      <c r="H1166" s="766" t="s">
        <v>4445</v>
      </c>
      <c r="I1166" s="177"/>
      <c r="J1166" s="767" t="s">
        <v>4446</v>
      </c>
      <c r="K1166" s="742" t="s">
        <v>76</v>
      </c>
      <c r="L1166" s="178" t="s">
        <v>288</v>
      </c>
      <c r="M1166" s="813">
        <v>31325</v>
      </c>
      <c r="N1166" s="182" t="s">
        <v>3390</v>
      </c>
    </row>
    <row r="1167" spans="2:14" ht="27.75" customHeight="1">
      <c r="B1167" s="179" t="s">
        <v>235</v>
      </c>
      <c r="C1167" s="179">
        <v>45650</v>
      </c>
      <c r="D1167" s="764" t="s">
        <v>3447</v>
      </c>
      <c r="E1167" s="732" t="s">
        <v>3393</v>
      </c>
      <c r="F1167" s="764">
        <v>1061716701</v>
      </c>
      <c r="G1167" s="177" t="s">
        <v>3394</v>
      </c>
      <c r="H1167" s="766" t="s">
        <v>4445</v>
      </c>
      <c r="I1167" s="177"/>
      <c r="J1167" s="767" t="s">
        <v>4446</v>
      </c>
      <c r="K1167" s="742" t="s">
        <v>76</v>
      </c>
      <c r="L1167" s="178" t="s">
        <v>288</v>
      </c>
      <c r="M1167" s="813">
        <v>31325</v>
      </c>
      <c r="N1167" s="182" t="s">
        <v>3390</v>
      </c>
    </row>
    <row r="1168" spans="2:14" ht="27.75" customHeight="1">
      <c r="B1168" s="179" t="s">
        <v>235</v>
      </c>
      <c r="C1168" s="179">
        <v>45650</v>
      </c>
      <c r="D1168" s="764" t="s">
        <v>4357</v>
      </c>
      <c r="E1168" s="732" t="s">
        <v>3393</v>
      </c>
      <c r="F1168" s="764">
        <v>1061702306</v>
      </c>
      <c r="G1168" s="177" t="s">
        <v>3394</v>
      </c>
      <c r="H1168" s="766" t="s">
        <v>4445</v>
      </c>
      <c r="I1168" s="177"/>
      <c r="J1168" s="767" t="s">
        <v>4446</v>
      </c>
      <c r="K1168" s="742" t="s">
        <v>76</v>
      </c>
      <c r="L1168" s="178" t="s">
        <v>288</v>
      </c>
      <c r="M1168" s="813">
        <v>31325</v>
      </c>
      <c r="N1168" s="182" t="s">
        <v>3390</v>
      </c>
    </row>
    <row r="1169" spans="2:14" ht="27.75" customHeight="1">
      <c r="B1169" s="179" t="s">
        <v>235</v>
      </c>
      <c r="C1169" s="179">
        <v>45650</v>
      </c>
      <c r="D1169" s="764" t="s">
        <v>3937</v>
      </c>
      <c r="E1169" s="732" t="s">
        <v>3393</v>
      </c>
      <c r="F1169" s="764">
        <v>25276952</v>
      </c>
      <c r="G1169" s="177" t="s">
        <v>3394</v>
      </c>
      <c r="H1169" s="766" t="s">
        <v>4445</v>
      </c>
      <c r="I1169" s="177"/>
      <c r="J1169" s="767" t="s">
        <v>4446</v>
      </c>
      <c r="K1169" s="742" t="s">
        <v>76</v>
      </c>
      <c r="L1169" s="178" t="s">
        <v>288</v>
      </c>
      <c r="M1169" s="813">
        <v>31325</v>
      </c>
      <c r="N1169" s="182" t="s">
        <v>3390</v>
      </c>
    </row>
    <row r="1170" spans="2:14" ht="27.75" customHeight="1">
      <c r="B1170" s="179" t="s">
        <v>235</v>
      </c>
      <c r="C1170" s="179">
        <v>45650</v>
      </c>
      <c r="D1170" s="764" t="s">
        <v>3453</v>
      </c>
      <c r="E1170" s="732" t="s">
        <v>3393</v>
      </c>
      <c r="F1170" s="764">
        <v>52999456</v>
      </c>
      <c r="G1170" s="177" t="s">
        <v>3394</v>
      </c>
      <c r="H1170" s="766" t="s">
        <v>4445</v>
      </c>
      <c r="I1170" s="177"/>
      <c r="J1170" s="767" t="s">
        <v>4446</v>
      </c>
      <c r="K1170" s="742" t="s">
        <v>76</v>
      </c>
      <c r="L1170" s="178" t="s">
        <v>288</v>
      </c>
      <c r="M1170" s="813">
        <v>31325</v>
      </c>
      <c r="N1170" s="182" t="s">
        <v>3390</v>
      </c>
    </row>
    <row r="1171" spans="2:14" ht="27.75" customHeight="1">
      <c r="B1171" s="179" t="s">
        <v>235</v>
      </c>
      <c r="C1171" s="179">
        <v>45650</v>
      </c>
      <c r="D1171" s="764" t="s">
        <v>3455</v>
      </c>
      <c r="E1171" s="732" t="s">
        <v>3393</v>
      </c>
      <c r="F1171" s="764">
        <v>1061808219</v>
      </c>
      <c r="G1171" s="177" t="s">
        <v>3394</v>
      </c>
      <c r="H1171" s="766" t="s">
        <v>4445</v>
      </c>
      <c r="I1171" s="177"/>
      <c r="J1171" s="767" t="s">
        <v>4446</v>
      </c>
      <c r="K1171" s="742" t="s">
        <v>76</v>
      </c>
      <c r="L1171" s="178" t="s">
        <v>288</v>
      </c>
      <c r="M1171" s="813">
        <v>31325</v>
      </c>
      <c r="N1171" s="182" t="s">
        <v>3390</v>
      </c>
    </row>
    <row r="1172" spans="2:14" ht="27.75" customHeight="1">
      <c r="B1172" s="179" t="s">
        <v>235</v>
      </c>
      <c r="C1172" s="179">
        <v>45650</v>
      </c>
      <c r="D1172" s="764" t="s">
        <v>3457</v>
      </c>
      <c r="E1172" s="732" t="s">
        <v>3393</v>
      </c>
      <c r="F1172" s="764">
        <v>1061775664</v>
      </c>
      <c r="G1172" s="177" t="s">
        <v>3394</v>
      </c>
      <c r="H1172" s="766" t="s">
        <v>4445</v>
      </c>
      <c r="I1172" s="177"/>
      <c r="J1172" s="767" t="s">
        <v>4446</v>
      </c>
      <c r="K1172" s="742" t="s">
        <v>76</v>
      </c>
      <c r="L1172" s="178" t="s">
        <v>288</v>
      </c>
      <c r="M1172" s="813">
        <v>31325</v>
      </c>
      <c r="N1172" s="182" t="s">
        <v>3390</v>
      </c>
    </row>
    <row r="1173" spans="2:14" ht="27.75" customHeight="1">
      <c r="B1173" s="179" t="s">
        <v>235</v>
      </c>
      <c r="C1173" s="179">
        <v>45650</v>
      </c>
      <c r="D1173" s="764" t="s">
        <v>3459</v>
      </c>
      <c r="E1173" s="732" t="s">
        <v>3393</v>
      </c>
      <c r="F1173" s="764">
        <v>34317116</v>
      </c>
      <c r="G1173" s="177" t="s">
        <v>3394</v>
      </c>
      <c r="H1173" s="766" t="s">
        <v>4445</v>
      </c>
      <c r="I1173" s="177"/>
      <c r="J1173" s="767" t="s">
        <v>4446</v>
      </c>
      <c r="K1173" s="742" t="s">
        <v>76</v>
      </c>
      <c r="L1173" s="178" t="s">
        <v>288</v>
      </c>
      <c r="M1173" s="813">
        <v>31325</v>
      </c>
      <c r="N1173" s="182" t="s">
        <v>3390</v>
      </c>
    </row>
    <row r="1174" spans="2:14" ht="27.75" customHeight="1">
      <c r="B1174" s="179" t="s">
        <v>235</v>
      </c>
      <c r="C1174" s="179">
        <v>45650</v>
      </c>
      <c r="D1174" s="764" t="s">
        <v>3461</v>
      </c>
      <c r="E1174" s="732" t="s">
        <v>3393</v>
      </c>
      <c r="F1174" s="764">
        <v>1058976144</v>
      </c>
      <c r="G1174" s="177" t="s">
        <v>3394</v>
      </c>
      <c r="H1174" s="766" t="s">
        <v>4445</v>
      </c>
      <c r="I1174" s="177"/>
      <c r="J1174" s="767" t="s">
        <v>4446</v>
      </c>
      <c r="K1174" s="742" t="s">
        <v>76</v>
      </c>
      <c r="L1174" s="178" t="s">
        <v>288</v>
      </c>
      <c r="M1174" s="813">
        <v>31325</v>
      </c>
      <c r="N1174" s="182" t="s">
        <v>3390</v>
      </c>
    </row>
    <row r="1175" spans="2:14" ht="27.75" customHeight="1">
      <c r="B1175" s="179" t="s">
        <v>235</v>
      </c>
      <c r="C1175" s="179">
        <v>45650</v>
      </c>
      <c r="D1175" s="764" t="s">
        <v>3944</v>
      </c>
      <c r="E1175" s="732" t="s">
        <v>3393</v>
      </c>
      <c r="F1175" s="764">
        <v>1059362572</v>
      </c>
      <c r="G1175" s="177" t="s">
        <v>3394</v>
      </c>
      <c r="H1175" s="766" t="s">
        <v>4445</v>
      </c>
      <c r="I1175" s="177"/>
      <c r="J1175" s="767" t="s">
        <v>4446</v>
      </c>
      <c r="K1175" s="742" t="s">
        <v>76</v>
      </c>
      <c r="L1175" s="178" t="s">
        <v>288</v>
      </c>
      <c r="M1175" s="813">
        <v>31325</v>
      </c>
      <c r="N1175" s="182" t="s">
        <v>3390</v>
      </c>
    </row>
    <row r="1176" spans="2:14" ht="27.75" customHeight="1">
      <c r="B1176" s="179" t="s">
        <v>235</v>
      </c>
      <c r="C1176" s="179">
        <v>45650</v>
      </c>
      <c r="D1176" s="764" t="s">
        <v>3465</v>
      </c>
      <c r="E1176" s="732" t="s">
        <v>3393</v>
      </c>
      <c r="F1176" s="764">
        <v>1061601638</v>
      </c>
      <c r="G1176" s="177" t="s">
        <v>3394</v>
      </c>
      <c r="H1176" s="766" t="s">
        <v>4445</v>
      </c>
      <c r="I1176" s="177"/>
      <c r="J1176" s="767" t="s">
        <v>4446</v>
      </c>
      <c r="K1176" s="742" t="s">
        <v>76</v>
      </c>
      <c r="L1176" s="178" t="s">
        <v>288</v>
      </c>
      <c r="M1176" s="813">
        <v>31325</v>
      </c>
      <c r="N1176" s="182" t="s">
        <v>3390</v>
      </c>
    </row>
    <row r="1177" spans="2:14" ht="27.75" customHeight="1">
      <c r="B1177" s="179" t="s">
        <v>235</v>
      </c>
      <c r="C1177" s="179">
        <v>45650</v>
      </c>
      <c r="D1177" s="764" t="s">
        <v>3947</v>
      </c>
      <c r="E1177" s="732" t="s">
        <v>3393</v>
      </c>
      <c r="F1177" s="764">
        <v>1058676626</v>
      </c>
      <c r="G1177" s="177" t="s">
        <v>3394</v>
      </c>
      <c r="H1177" s="766" t="s">
        <v>4445</v>
      </c>
      <c r="I1177" s="177"/>
      <c r="J1177" s="767" t="s">
        <v>4446</v>
      </c>
      <c r="K1177" s="742" t="s">
        <v>76</v>
      </c>
      <c r="L1177" s="178" t="s">
        <v>288</v>
      </c>
      <c r="M1177" s="813">
        <v>31325</v>
      </c>
      <c r="N1177" s="182" t="s">
        <v>3390</v>
      </c>
    </row>
    <row r="1178" spans="2:14" ht="27.75" customHeight="1">
      <c r="B1178" s="179" t="s">
        <v>235</v>
      </c>
      <c r="C1178" s="179">
        <v>45650</v>
      </c>
      <c r="D1178" s="764" t="s">
        <v>3469</v>
      </c>
      <c r="E1178" s="732" t="s">
        <v>3393</v>
      </c>
      <c r="F1178" s="764">
        <v>76335748</v>
      </c>
      <c r="G1178" s="177" t="s">
        <v>3394</v>
      </c>
      <c r="H1178" s="766" t="s">
        <v>4445</v>
      </c>
      <c r="I1178" s="177"/>
      <c r="J1178" s="767" t="s">
        <v>4446</v>
      </c>
      <c r="K1178" s="742" t="s">
        <v>76</v>
      </c>
      <c r="L1178" s="178" t="s">
        <v>288</v>
      </c>
      <c r="M1178" s="813">
        <v>31325</v>
      </c>
      <c r="N1178" s="182" t="s">
        <v>3390</v>
      </c>
    </row>
    <row r="1179" spans="2:14" ht="27.75" customHeight="1">
      <c r="B1179" s="179" t="s">
        <v>235</v>
      </c>
      <c r="C1179" s="179">
        <v>45650</v>
      </c>
      <c r="D1179" s="764" t="s">
        <v>3471</v>
      </c>
      <c r="E1179" s="732" t="s">
        <v>3393</v>
      </c>
      <c r="F1179" s="764">
        <v>1059912800</v>
      </c>
      <c r="G1179" s="177" t="s">
        <v>3394</v>
      </c>
      <c r="H1179" s="766" t="s">
        <v>4445</v>
      </c>
      <c r="I1179" s="177"/>
      <c r="J1179" s="767" t="s">
        <v>4446</v>
      </c>
      <c r="K1179" s="742" t="s">
        <v>76</v>
      </c>
      <c r="L1179" s="178" t="s">
        <v>288</v>
      </c>
      <c r="M1179" s="813">
        <v>31325</v>
      </c>
      <c r="N1179" s="182" t="s">
        <v>3390</v>
      </c>
    </row>
    <row r="1180" spans="2:14" ht="27.75" customHeight="1">
      <c r="B1180" s="179" t="s">
        <v>235</v>
      </c>
      <c r="C1180" s="179">
        <v>45650</v>
      </c>
      <c r="D1180" s="764" t="s">
        <v>3473</v>
      </c>
      <c r="E1180" s="732" t="s">
        <v>3393</v>
      </c>
      <c r="F1180" s="764">
        <v>1061723418</v>
      </c>
      <c r="G1180" s="177" t="s">
        <v>3394</v>
      </c>
      <c r="H1180" s="766" t="s">
        <v>4445</v>
      </c>
      <c r="I1180" s="177"/>
      <c r="J1180" s="767" t="s">
        <v>4446</v>
      </c>
      <c r="K1180" s="742" t="s">
        <v>76</v>
      </c>
      <c r="L1180" s="178" t="s">
        <v>288</v>
      </c>
      <c r="M1180" s="813">
        <v>31325</v>
      </c>
      <c r="N1180" s="182" t="s">
        <v>3390</v>
      </c>
    </row>
    <row r="1181" spans="2:14" ht="27.75" customHeight="1">
      <c r="B1181" s="179" t="s">
        <v>235</v>
      </c>
      <c r="C1181" s="179">
        <v>45650</v>
      </c>
      <c r="D1181" s="764" t="s">
        <v>3624</v>
      </c>
      <c r="E1181" s="732" t="s">
        <v>3393</v>
      </c>
      <c r="F1181" s="764">
        <v>1061720638</v>
      </c>
      <c r="G1181" s="177" t="s">
        <v>3394</v>
      </c>
      <c r="H1181" s="766" t="s">
        <v>4445</v>
      </c>
      <c r="I1181" s="177"/>
      <c r="J1181" s="767" t="s">
        <v>4446</v>
      </c>
      <c r="K1181" s="742" t="s">
        <v>76</v>
      </c>
      <c r="L1181" s="178" t="s">
        <v>288</v>
      </c>
      <c r="M1181" s="813">
        <v>31325</v>
      </c>
      <c r="N1181" s="182" t="s">
        <v>3390</v>
      </c>
    </row>
    <row r="1182" spans="2:14" ht="27.75" customHeight="1">
      <c r="B1182" s="179" t="s">
        <v>235</v>
      </c>
      <c r="C1182" s="179">
        <v>45650</v>
      </c>
      <c r="D1182" s="764" t="s">
        <v>3477</v>
      </c>
      <c r="E1182" s="732" t="s">
        <v>3393</v>
      </c>
      <c r="F1182" s="764">
        <v>1061786824</v>
      </c>
      <c r="G1182" s="177" t="s">
        <v>3394</v>
      </c>
      <c r="H1182" s="766" t="s">
        <v>4445</v>
      </c>
      <c r="I1182" s="177"/>
      <c r="J1182" s="767" t="s">
        <v>4446</v>
      </c>
      <c r="K1182" s="742" t="s">
        <v>76</v>
      </c>
      <c r="L1182" s="178" t="s">
        <v>288</v>
      </c>
      <c r="M1182" s="813">
        <v>31325</v>
      </c>
      <c r="N1182" s="182" t="s">
        <v>3390</v>
      </c>
    </row>
    <row r="1183" spans="2:14" ht="27.75" customHeight="1">
      <c r="B1183" s="179" t="s">
        <v>235</v>
      </c>
      <c r="C1183" s="179">
        <v>45650</v>
      </c>
      <c r="D1183" s="764" t="s">
        <v>3479</v>
      </c>
      <c r="E1183" s="732" t="s">
        <v>3393</v>
      </c>
      <c r="F1183" s="764">
        <v>1059915770</v>
      </c>
      <c r="G1183" s="177" t="s">
        <v>3394</v>
      </c>
      <c r="H1183" s="766" t="s">
        <v>4445</v>
      </c>
      <c r="I1183" s="177"/>
      <c r="J1183" s="767" t="s">
        <v>4446</v>
      </c>
      <c r="K1183" s="742" t="s">
        <v>76</v>
      </c>
      <c r="L1183" s="178" t="s">
        <v>288</v>
      </c>
      <c r="M1183" s="813">
        <v>31325</v>
      </c>
      <c r="N1183" s="182" t="s">
        <v>3390</v>
      </c>
    </row>
    <row r="1184" spans="2:14" ht="27.75" customHeight="1">
      <c r="B1184" s="179" t="s">
        <v>235</v>
      </c>
      <c r="C1184" s="179">
        <v>45650</v>
      </c>
      <c r="D1184" s="764" t="s">
        <v>3481</v>
      </c>
      <c r="E1184" s="732" t="s">
        <v>3393</v>
      </c>
      <c r="F1184" s="764">
        <v>1058976178</v>
      </c>
      <c r="G1184" s="177" t="s">
        <v>3394</v>
      </c>
      <c r="H1184" s="766" t="s">
        <v>4445</v>
      </c>
      <c r="I1184" s="177"/>
      <c r="J1184" s="767" t="s">
        <v>4446</v>
      </c>
      <c r="K1184" s="742" t="s">
        <v>76</v>
      </c>
      <c r="L1184" s="178" t="s">
        <v>288</v>
      </c>
      <c r="M1184" s="813">
        <v>31325</v>
      </c>
      <c r="N1184" s="182" t="s">
        <v>3390</v>
      </c>
    </row>
    <row r="1185" spans="2:14" ht="27.75" customHeight="1">
      <c r="B1185" s="179" t="s">
        <v>235</v>
      </c>
      <c r="C1185" s="179">
        <v>45650</v>
      </c>
      <c r="D1185" s="764" t="s">
        <v>3483</v>
      </c>
      <c r="E1185" s="732" t="s">
        <v>3393</v>
      </c>
      <c r="F1185" s="764">
        <v>34639210</v>
      </c>
      <c r="G1185" s="177" t="s">
        <v>3394</v>
      </c>
      <c r="H1185" s="766" t="s">
        <v>4445</v>
      </c>
      <c r="I1185" s="177"/>
      <c r="J1185" s="767" t="s">
        <v>4446</v>
      </c>
      <c r="K1185" s="742" t="s">
        <v>76</v>
      </c>
      <c r="L1185" s="178" t="s">
        <v>288</v>
      </c>
      <c r="M1185" s="813">
        <v>31325</v>
      </c>
      <c r="N1185" s="182" t="s">
        <v>3390</v>
      </c>
    </row>
    <row r="1186" spans="2:14" ht="27.75" customHeight="1">
      <c r="B1186" s="179" t="s">
        <v>235</v>
      </c>
      <c r="C1186" s="179">
        <v>45650</v>
      </c>
      <c r="D1186" s="764" t="s">
        <v>3957</v>
      </c>
      <c r="E1186" s="732" t="s">
        <v>3393</v>
      </c>
      <c r="F1186" s="764">
        <v>1059360257</v>
      </c>
      <c r="G1186" s="177" t="s">
        <v>3394</v>
      </c>
      <c r="H1186" s="766" t="s">
        <v>4445</v>
      </c>
      <c r="I1186" s="177"/>
      <c r="J1186" s="767" t="s">
        <v>4446</v>
      </c>
      <c r="K1186" s="742" t="s">
        <v>76</v>
      </c>
      <c r="L1186" s="178" t="s">
        <v>288</v>
      </c>
      <c r="M1186" s="813">
        <v>31325</v>
      </c>
      <c r="N1186" s="182" t="s">
        <v>3390</v>
      </c>
    </row>
    <row r="1187" spans="2:14" ht="27.75" customHeight="1">
      <c r="B1187" s="179" t="s">
        <v>235</v>
      </c>
      <c r="C1187" s="179">
        <v>45650</v>
      </c>
      <c r="D1187" s="764" t="s">
        <v>3487</v>
      </c>
      <c r="E1187" s="732" t="s">
        <v>3393</v>
      </c>
      <c r="F1187" s="764">
        <v>1058672925</v>
      </c>
      <c r="G1187" s="177" t="s">
        <v>3394</v>
      </c>
      <c r="H1187" s="766" t="s">
        <v>4445</v>
      </c>
      <c r="I1187" s="177"/>
      <c r="J1187" s="767" t="s">
        <v>4446</v>
      </c>
      <c r="K1187" s="742" t="s">
        <v>76</v>
      </c>
      <c r="L1187" s="178" t="s">
        <v>288</v>
      </c>
      <c r="M1187" s="813">
        <v>31325</v>
      </c>
      <c r="N1187" s="182" t="s">
        <v>3390</v>
      </c>
    </row>
    <row r="1188" spans="2:14" ht="27.75" customHeight="1">
      <c r="B1188" s="179" t="s">
        <v>235</v>
      </c>
      <c r="C1188" s="179">
        <v>45650</v>
      </c>
      <c r="D1188" s="764" t="s">
        <v>3489</v>
      </c>
      <c r="E1188" s="732" t="s">
        <v>3393</v>
      </c>
      <c r="F1188" s="764">
        <v>1061087676</v>
      </c>
      <c r="G1188" s="177" t="s">
        <v>3394</v>
      </c>
      <c r="H1188" s="766" t="s">
        <v>4445</v>
      </c>
      <c r="I1188" s="177"/>
      <c r="J1188" s="767" t="s">
        <v>4446</v>
      </c>
      <c r="K1188" s="742" t="s">
        <v>76</v>
      </c>
      <c r="L1188" s="178" t="s">
        <v>288</v>
      </c>
      <c r="M1188" s="813">
        <v>31325</v>
      </c>
      <c r="N1188" s="182" t="s">
        <v>3390</v>
      </c>
    </row>
    <row r="1189" spans="2:14" ht="27.75" customHeight="1">
      <c r="B1189" s="179" t="s">
        <v>235</v>
      </c>
      <c r="C1189" s="179">
        <v>45650</v>
      </c>
      <c r="D1189" s="764" t="s">
        <v>3497</v>
      </c>
      <c r="E1189" s="732" t="s">
        <v>3393</v>
      </c>
      <c r="F1189" s="764">
        <v>1059356237</v>
      </c>
      <c r="G1189" s="177" t="s">
        <v>3394</v>
      </c>
      <c r="H1189" s="766" t="s">
        <v>4445</v>
      </c>
      <c r="I1189" s="177"/>
      <c r="J1189" s="767" t="s">
        <v>4446</v>
      </c>
      <c r="K1189" s="742" t="s">
        <v>76</v>
      </c>
      <c r="L1189" s="178" t="s">
        <v>288</v>
      </c>
      <c r="M1189" s="813">
        <v>31325</v>
      </c>
      <c r="N1189" s="182" t="s">
        <v>3390</v>
      </c>
    </row>
    <row r="1190" spans="2:14" ht="27.75" customHeight="1">
      <c r="B1190" s="179" t="s">
        <v>235</v>
      </c>
      <c r="C1190" s="179">
        <v>45650</v>
      </c>
      <c r="D1190" s="764" t="s">
        <v>3965</v>
      </c>
      <c r="E1190" s="732" t="s">
        <v>3393</v>
      </c>
      <c r="F1190" s="764">
        <v>76028758</v>
      </c>
      <c r="G1190" s="177" t="s">
        <v>3394</v>
      </c>
      <c r="H1190" s="766" t="s">
        <v>4445</v>
      </c>
      <c r="I1190" s="177"/>
      <c r="J1190" s="767" t="s">
        <v>4446</v>
      </c>
      <c r="K1190" s="742" t="s">
        <v>76</v>
      </c>
      <c r="L1190" s="178" t="s">
        <v>288</v>
      </c>
      <c r="M1190" s="813">
        <v>31325</v>
      </c>
      <c r="N1190" s="182" t="s">
        <v>3390</v>
      </c>
    </row>
    <row r="1191" spans="2:14" ht="27.75" customHeight="1">
      <c r="B1191" s="179" t="s">
        <v>235</v>
      </c>
      <c r="C1191" s="179">
        <v>45650</v>
      </c>
      <c r="D1191" s="746" t="s">
        <v>3733</v>
      </c>
      <c r="E1191" s="732" t="s">
        <v>3396</v>
      </c>
      <c r="F1191" s="765" t="s">
        <v>3734</v>
      </c>
      <c r="G1191" s="177" t="s">
        <v>3387</v>
      </c>
      <c r="H1191" s="766" t="s">
        <v>4447</v>
      </c>
      <c r="I1191" s="177"/>
      <c r="J1191" s="767" t="s">
        <v>4448</v>
      </c>
      <c r="K1191" s="742" t="s">
        <v>100</v>
      </c>
      <c r="L1191" s="178" t="s">
        <v>105</v>
      </c>
      <c r="M1191" s="815">
        <v>8141826</v>
      </c>
      <c r="N1191" s="182" t="s">
        <v>3224</v>
      </c>
    </row>
    <row r="1192" spans="2:14" ht="27.75" customHeight="1">
      <c r="B1192" s="179" t="s">
        <v>235</v>
      </c>
      <c r="C1192" s="179">
        <v>45650</v>
      </c>
      <c r="D1192" s="746" t="s">
        <v>3733</v>
      </c>
      <c r="E1192" s="732" t="s">
        <v>3396</v>
      </c>
      <c r="F1192" s="765" t="s">
        <v>3734</v>
      </c>
      <c r="G1192" s="177" t="s">
        <v>3387</v>
      </c>
      <c r="H1192" s="766" t="s">
        <v>4449</v>
      </c>
      <c r="I1192" s="177"/>
      <c r="J1192" s="767" t="s">
        <v>4448</v>
      </c>
      <c r="K1192" s="742" t="s">
        <v>100</v>
      </c>
      <c r="L1192" s="178" t="s">
        <v>102</v>
      </c>
      <c r="M1192" s="815">
        <v>7800000</v>
      </c>
      <c r="N1192" s="182" t="s">
        <v>3224</v>
      </c>
    </row>
    <row r="1193" spans="2:14" ht="27.75" customHeight="1">
      <c r="B1193" s="179" t="s">
        <v>235</v>
      </c>
      <c r="C1193" s="179">
        <v>45650</v>
      </c>
      <c r="D1193" s="746" t="s">
        <v>3738</v>
      </c>
      <c r="E1193" s="732" t="s">
        <v>3393</v>
      </c>
      <c r="F1193" s="732">
        <v>45690077</v>
      </c>
      <c r="G1193" s="177" t="s">
        <v>3394</v>
      </c>
      <c r="H1193" s="766" t="s">
        <v>4450</v>
      </c>
      <c r="I1193" s="177"/>
      <c r="J1193" s="767" t="s">
        <v>4448</v>
      </c>
      <c r="K1193" s="742" t="s">
        <v>100</v>
      </c>
      <c r="L1193" s="178" t="s">
        <v>102</v>
      </c>
      <c r="M1193" s="815">
        <v>3000000</v>
      </c>
      <c r="N1193" s="182" t="s">
        <v>3224</v>
      </c>
    </row>
    <row r="1194" spans="2:14" ht="27.75" customHeight="1">
      <c r="B1194" s="179" t="s">
        <v>235</v>
      </c>
      <c r="C1194" s="179">
        <v>45657</v>
      </c>
      <c r="D1194" s="747" t="s">
        <v>3898</v>
      </c>
      <c r="E1194" s="765" t="s">
        <v>3396</v>
      </c>
      <c r="F1194" s="765" t="s">
        <v>3899</v>
      </c>
      <c r="G1194" s="177" t="s">
        <v>3391</v>
      </c>
      <c r="H1194" s="766" t="s">
        <v>4451</v>
      </c>
      <c r="I1194" s="177"/>
      <c r="J1194" s="767" t="s">
        <v>4452</v>
      </c>
      <c r="K1194" s="742" t="s">
        <v>119</v>
      </c>
      <c r="L1194" s="178" t="s">
        <v>349</v>
      </c>
      <c r="M1194" s="815">
        <v>647592.56000000006</v>
      </c>
      <c r="N1194" s="182" t="s">
        <v>3224</v>
      </c>
    </row>
    <row r="1195" spans="2:14" ht="27.75" customHeight="1">
      <c r="B1195" s="179"/>
      <c r="C1195" s="179"/>
      <c r="D1195" s="183"/>
      <c r="E1195" s="732"/>
      <c r="F1195" s="732"/>
      <c r="G1195" s="177"/>
      <c r="H1195" s="177"/>
      <c r="I1195" s="177"/>
      <c r="J1195" s="184"/>
      <c r="K1195" s="742"/>
      <c r="L1195" s="178"/>
      <c r="M1195" s="180"/>
      <c r="N1195" s="182"/>
    </row>
    <row r="1196" spans="2:14" ht="27.75" customHeight="1">
      <c r="B1196" s="179"/>
      <c r="C1196" s="179"/>
      <c r="D1196" s="183"/>
      <c r="E1196" s="732"/>
      <c r="F1196" s="732"/>
      <c r="G1196" s="177"/>
      <c r="H1196" s="177"/>
      <c r="I1196" s="177"/>
      <c r="J1196" s="184"/>
      <c r="K1196" s="742"/>
      <c r="L1196" s="178"/>
      <c r="M1196" s="180"/>
      <c r="N1196" s="182"/>
    </row>
    <row r="1197" spans="2:14" ht="27.75" customHeight="1">
      <c r="B1197" s="179"/>
      <c r="C1197" s="179"/>
      <c r="D1197" s="183"/>
      <c r="E1197" s="732"/>
      <c r="F1197" s="732"/>
      <c r="G1197" s="177"/>
      <c r="H1197" s="177"/>
      <c r="I1197" s="177"/>
      <c r="J1197" s="184"/>
      <c r="K1197" s="742"/>
      <c r="L1197" s="178"/>
      <c r="M1197" s="180"/>
      <c r="N1197" s="182"/>
    </row>
    <row r="1198" spans="2:14" ht="27.75" customHeight="1">
      <c r="B1198" s="179"/>
      <c r="C1198" s="179"/>
      <c r="D1198" s="183"/>
      <c r="E1198" s="732"/>
      <c r="F1198" s="732"/>
      <c r="G1198" s="177"/>
      <c r="H1198" s="177"/>
      <c r="I1198" s="177"/>
      <c r="J1198" s="184"/>
      <c r="K1198" s="742"/>
      <c r="L1198" s="178"/>
      <c r="M1198" s="180"/>
      <c r="N1198" s="182"/>
    </row>
    <row r="1199" spans="2:14" ht="27.75" customHeight="1">
      <c r="B1199" s="179"/>
      <c r="C1199" s="179"/>
      <c r="D1199" s="183"/>
      <c r="E1199" s="732"/>
      <c r="F1199" s="732"/>
      <c r="G1199" s="177"/>
      <c r="H1199" s="177"/>
      <c r="I1199" s="177"/>
      <c r="J1199" s="184"/>
      <c r="K1199" s="742"/>
      <c r="L1199" s="178"/>
      <c r="M1199" s="180"/>
      <c r="N1199" s="182"/>
    </row>
    <row r="1200" spans="2:14" ht="27.75" customHeight="1">
      <c r="B1200" s="179"/>
      <c r="C1200" s="179"/>
      <c r="D1200" s="183"/>
      <c r="E1200" s="732"/>
      <c r="F1200" s="732"/>
      <c r="G1200" s="177"/>
      <c r="H1200" s="177"/>
      <c r="I1200" s="177"/>
      <c r="J1200" s="184"/>
      <c r="K1200" s="742"/>
      <c r="L1200" s="178"/>
      <c r="M1200" s="180"/>
      <c r="N1200" s="182"/>
    </row>
    <row r="1201" spans="2:14" ht="27.75" customHeight="1">
      <c r="B1201" s="179"/>
      <c r="C1201" s="179"/>
      <c r="D1201" s="183"/>
      <c r="E1201" s="732"/>
      <c r="F1201" s="732"/>
      <c r="G1201" s="177"/>
      <c r="H1201" s="177"/>
      <c r="I1201" s="177"/>
      <c r="J1201" s="184"/>
      <c r="K1201" s="742"/>
      <c r="L1201" s="178"/>
      <c r="M1201" s="180"/>
      <c r="N1201" s="182"/>
    </row>
    <row r="1202" spans="2:14" ht="27.75" customHeight="1">
      <c r="B1202" s="179"/>
      <c r="C1202" s="179"/>
      <c r="D1202" s="183"/>
      <c r="E1202" s="732"/>
      <c r="F1202" s="732"/>
      <c r="G1202" s="177"/>
      <c r="H1202" s="177"/>
      <c r="I1202" s="177"/>
      <c r="J1202" s="184"/>
      <c r="K1202" s="742"/>
      <c r="L1202" s="178"/>
      <c r="M1202" s="180"/>
      <c r="N1202" s="182"/>
    </row>
    <row r="1203" spans="2:14" ht="27.75" customHeight="1">
      <c r="B1203" s="179"/>
      <c r="C1203" s="179"/>
      <c r="D1203" s="183"/>
      <c r="E1203" s="732"/>
      <c r="F1203" s="732"/>
      <c r="G1203" s="177"/>
      <c r="H1203" s="177"/>
      <c r="I1203" s="177"/>
      <c r="J1203" s="184"/>
      <c r="K1203" s="742"/>
      <c r="L1203" s="178"/>
      <c r="M1203" s="180"/>
      <c r="N1203" s="182"/>
    </row>
    <row r="1204" spans="2:14" ht="27.75" customHeight="1">
      <c r="B1204" s="179"/>
      <c r="C1204" s="179"/>
      <c r="D1204" s="183"/>
      <c r="E1204" s="732"/>
      <c r="F1204" s="732"/>
      <c r="G1204" s="177"/>
      <c r="H1204" s="177"/>
      <c r="I1204" s="177"/>
      <c r="J1204" s="184"/>
      <c r="K1204" s="742"/>
      <c r="L1204" s="178"/>
      <c r="M1204" s="180"/>
      <c r="N1204" s="182"/>
    </row>
    <row r="1205" spans="2:14" ht="27.75" customHeight="1">
      <c r="B1205" s="179"/>
      <c r="C1205" s="179"/>
      <c r="D1205" s="183"/>
      <c r="E1205" s="732"/>
      <c r="F1205" s="732"/>
      <c r="G1205" s="177"/>
      <c r="H1205" s="177"/>
      <c r="I1205" s="177"/>
      <c r="J1205" s="184"/>
      <c r="K1205" s="742"/>
      <c r="L1205" s="178"/>
      <c r="M1205" s="180"/>
      <c r="N1205" s="182"/>
    </row>
    <row r="1206" spans="2:14" ht="27.75" customHeight="1">
      <c r="B1206" s="179"/>
      <c r="C1206" s="179"/>
      <c r="D1206" s="183"/>
      <c r="E1206" s="732"/>
      <c r="F1206" s="732"/>
      <c r="G1206" s="177"/>
      <c r="H1206" s="177"/>
      <c r="I1206" s="177"/>
      <c r="J1206" s="184"/>
      <c r="K1206" s="742"/>
      <c r="L1206" s="178"/>
      <c r="M1206" s="180"/>
      <c r="N1206" s="182"/>
    </row>
    <row r="1207" spans="2:14" ht="27.75" customHeight="1">
      <c r="B1207" s="179"/>
      <c r="C1207" s="179"/>
      <c r="D1207" s="183"/>
      <c r="E1207" s="732"/>
      <c r="F1207" s="732"/>
      <c r="G1207" s="177"/>
      <c r="H1207" s="177"/>
      <c r="I1207" s="177"/>
      <c r="J1207" s="184"/>
      <c r="K1207" s="742"/>
      <c r="L1207" s="178"/>
      <c r="M1207" s="180"/>
      <c r="N1207" s="182"/>
    </row>
    <row r="1208" spans="2:14" ht="27.75" customHeight="1">
      <c r="B1208" s="179"/>
      <c r="C1208" s="179"/>
      <c r="D1208" s="183"/>
      <c r="E1208" s="732"/>
      <c r="F1208" s="732"/>
      <c r="G1208" s="177"/>
      <c r="H1208" s="177"/>
      <c r="I1208" s="177"/>
      <c r="J1208" s="184"/>
      <c r="K1208" s="742"/>
      <c r="L1208" s="178"/>
      <c r="M1208" s="180"/>
      <c r="N1208" s="182"/>
    </row>
    <row r="1209" spans="2:14" ht="27.75" customHeight="1">
      <c r="B1209" s="179"/>
      <c r="C1209" s="179"/>
      <c r="D1209" s="183"/>
      <c r="E1209" s="732"/>
      <c r="F1209" s="732"/>
      <c r="G1209" s="177"/>
      <c r="H1209" s="177"/>
      <c r="I1209" s="177"/>
      <c r="J1209" s="184"/>
      <c r="K1209" s="742"/>
      <c r="L1209" s="178"/>
      <c r="M1209" s="180"/>
      <c r="N1209" s="182"/>
    </row>
    <row r="1210" spans="2:14" ht="27.75" customHeight="1">
      <c r="B1210" s="179"/>
      <c r="C1210" s="179"/>
      <c r="D1210" s="183"/>
      <c r="E1210" s="732"/>
      <c r="F1210" s="732"/>
      <c r="G1210" s="177"/>
      <c r="H1210" s="177"/>
      <c r="I1210" s="177"/>
      <c r="J1210" s="184"/>
      <c r="K1210" s="742"/>
      <c r="L1210" s="178"/>
      <c r="M1210" s="180"/>
      <c r="N1210" s="182"/>
    </row>
    <row r="1211" spans="2:14" ht="27.75" customHeight="1">
      <c r="B1211" s="179"/>
      <c r="C1211" s="179"/>
      <c r="D1211" s="183"/>
      <c r="E1211" s="732"/>
      <c r="F1211" s="732"/>
      <c r="G1211" s="177"/>
      <c r="H1211" s="177"/>
      <c r="I1211" s="177"/>
      <c r="J1211" s="184"/>
      <c r="K1211" s="742"/>
      <c r="L1211" s="178"/>
      <c r="M1211" s="180"/>
      <c r="N1211" s="182"/>
    </row>
    <row r="1212" spans="2:14" ht="27.75" customHeight="1">
      <c r="B1212" s="179"/>
      <c r="C1212" s="179"/>
      <c r="D1212" s="183"/>
      <c r="E1212" s="732"/>
      <c r="F1212" s="732"/>
      <c r="G1212" s="177"/>
      <c r="H1212" s="177"/>
      <c r="I1212" s="177"/>
      <c r="J1212" s="184"/>
      <c r="K1212" s="742"/>
      <c r="L1212" s="178"/>
      <c r="M1212" s="180"/>
      <c r="N1212" s="182"/>
    </row>
    <row r="1213" spans="2:14" ht="27.75" customHeight="1">
      <c r="B1213" s="179"/>
      <c r="C1213" s="179"/>
      <c r="D1213" s="183"/>
      <c r="E1213" s="732"/>
      <c r="F1213" s="732"/>
      <c r="G1213" s="177"/>
      <c r="H1213" s="177"/>
      <c r="I1213" s="177"/>
      <c r="J1213" s="184"/>
      <c r="K1213" s="742"/>
      <c r="L1213" s="178"/>
      <c r="M1213" s="180"/>
      <c r="N1213" s="182"/>
    </row>
    <row r="1214" spans="2:14" ht="27.75" customHeight="1">
      <c r="B1214" s="179"/>
      <c r="C1214" s="179"/>
      <c r="D1214" s="183"/>
      <c r="E1214" s="732"/>
      <c r="F1214" s="732"/>
      <c r="G1214" s="177"/>
      <c r="H1214" s="177"/>
      <c r="I1214" s="177"/>
      <c r="J1214" s="184"/>
      <c r="K1214" s="742"/>
      <c r="L1214" s="178"/>
      <c r="M1214" s="180"/>
      <c r="N1214" s="182"/>
    </row>
    <row r="1215" spans="2:14" ht="27.75" customHeight="1">
      <c r="B1215" s="179"/>
      <c r="C1215" s="179"/>
      <c r="D1215" s="183"/>
      <c r="E1215" s="732"/>
      <c r="F1215" s="732"/>
      <c r="G1215" s="177"/>
      <c r="H1215" s="177"/>
      <c r="I1215" s="177"/>
      <c r="J1215" s="184"/>
      <c r="K1215" s="742"/>
      <c r="L1215" s="178"/>
      <c r="M1215" s="180"/>
      <c r="N1215" s="182"/>
    </row>
    <row r="1216" spans="2:14" ht="27.75" customHeight="1">
      <c r="B1216" s="179"/>
      <c r="C1216" s="179"/>
      <c r="D1216" s="183"/>
      <c r="E1216" s="732"/>
      <c r="F1216" s="732"/>
      <c r="G1216" s="177"/>
      <c r="H1216" s="177"/>
      <c r="I1216" s="177"/>
      <c r="J1216" s="184"/>
      <c r="K1216" s="742"/>
      <c r="L1216" s="178"/>
      <c r="M1216" s="180"/>
      <c r="N1216" s="182"/>
    </row>
    <row r="1217" spans="2:14" ht="27.75" customHeight="1">
      <c r="B1217" s="179"/>
      <c r="C1217" s="179"/>
      <c r="D1217" s="183"/>
      <c r="E1217" s="732"/>
      <c r="F1217" s="732"/>
      <c r="G1217" s="177"/>
      <c r="H1217" s="177"/>
      <c r="I1217" s="177"/>
      <c r="J1217" s="184"/>
      <c r="K1217" s="742"/>
      <c r="L1217" s="178"/>
      <c r="M1217" s="180"/>
      <c r="N1217" s="182"/>
    </row>
    <row r="1218" spans="2:14" ht="27.75" customHeight="1">
      <c r="B1218" s="179"/>
      <c r="C1218" s="179"/>
      <c r="D1218" s="183"/>
      <c r="E1218" s="732"/>
      <c r="F1218" s="732"/>
      <c r="G1218" s="177"/>
      <c r="H1218" s="177"/>
      <c r="I1218" s="177"/>
      <c r="J1218" s="184"/>
      <c r="K1218" s="742"/>
      <c r="L1218" s="178"/>
      <c r="M1218" s="180"/>
      <c r="N1218" s="182"/>
    </row>
    <row r="1219" spans="2:14" ht="27.75" customHeight="1">
      <c r="B1219" s="179"/>
      <c r="C1219" s="179"/>
      <c r="D1219" s="183"/>
      <c r="E1219" s="732"/>
      <c r="F1219" s="732"/>
      <c r="G1219" s="177"/>
      <c r="H1219" s="177"/>
      <c r="I1219" s="177"/>
      <c r="J1219" s="184"/>
      <c r="K1219" s="742"/>
      <c r="L1219" s="178"/>
      <c r="M1219" s="180"/>
      <c r="N1219" s="182"/>
    </row>
    <row r="1220" spans="2:14" ht="27.75" customHeight="1">
      <c r="B1220" s="179"/>
      <c r="C1220" s="179"/>
      <c r="D1220" s="183"/>
      <c r="E1220" s="732"/>
      <c r="F1220" s="732"/>
      <c r="G1220" s="177"/>
      <c r="H1220" s="177"/>
      <c r="I1220" s="177"/>
      <c r="J1220" s="184"/>
      <c r="K1220" s="742"/>
      <c r="L1220" s="178"/>
      <c r="M1220" s="180"/>
      <c r="N1220" s="182"/>
    </row>
    <row r="1221" spans="2:14" ht="27.75" customHeight="1">
      <c r="B1221" s="179"/>
      <c r="C1221" s="179"/>
      <c r="D1221" s="183"/>
      <c r="E1221" s="732"/>
      <c r="F1221" s="732"/>
      <c r="G1221" s="177"/>
      <c r="H1221" s="177"/>
      <c r="I1221" s="177"/>
      <c r="J1221" s="184"/>
      <c r="K1221" s="742"/>
      <c r="L1221" s="178"/>
      <c r="M1221" s="180"/>
      <c r="N1221" s="182"/>
    </row>
    <row r="1222" spans="2:14" ht="27.75" customHeight="1">
      <c r="B1222" s="179"/>
      <c r="C1222" s="179"/>
      <c r="D1222" s="183"/>
      <c r="E1222" s="732"/>
      <c r="F1222" s="732"/>
      <c r="G1222" s="177"/>
      <c r="H1222" s="177"/>
      <c r="I1222" s="177"/>
      <c r="J1222" s="184"/>
      <c r="K1222" s="742"/>
      <c r="L1222" s="178"/>
      <c r="M1222" s="180"/>
      <c r="N1222" s="182"/>
    </row>
    <row r="1223" spans="2:14" ht="27.75" customHeight="1">
      <c r="B1223" s="179"/>
      <c r="C1223" s="179"/>
      <c r="D1223" s="183"/>
      <c r="E1223" s="732"/>
      <c r="F1223" s="732"/>
      <c r="G1223" s="177"/>
      <c r="H1223" s="177"/>
      <c r="I1223" s="177"/>
      <c r="J1223" s="184"/>
      <c r="K1223" s="742"/>
      <c r="L1223" s="178"/>
      <c r="M1223" s="180"/>
      <c r="N1223" s="182"/>
    </row>
    <row r="1224" spans="2:14" ht="27.75" customHeight="1">
      <c r="B1224" s="179"/>
      <c r="C1224" s="179"/>
      <c r="D1224" s="183"/>
      <c r="E1224" s="732"/>
      <c r="F1224" s="732"/>
      <c r="G1224" s="177"/>
      <c r="H1224" s="177"/>
      <c r="I1224" s="177"/>
      <c r="J1224" s="184"/>
      <c r="K1224" s="742"/>
      <c r="L1224" s="178"/>
      <c r="M1224" s="180"/>
      <c r="N1224" s="182"/>
    </row>
    <row r="1225" spans="2:14" ht="27.75" customHeight="1">
      <c r="B1225" s="179"/>
      <c r="C1225" s="179"/>
      <c r="D1225" s="183"/>
      <c r="E1225" s="732"/>
      <c r="F1225" s="732"/>
      <c r="G1225" s="177"/>
      <c r="H1225" s="177"/>
      <c r="I1225" s="177"/>
      <c r="J1225" s="184"/>
      <c r="K1225" s="742"/>
      <c r="L1225" s="178"/>
      <c r="M1225" s="180"/>
      <c r="N1225" s="182"/>
    </row>
    <row r="1226" spans="2:14" ht="27.75" customHeight="1">
      <c r="B1226" s="179"/>
      <c r="C1226" s="179"/>
      <c r="D1226" s="183"/>
      <c r="E1226" s="732"/>
      <c r="F1226" s="732"/>
      <c r="G1226" s="177"/>
      <c r="H1226" s="177"/>
      <c r="I1226" s="177"/>
      <c r="J1226" s="184"/>
      <c r="K1226" s="742"/>
      <c r="L1226" s="178"/>
      <c r="M1226" s="180"/>
      <c r="N1226" s="182"/>
    </row>
    <row r="1227" spans="2:14" ht="27.75" customHeight="1">
      <c r="B1227" s="179"/>
      <c r="C1227" s="179"/>
      <c r="D1227" s="183"/>
      <c r="E1227" s="732"/>
      <c r="F1227" s="732"/>
      <c r="G1227" s="177"/>
      <c r="H1227" s="177"/>
      <c r="I1227" s="177"/>
      <c r="J1227" s="184"/>
      <c r="K1227" s="742"/>
      <c r="L1227" s="178"/>
      <c r="M1227" s="180"/>
      <c r="N1227" s="182"/>
    </row>
    <row r="1228" spans="2:14" ht="27.75" customHeight="1">
      <c r="B1228" s="179"/>
      <c r="C1228" s="179"/>
      <c r="D1228" s="183"/>
      <c r="E1228" s="732"/>
      <c r="F1228" s="732"/>
      <c r="G1228" s="177"/>
      <c r="H1228" s="177"/>
      <c r="I1228" s="177"/>
      <c r="J1228" s="184"/>
      <c r="K1228" s="742"/>
      <c r="L1228" s="178"/>
      <c r="M1228" s="180"/>
      <c r="N1228" s="182"/>
    </row>
    <row r="1229" spans="2:14" ht="27.75" customHeight="1">
      <c r="B1229" s="179"/>
      <c r="C1229" s="179"/>
      <c r="D1229" s="183"/>
      <c r="E1229" s="732"/>
      <c r="F1229" s="732"/>
      <c r="G1229" s="177"/>
      <c r="H1229" s="177"/>
      <c r="I1229" s="177"/>
      <c r="J1229" s="184"/>
      <c r="K1229" s="742"/>
      <c r="L1229" s="178"/>
      <c r="M1229" s="180"/>
      <c r="N1229" s="182"/>
    </row>
    <row r="1230" spans="2:14" ht="27.75" customHeight="1">
      <c r="B1230" s="179"/>
      <c r="C1230" s="179"/>
      <c r="D1230" s="183"/>
      <c r="E1230" s="732"/>
      <c r="F1230" s="732"/>
      <c r="G1230" s="177"/>
      <c r="H1230" s="177"/>
      <c r="I1230" s="177"/>
      <c r="J1230" s="184"/>
      <c r="K1230" s="742"/>
      <c r="L1230" s="178"/>
      <c r="M1230" s="180"/>
      <c r="N1230" s="182"/>
    </row>
    <row r="1231" spans="2:14" ht="27.75" customHeight="1">
      <c r="B1231" s="179"/>
      <c r="C1231" s="179"/>
      <c r="D1231" s="183"/>
      <c r="E1231" s="732"/>
      <c r="F1231" s="732"/>
      <c r="G1231" s="177"/>
      <c r="H1231" s="177"/>
      <c r="I1231" s="177"/>
      <c r="J1231" s="184"/>
      <c r="K1231" s="742"/>
      <c r="L1231" s="178"/>
      <c r="M1231" s="180"/>
      <c r="N1231" s="182"/>
    </row>
    <row r="1232" spans="2:14" ht="27.75" customHeight="1">
      <c r="B1232" s="179"/>
      <c r="C1232" s="179"/>
      <c r="D1232" s="183"/>
      <c r="E1232" s="732"/>
      <c r="F1232" s="732"/>
      <c r="G1232" s="177"/>
      <c r="H1232" s="177"/>
      <c r="I1232" s="177"/>
      <c r="J1232" s="184"/>
      <c r="K1232" s="742"/>
      <c r="L1232" s="178"/>
      <c r="M1232" s="180"/>
      <c r="N1232" s="182"/>
    </row>
    <row r="1233" spans="2:14" ht="27.75" customHeight="1">
      <c r="B1233" s="179"/>
      <c r="C1233" s="179"/>
      <c r="D1233" s="183"/>
      <c r="E1233" s="732"/>
      <c r="F1233" s="732"/>
      <c r="G1233" s="177"/>
      <c r="H1233" s="177"/>
      <c r="I1233" s="177"/>
      <c r="J1233" s="184"/>
      <c r="K1233" s="742"/>
      <c r="L1233" s="178"/>
      <c r="M1233" s="180"/>
      <c r="N1233" s="182"/>
    </row>
    <row r="1234" spans="2:14" ht="27.75" customHeight="1">
      <c r="B1234" s="179"/>
      <c r="C1234" s="179"/>
      <c r="D1234" s="183"/>
      <c r="E1234" s="732"/>
      <c r="F1234" s="732"/>
      <c r="G1234" s="177"/>
      <c r="H1234" s="177"/>
      <c r="I1234" s="177"/>
      <c r="J1234" s="184"/>
      <c r="K1234" s="742"/>
      <c r="L1234" s="178"/>
      <c r="M1234" s="180"/>
      <c r="N1234" s="182"/>
    </row>
    <row r="1235" spans="2:14" ht="27.75" customHeight="1">
      <c r="B1235" s="179"/>
      <c r="C1235" s="179"/>
      <c r="D1235" s="183"/>
      <c r="E1235" s="732"/>
      <c r="F1235" s="732"/>
      <c r="G1235" s="177"/>
      <c r="H1235" s="177"/>
      <c r="I1235" s="177"/>
      <c r="J1235" s="184"/>
      <c r="K1235" s="742"/>
      <c r="L1235" s="178"/>
      <c r="M1235" s="180"/>
      <c r="N1235" s="182"/>
    </row>
    <row r="1236" spans="2:14" ht="27.75" customHeight="1">
      <c r="B1236" s="179"/>
      <c r="C1236" s="179"/>
      <c r="D1236" s="183"/>
      <c r="E1236" s="732"/>
      <c r="F1236" s="732"/>
      <c r="G1236" s="177"/>
      <c r="H1236" s="177"/>
      <c r="I1236" s="177"/>
      <c r="J1236" s="184"/>
      <c r="K1236" s="742"/>
      <c r="L1236" s="178"/>
      <c r="M1236" s="180"/>
      <c r="N1236" s="182"/>
    </row>
    <row r="1237" spans="2:14" ht="27.75" customHeight="1">
      <c r="B1237" s="179"/>
      <c r="C1237" s="179"/>
      <c r="D1237" s="183"/>
      <c r="E1237" s="732"/>
      <c r="F1237" s="732"/>
      <c r="G1237" s="177"/>
      <c r="H1237" s="177"/>
      <c r="I1237" s="177"/>
      <c r="J1237" s="184"/>
      <c r="K1237" s="742"/>
      <c r="L1237" s="178"/>
      <c r="M1237" s="180"/>
      <c r="N1237" s="182"/>
    </row>
    <row r="1238" spans="2:14" ht="27.75" customHeight="1">
      <c r="B1238" s="179"/>
      <c r="C1238" s="179"/>
      <c r="D1238" s="183"/>
      <c r="E1238" s="732"/>
      <c r="F1238" s="732"/>
      <c r="G1238" s="177"/>
      <c r="H1238" s="177"/>
      <c r="I1238" s="177"/>
      <c r="J1238" s="184"/>
      <c r="K1238" s="742"/>
      <c r="L1238" s="178"/>
      <c r="M1238" s="180"/>
      <c r="N1238" s="182"/>
    </row>
    <row r="1239" spans="2:14" ht="27.75" customHeight="1">
      <c r="B1239" s="179"/>
      <c r="C1239" s="179"/>
      <c r="D1239" s="183"/>
      <c r="E1239" s="732"/>
      <c r="F1239" s="732"/>
      <c r="G1239" s="177"/>
      <c r="H1239" s="177"/>
      <c r="I1239" s="177"/>
      <c r="J1239" s="184"/>
      <c r="K1239" s="742"/>
      <c r="L1239" s="178"/>
      <c r="M1239" s="180"/>
      <c r="N1239" s="182"/>
    </row>
    <row r="1240" spans="2:14" ht="27.75" customHeight="1">
      <c r="B1240" s="179"/>
      <c r="C1240" s="179"/>
      <c r="D1240" s="183"/>
      <c r="E1240" s="732"/>
      <c r="F1240" s="732"/>
      <c r="G1240" s="177"/>
      <c r="H1240" s="177"/>
      <c r="I1240" s="177"/>
      <c r="J1240" s="184"/>
      <c r="K1240" s="742"/>
      <c r="L1240" s="178"/>
      <c r="M1240" s="180"/>
      <c r="N1240" s="182"/>
    </row>
    <row r="1241" spans="2:14" ht="27.75" customHeight="1">
      <c r="B1241" s="179"/>
      <c r="C1241" s="179"/>
      <c r="D1241" s="183"/>
      <c r="E1241" s="732"/>
      <c r="F1241" s="732"/>
      <c r="G1241" s="177"/>
      <c r="H1241" s="177"/>
      <c r="I1241" s="177"/>
      <c r="J1241" s="184"/>
      <c r="K1241" s="742"/>
      <c r="L1241" s="178"/>
      <c r="M1241" s="180"/>
      <c r="N1241" s="182"/>
    </row>
    <row r="1242" spans="2:14" ht="27.75" customHeight="1">
      <c r="B1242" s="179"/>
      <c r="C1242" s="179"/>
      <c r="D1242" s="183"/>
      <c r="E1242" s="732"/>
      <c r="F1242" s="732"/>
      <c r="G1242" s="177"/>
      <c r="H1242" s="177"/>
      <c r="I1242" s="177"/>
      <c r="J1242" s="184"/>
      <c r="K1242" s="742"/>
      <c r="L1242" s="178"/>
      <c r="M1242" s="180"/>
      <c r="N1242" s="182"/>
    </row>
    <row r="1243" spans="2:14" ht="27.75" customHeight="1">
      <c r="B1243" s="179"/>
      <c r="C1243" s="179"/>
      <c r="D1243" s="183"/>
      <c r="E1243" s="732"/>
      <c r="F1243" s="732"/>
      <c r="G1243" s="177"/>
      <c r="H1243" s="177"/>
      <c r="I1243" s="177"/>
      <c r="J1243" s="184"/>
      <c r="K1243" s="742"/>
      <c r="L1243" s="178"/>
      <c r="M1243" s="180"/>
      <c r="N1243" s="182"/>
    </row>
    <row r="1244" spans="2:14" ht="27.75" customHeight="1">
      <c r="B1244" s="179"/>
      <c r="C1244" s="179"/>
      <c r="D1244" s="183"/>
      <c r="E1244" s="732"/>
      <c r="F1244" s="732"/>
      <c r="G1244" s="177"/>
      <c r="H1244" s="177"/>
      <c r="I1244" s="177"/>
      <c r="J1244" s="184"/>
      <c r="K1244" s="742"/>
      <c r="L1244" s="178"/>
      <c r="M1244" s="180"/>
      <c r="N1244" s="182"/>
    </row>
    <row r="1245" spans="2:14" ht="27.75" customHeight="1">
      <c r="B1245" s="179"/>
      <c r="C1245" s="179"/>
      <c r="D1245" s="183"/>
      <c r="E1245" s="732"/>
      <c r="F1245" s="732"/>
      <c r="G1245" s="177"/>
      <c r="H1245" s="177"/>
      <c r="I1245" s="177"/>
      <c r="J1245" s="184"/>
      <c r="K1245" s="742"/>
      <c r="L1245" s="178"/>
      <c r="M1245" s="180"/>
      <c r="N1245" s="182"/>
    </row>
    <row r="1246" spans="2:14" ht="27.75" customHeight="1">
      <c r="B1246" s="179"/>
      <c r="C1246" s="179"/>
      <c r="D1246" s="183"/>
      <c r="E1246" s="732"/>
      <c r="F1246" s="732"/>
      <c r="G1246" s="177"/>
      <c r="H1246" s="177"/>
      <c r="I1246" s="177"/>
      <c r="J1246" s="184"/>
      <c r="K1246" s="742"/>
      <c r="L1246" s="178"/>
      <c r="M1246" s="180"/>
      <c r="N1246" s="182"/>
    </row>
    <row r="1247" spans="2:14" ht="27.75" customHeight="1">
      <c r="B1247" s="179"/>
      <c r="C1247" s="179"/>
      <c r="D1247" s="183"/>
      <c r="E1247" s="732"/>
      <c r="F1247" s="732"/>
      <c r="G1247" s="177"/>
      <c r="H1247" s="177"/>
      <c r="I1247" s="177"/>
      <c r="J1247" s="184"/>
      <c r="K1247" s="742"/>
      <c r="L1247" s="178"/>
      <c r="M1247" s="180"/>
      <c r="N1247" s="182"/>
    </row>
    <row r="1248" spans="2:14" ht="27.75" customHeight="1">
      <c r="B1248" s="179"/>
      <c r="C1248" s="179"/>
      <c r="D1248" s="183"/>
      <c r="E1248" s="732"/>
      <c r="F1248" s="732"/>
      <c r="G1248" s="177"/>
      <c r="H1248" s="177"/>
      <c r="I1248" s="177"/>
      <c r="J1248" s="184"/>
      <c r="K1248" s="742"/>
      <c r="L1248" s="178"/>
      <c r="M1248" s="180"/>
      <c r="N1248" s="182"/>
    </row>
    <row r="1249" spans="2:14" ht="27.75" customHeight="1">
      <c r="B1249" s="179"/>
      <c r="C1249" s="179"/>
      <c r="D1249" s="183"/>
      <c r="E1249" s="732"/>
      <c r="F1249" s="732"/>
      <c r="G1249" s="177"/>
      <c r="H1249" s="177"/>
      <c r="I1249" s="177"/>
      <c r="J1249" s="184"/>
      <c r="K1249" s="742"/>
      <c r="L1249" s="178"/>
      <c r="M1249" s="180"/>
      <c r="N1249" s="182"/>
    </row>
    <row r="1250" spans="2:14" ht="27.75" customHeight="1">
      <c r="B1250" s="179"/>
      <c r="C1250" s="179"/>
      <c r="D1250" s="183"/>
      <c r="E1250" s="732"/>
      <c r="F1250" s="732"/>
      <c r="G1250" s="177"/>
      <c r="H1250" s="177"/>
      <c r="I1250" s="177"/>
      <c r="J1250" s="184"/>
      <c r="K1250" s="742"/>
      <c r="L1250" s="178"/>
      <c r="M1250" s="180"/>
      <c r="N1250" s="182"/>
    </row>
    <row r="1251" spans="2:14" ht="27.75" customHeight="1">
      <c r="B1251" s="179"/>
      <c r="C1251" s="179"/>
      <c r="D1251" s="183"/>
      <c r="E1251" s="732"/>
      <c r="F1251" s="732"/>
      <c r="G1251" s="177"/>
      <c r="H1251" s="177"/>
      <c r="I1251" s="177"/>
      <c r="J1251" s="184"/>
      <c r="K1251" s="742"/>
      <c r="L1251" s="178"/>
      <c r="M1251" s="180"/>
      <c r="N1251" s="182"/>
    </row>
    <row r="1252" spans="2:14" ht="27.75" customHeight="1">
      <c r="B1252" s="179"/>
      <c r="C1252" s="179"/>
      <c r="D1252" s="183"/>
      <c r="E1252" s="732"/>
      <c r="F1252" s="732"/>
      <c r="G1252" s="177"/>
      <c r="H1252" s="177"/>
      <c r="I1252" s="177"/>
      <c r="J1252" s="184"/>
      <c r="K1252" s="742"/>
      <c r="L1252" s="178"/>
      <c r="M1252" s="180"/>
      <c r="N1252" s="182"/>
    </row>
    <row r="1253" spans="2:14" ht="27.75" customHeight="1">
      <c r="B1253" s="179"/>
      <c r="C1253" s="179"/>
      <c r="D1253" s="183"/>
      <c r="E1253" s="732"/>
      <c r="F1253" s="732"/>
      <c r="G1253" s="177"/>
      <c r="H1253" s="177"/>
      <c r="I1253" s="177"/>
      <c r="J1253" s="184"/>
      <c r="K1253" s="742"/>
      <c r="L1253" s="178"/>
      <c r="M1253" s="180"/>
      <c r="N1253" s="182"/>
    </row>
    <row r="1254" spans="2:14" ht="27.75" customHeight="1">
      <c r="B1254" s="179"/>
      <c r="C1254" s="179"/>
      <c r="D1254" s="183"/>
      <c r="E1254" s="732"/>
      <c r="F1254" s="732"/>
      <c r="G1254" s="177"/>
      <c r="H1254" s="177"/>
      <c r="I1254" s="177"/>
      <c r="J1254" s="184"/>
      <c r="K1254" s="742"/>
      <c r="L1254" s="178"/>
      <c r="M1254" s="180"/>
      <c r="N1254" s="182"/>
    </row>
    <row r="1255" spans="2:14" ht="27.75" customHeight="1">
      <c r="B1255" s="179"/>
      <c r="C1255" s="179"/>
      <c r="D1255" s="183"/>
      <c r="E1255" s="732"/>
      <c r="F1255" s="732"/>
      <c r="G1255" s="177"/>
      <c r="H1255" s="177"/>
      <c r="I1255" s="177"/>
      <c r="J1255" s="184"/>
      <c r="K1255" s="742"/>
      <c r="L1255" s="178"/>
      <c r="M1255" s="180"/>
      <c r="N1255" s="182"/>
    </row>
    <row r="1256" spans="2:14" ht="27.75" customHeight="1">
      <c r="B1256" s="179"/>
      <c r="C1256" s="179"/>
      <c r="D1256" s="183"/>
      <c r="E1256" s="732"/>
      <c r="F1256" s="732"/>
      <c r="G1256" s="177"/>
      <c r="H1256" s="177"/>
      <c r="I1256" s="177"/>
      <c r="J1256" s="184"/>
      <c r="K1256" s="742"/>
      <c r="L1256" s="178"/>
      <c r="M1256" s="180"/>
      <c r="N1256" s="182"/>
    </row>
    <row r="1257" spans="2:14" ht="27.75" customHeight="1">
      <c r="B1257" s="179"/>
      <c r="C1257" s="179"/>
      <c r="D1257" s="183"/>
      <c r="E1257" s="732"/>
      <c r="F1257" s="732"/>
      <c r="G1257" s="177"/>
      <c r="H1257" s="177"/>
      <c r="I1257" s="177"/>
      <c r="J1257" s="184"/>
      <c r="K1257" s="742"/>
      <c r="L1257" s="178"/>
      <c r="M1257" s="180"/>
      <c r="N1257" s="182"/>
    </row>
    <row r="1258" spans="2:14" ht="27.75" customHeight="1">
      <c r="B1258" s="179"/>
      <c r="C1258" s="179"/>
      <c r="D1258" s="183"/>
      <c r="E1258" s="732"/>
      <c r="F1258" s="732"/>
      <c r="G1258" s="177"/>
      <c r="H1258" s="177"/>
      <c r="I1258" s="177"/>
      <c r="J1258" s="184"/>
      <c r="K1258" s="742"/>
      <c r="L1258" s="178"/>
      <c r="M1258" s="180"/>
      <c r="N1258" s="182"/>
    </row>
    <row r="1259" spans="2:14" ht="27.75" customHeight="1">
      <c r="B1259" s="179"/>
      <c r="C1259" s="179"/>
      <c r="D1259" s="183"/>
      <c r="E1259" s="732"/>
      <c r="F1259" s="732"/>
      <c r="G1259" s="177"/>
      <c r="H1259" s="177"/>
      <c r="I1259" s="177"/>
      <c r="J1259" s="184"/>
      <c r="K1259" s="742"/>
      <c r="L1259" s="178"/>
      <c r="M1259" s="180"/>
      <c r="N1259" s="182"/>
    </row>
    <row r="1260" spans="2:14" ht="27.75" customHeight="1">
      <c r="B1260" s="179"/>
      <c r="C1260" s="179"/>
      <c r="D1260" s="183"/>
      <c r="E1260" s="732"/>
      <c r="F1260" s="732"/>
      <c r="G1260" s="177"/>
      <c r="H1260" s="177"/>
      <c r="I1260" s="177"/>
      <c r="J1260" s="184"/>
      <c r="K1260" s="742"/>
      <c r="L1260" s="178"/>
      <c r="M1260" s="180"/>
      <c r="N1260" s="182"/>
    </row>
    <row r="1261" spans="2:14" ht="27.75" customHeight="1">
      <c r="B1261" s="179"/>
      <c r="C1261" s="179"/>
      <c r="D1261" s="183"/>
      <c r="E1261" s="732"/>
      <c r="F1261" s="732"/>
      <c r="G1261" s="177"/>
      <c r="H1261" s="177"/>
      <c r="I1261" s="177"/>
      <c r="J1261" s="184"/>
      <c r="K1261" s="742"/>
      <c r="L1261" s="178"/>
      <c r="M1261" s="180"/>
      <c r="N1261" s="182"/>
    </row>
    <row r="1262" spans="2:14" ht="27.75" customHeight="1">
      <c r="B1262" s="179"/>
      <c r="C1262" s="179"/>
      <c r="D1262" s="183"/>
      <c r="E1262" s="732"/>
      <c r="F1262" s="732"/>
      <c r="G1262" s="177"/>
      <c r="H1262" s="177"/>
      <c r="I1262" s="177"/>
      <c r="J1262" s="184"/>
      <c r="K1262" s="742"/>
      <c r="L1262" s="178"/>
      <c r="M1262" s="180"/>
      <c r="N1262" s="182"/>
    </row>
    <row r="1263" spans="2:14" ht="27.75" customHeight="1">
      <c r="B1263" s="179"/>
      <c r="C1263" s="179"/>
      <c r="D1263" s="183"/>
      <c r="E1263" s="732"/>
      <c r="F1263" s="732"/>
      <c r="G1263" s="177"/>
      <c r="H1263" s="177"/>
      <c r="I1263" s="177"/>
      <c r="J1263" s="184"/>
      <c r="K1263" s="742"/>
      <c r="L1263" s="178"/>
      <c r="M1263" s="180"/>
      <c r="N1263" s="182"/>
    </row>
    <row r="1264" spans="2:14" ht="27.75" customHeight="1">
      <c r="B1264" s="179"/>
      <c r="C1264" s="179"/>
      <c r="D1264" s="183"/>
      <c r="E1264" s="732"/>
      <c r="F1264" s="732"/>
      <c r="G1264" s="177"/>
      <c r="H1264" s="177"/>
      <c r="I1264" s="177"/>
      <c r="J1264" s="184"/>
      <c r="K1264" s="742"/>
      <c r="L1264" s="178"/>
      <c r="M1264" s="180"/>
      <c r="N1264" s="182"/>
    </row>
    <row r="1265" spans="2:14" ht="27.75" customHeight="1">
      <c r="B1265" s="179"/>
      <c r="C1265" s="179"/>
      <c r="D1265" s="183"/>
      <c r="E1265" s="732"/>
      <c r="F1265" s="732"/>
      <c r="G1265" s="177"/>
      <c r="H1265" s="177"/>
      <c r="I1265" s="177"/>
      <c r="J1265" s="184"/>
      <c r="K1265" s="742"/>
      <c r="L1265" s="178"/>
      <c r="M1265" s="180"/>
      <c r="N1265" s="182"/>
    </row>
    <row r="1266" spans="2:14" ht="27.75" customHeight="1">
      <c r="B1266" s="179"/>
      <c r="C1266" s="179"/>
      <c r="D1266" s="183"/>
      <c r="E1266" s="732"/>
      <c r="F1266" s="732"/>
      <c r="G1266" s="177"/>
      <c r="H1266" s="177"/>
      <c r="I1266" s="177"/>
      <c r="J1266" s="184"/>
      <c r="K1266" s="742"/>
      <c r="L1266" s="178"/>
      <c r="M1266" s="180"/>
      <c r="N1266" s="182"/>
    </row>
    <row r="1267" spans="2:14" ht="27.75" customHeight="1">
      <c r="B1267" s="179"/>
      <c r="C1267" s="179"/>
      <c r="D1267" s="183"/>
      <c r="E1267" s="732"/>
      <c r="F1267" s="732"/>
      <c r="G1267" s="177"/>
      <c r="H1267" s="177"/>
      <c r="I1267" s="177"/>
      <c r="J1267" s="184"/>
      <c r="K1267" s="742"/>
      <c r="L1267" s="178"/>
      <c r="M1267" s="180"/>
      <c r="N1267" s="182"/>
    </row>
    <row r="1268" spans="2:14" ht="27.75" customHeight="1">
      <c r="B1268" s="179"/>
      <c r="C1268" s="179"/>
      <c r="D1268" s="183"/>
      <c r="E1268" s="732"/>
      <c r="F1268" s="732"/>
      <c r="G1268" s="177"/>
      <c r="H1268" s="177"/>
      <c r="I1268" s="177"/>
      <c r="J1268" s="184"/>
      <c r="K1268" s="742"/>
      <c r="L1268" s="178"/>
      <c r="M1268" s="180"/>
      <c r="N1268" s="182"/>
    </row>
    <row r="1269" spans="2:14" ht="27.75" customHeight="1">
      <c r="B1269" s="179"/>
      <c r="C1269" s="179"/>
      <c r="D1269" s="183"/>
      <c r="E1269" s="732"/>
      <c r="F1269" s="732"/>
      <c r="G1269" s="177"/>
      <c r="H1269" s="177"/>
      <c r="I1269" s="177"/>
      <c r="J1269" s="184"/>
      <c r="K1269" s="742"/>
      <c r="L1269" s="178"/>
      <c r="M1269" s="180"/>
      <c r="N1269" s="182"/>
    </row>
    <row r="1270" spans="2:14" ht="27.75" customHeight="1">
      <c r="B1270" s="179"/>
      <c r="C1270" s="179"/>
      <c r="D1270" s="183"/>
      <c r="E1270" s="732"/>
      <c r="F1270" s="732"/>
      <c r="G1270" s="177"/>
      <c r="H1270" s="177"/>
      <c r="I1270" s="177"/>
      <c r="J1270" s="184"/>
      <c r="K1270" s="742"/>
      <c r="L1270" s="178"/>
      <c r="M1270" s="180"/>
      <c r="N1270" s="182"/>
    </row>
    <row r="1271" spans="2:14" ht="27.75" customHeight="1">
      <c r="B1271" s="179"/>
      <c r="C1271" s="179"/>
      <c r="D1271" s="183"/>
      <c r="E1271" s="732"/>
      <c r="F1271" s="732"/>
      <c r="G1271" s="177"/>
      <c r="H1271" s="177"/>
      <c r="I1271" s="177"/>
      <c r="J1271" s="184"/>
      <c r="K1271" s="742"/>
      <c r="L1271" s="178"/>
      <c r="M1271" s="180"/>
      <c r="N1271" s="182"/>
    </row>
    <row r="1272" spans="2:14" ht="27.75" customHeight="1">
      <c r="B1272" s="179"/>
      <c r="C1272" s="179"/>
      <c r="D1272" s="183"/>
      <c r="E1272" s="732"/>
      <c r="F1272" s="732"/>
      <c r="G1272" s="177"/>
      <c r="H1272" s="177"/>
      <c r="I1272" s="177"/>
      <c r="J1272" s="184"/>
      <c r="K1272" s="742"/>
      <c r="L1272" s="178"/>
      <c r="M1272" s="180"/>
      <c r="N1272" s="182"/>
    </row>
    <row r="1273" spans="2:14" ht="27.75" customHeight="1">
      <c r="B1273" s="179"/>
      <c r="C1273" s="179"/>
      <c r="D1273" s="183"/>
      <c r="E1273" s="732"/>
      <c r="F1273" s="732"/>
      <c r="G1273" s="177"/>
      <c r="H1273" s="177"/>
      <c r="I1273" s="177"/>
      <c r="J1273" s="184"/>
      <c r="K1273" s="742"/>
      <c r="L1273" s="178"/>
      <c r="M1273" s="180"/>
      <c r="N1273" s="182"/>
    </row>
    <row r="1274" spans="2:14" ht="27.75" customHeight="1">
      <c r="B1274" s="179"/>
      <c r="C1274" s="179"/>
      <c r="D1274" s="183"/>
      <c r="E1274" s="732"/>
      <c r="F1274" s="732"/>
      <c r="G1274" s="177"/>
      <c r="H1274" s="177"/>
      <c r="I1274" s="177"/>
      <c r="J1274" s="184"/>
      <c r="K1274" s="742"/>
      <c r="L1274" s="178"/>
      <c r="M1274" s="180"/>
      <c r="N1274" s="182"/>
    </row>
    <row r="1275" spans="2:14" ht="27.75" customHeight="1">
      <c r="B1275" s="179"/>
      <c r="C1275" s="179"/>
      <c r="D1275" s="183"/>
      <c r="E1275" s="732"/>
      <c r="F1275" s="732"/>
      <c r="G1275" s="177"/>
      <c r="H1275" s="177"/>
      <c r="I1275" s="177"/>
      <c r="J1275" s="184"/>
      <c r="K1275" s="742"/>
      <c r="L1275" s="178"/>
      <c r="M1275" s="180"/>
      <c r="N1275" s="182"/>
    </row>
    <row r="1276" spans="2:14" ht="27.75" customHeight="1">
      <c r="B1276" s="179"/>
      <c r="C1276" s="179"/>
      <c r="D1276" s="183"/>
      <c r="E1276" s="732"/>
      <c r="F1276" s="732"/>
      <c r="G1276" s="177"/>
      <c r="H1276" s="177"/>
      <c r="I1276" s="177"/>
      <c r="J1276" s="184"/>
      <c r="K1276" s="742"/>
      <c r="L1276" s="178"/>
      <c r="M1276" s="180"/>
      <c r="N1276" s="182"/>
    </row>
    <row r="1277" spans="2:14" ht="27.75" customHeight="1">
      <c r="B1277" s="179"/>
      <c r="C1277" s="179"/>
      <c r="D1277" s="183"/>
      <c r="E1277" s="732"/>
      <c r="F1277" s="732"/>
      <c r="G1277" s="177"/>
      <c r="H1277" s="177"/>
      <c r="I1277" s="177"/>
      <c r="J1277" s="184"/>
      <c r="K1277" s="742"/>
      <c r="L1277" s="178"/>
      <c r="M1277" s="180"/>
      <c r="N1277" s="182"/>
    </row>
    <row r="1278" spans="2:14" ht="27.75" customHeight="1">
      <c r="B1278" s="179"/>
      <c r="C1278" s="179"/>
      <c r="D1278" s="183"/>
      <c r="E1278" s="732"/>
      <c r="F1278" s="732"/>
      <c r="G1278" s="177"/>
      <c r="H1278" s="177"/>
      <c r="I1278" s="177"/>
      <c r="J1278" s="184"/>
      <c r="K1278" s="742"/>
      <c r="L1278" s="178"/>
      <c r="M1278" s="180"/>
      <c r="N1278" s="182"/>
    </row>
    <row r="1279" spans="2:14" ht="27.75" customHeight="1">
      <c r="B1279" s="179"/>
      <c r="C1279" s="179"/>
      <c r="D1279" s="183"/>
      <c r="E1279" s="732"/>
      <c r="F1279" s="732"/>
      <c r="G1279" s="177"/>
      <c r="H1279" s="177"/>
      <c r="I1279" s="177"/>
      <c r="J1279" s="184"/>
      <c r="K1279" s="742"/>
      <c r="L1279" s="178"/>
      <c r="M1279" s="180"/>
      <c r="N1279" s="182"/>
    </row>
    <row r="1280" spans="2:14" ht="27.75" customHeight="1">
      <c r="B1280" s="179"/>
      <c r="C1280" s="179"/>
      <c r="D1280" s="183"/>
      <c r="E1280" s="732"/>
      <c r="F1280" s="732"/>
      <c r="G1280" s="177"/>
      <c r="H1280" s="177"/>
      <c r="I1280" s="177"/>
      <c r="J1280" s="184"/>
      <c r="K1280" s="742"/>
      <c r="L1280" s="178"/>
      <c r="M1280" s="180"/>
      <c r="N1280" s="182"/>
    </row>
    <row r="1281" spans="2:14" ht="27.75" customHeight="1">
      <c r="B1281" s="179"/>
      <c r="C1281" s="179"/>
      <c r="D1281" s="183"/>
      <c r="E1281" s="732"/>
      <c r="F1281" s="732"/>
      <c r="G1281" s="177"/>
      <c r="H1281" s="177"/>
      <c r="I1281" s="177"/>
      <c r="J1281" s="184"/>
      <c r="K1281" s="742"/>
      <c r="L1281" s="178"/>
      <c r="M1281" s="180"/>
      <c r="N1281" s="182"/>
    </row>
    <row r="1282" spans="2:14" ht="27.75" customHeight="1">
      <c r="B1282" s="179"/>
      <c r="C1282" s="179"/>
      <c r="D1282" s="183"/>
      <c r="E1282" s="732"/>
      <c r="F1282" s="732"/>
      <c r="G1282" s="177"/>
      <c r="H1282" s="177"/>
      <c r="I1282" s="177"/>
      <c r="J1282" s="184"/>
      <c r="K1282" s="742"/>
      <c r="L1282" s="178"/>
      <c r="M1282" s="180"/>
      <c r="N1282" s="182"/>
    </row>
    <row r="1283" spans="2:14" ht="27.75" customHeight="1">
      <c r="B1283" s="179"/>
      <c r="C1283" s="179"/>
      <c r="D1283" s="183"/>
      <c r="E1283" s="732"/>
      <c r="F1283" s="732"/>
      <c r="G1283" s="177"/>
      <c r="H1283" s="177"/>
      <c r="I1283" s="177"/>
      <c r="J1283" s="184"/>
      <c r="K1283" s="742"/>
      <c r="L1283" s="178"/>
      <c r="M1283" s="180"/>
      <c r="N1283" s="182"/>
    </row>
    <row r="1284" spans="2:14" ht="27.75" customHeight="1">
      <c r="B1284" s="179"/>
      <c r="C1284" s="179"/>
      <c r="D1284" s="183"/>
      <c r="E1284" s="732"/>
      <c r="F1284" s="732"/>
      <c r="G1284" s="177"/>
      <c r="H1284" s="177"/>
      <c r="I1284" s="177"/>
      <c r="J1284" s="184"/>
      <c r="K1284" s="742"/>
      <c r="L1284" s="178"/>
      <c r="M1284" s="180"/>
      <c r="N1284" s="182"/>
    </row>
    <row r="1285" spans="2:14" ht="27.75" customHeight="1">
      <c r="B1285" s="179"/>
      <c r="C1285" s="179"/>
      <c r="D1285" s="183"/>
      <c r="E1285" s="732"/>
      <c r="F1285" s="732"/>
      <c r="G1285" s="177"/>
      <c r="H1285" s="177"/>
      <c r="I1285" s="177"/>
      <c r="J1285" s="184"/>
      <c r="K1285" s="742"/>
      <c r="L1285" s="178"/>
      <c r="M1285" s="180"/>
      <c r="N1285" s="182"/>
    </row>
    <row r="1286" spans="2:14" ht="27.75" customHeight="1">
      <c r="B1286" s="179"/>
      <c r="C1286" s="179"/>
      <c r="D1286" s="183"/>
      <c r="E1286" s="732"/>
      <c r="F1286" s="732"/>
      <c r="G1286" s="177"/>
      <c r="H1286" s="177"/>
      <c r="I1286" s="177"/>
      <c r="J1286" s="184"/>
      <c r="K1286" s="742"/>
      <c r="L1286" s="178"/>
      <c r="M1286" s="180"/>
      <c r="N1286" s="182"/>
    </row>
    <row r="1287" spans="2:14" ht="27.75" customHeight="1">
      <c r="B1287" s="179"/>
      <c r="C1287" s="179"/>
      <c r="D1287" s="183"/>
      <c r="E1287" s="732"/>
      <c r="F1287" s="732"/>
      <c r="G1287" s="177"/>
      <c r="H1287" s="177"/>
      <c r="I1287" s="177"/>
      <c r="J1287" s="184"/>
      <c r="K1287" s="742"/>
      <c r="L1287" s="178"/>
      <c r="M1287" s="180"/>
      <c r="N1287" s="182"/>
    </row>
    <row r="1288" spans="2:14" ht="27.75" customHeight="1">
      <c r="B1288" s="179"/>
      <c r="C1288" s="179"/>
      <c r="D1288" s="183"/>
      <c r="E1288" s="732"/>
      <c r="F1288" s="732"/>
      <c r="G1288" s="177"/>
      <c r="H1288" s="177"/>
      <c r="I1288" s="177"/>
      <c r="J1288" s="184"/>
      <c r="K1288" s="742"/>
      <c r="L1288" s="178"/>
      <c r="M1288" s="180"/>
      <c r="N1288" s="182"/>
    </row>
    <row r="1289" spans="2:14" ht="27.75" customHeight="1">
      <c r="B1289" s="179"/>
      <c r="C1289" s="179"/>
      <c r="D1289" s="183"/>
      <c r="E1289" s="732"/>
      <c r="F1289" s="732"/>
      <c r="G1289" s="177"/>
      <c r="H1289" s="177"/>
      <c r="I1289" s="177"/>
      <c r="J1289" s="184"/>
      <c r="K1289" s="742"/>
      <c r="L1289" s="178"/>
      <c r="M1289" s="180"/>
      <c r="N1289" s="182"/>
    </row>
    <row r="1290" spans="2:14" ht="27.75" customHeight="1">
      <c r="B1290" s="179"/>
      <c r="C1290" s="179"/>
      <c r="D1290" s="183"/>
      <c r="E1290" s="732"/>
      <c r="F1290" s="732"/>
      <c r="G1290" s="177"/>
      <c r="H1290" s="177"/>
      <c r="I1290" s="177"/>
      <c r="J1290" s="184"/>
      <c r="K1290" s="742"/>
      <c r="L1290" s="178"/>
      <c r="M1290" s="180"/>
      <c r="N1290" s="182"/>
    </row>
    <row r="1291" spans="2:14" ht="27.75" customHeight="1">
      <c r="B1291" s="179"/>
      <c r="C1291" s="179"/>
      <c r="D1291" s="183"/>
      <c r="E1291" s="732"/>
      <c r="F1291" s="732"/>
      <c r="G1291" s="177"/>
      <c r="H1291" s="177"/>
      <c r="I1291" s="177"/>
      <c r="J1291" s="184"/>
      <c r="K1291" s="742"/>
      <c r="L1291" s="178"/>
      <c r="M1291" s="180"/>
      <c r="N1291" s="182"/>
    </row>
    <row r="1292" spans="2:14" ht="27.75" customHeight="1">
      <c r="B1292" s="179"/>
      <c r="C1292" s="179"/>
      <c r="D1292" s="183"/>
      <c r="E1292" s="732"/>
      <c r="F1292" s="732"/>
      <c r="G1292" s="177"/>
      <c r="H1292" s="177"/>
      <c r="I1292" s="177"/>
      <c r="J1292" s="184"/>
      <c r="K1292" s="742"/>
      <c r="L1292" s="178"/>
      <c r="M1292" s="180"/>
      <c r="N1292" s="182"/>
    </row>
    <row r="1293" spans="2:14" ht="27.75" customHeight="1">
      <c r="B1293" s="179"/>
      <c r="C1293" s="179"/>
      <c r="D1293" s="183"/>
      <c r="E1293" s="732"/>
      <c r="F1293" s="732"/>
      <c r="G1293" s="177"/>
      <c r="H1293" s="177"/>
      <c r="I1293" s="177"/>
      <c r="J1293" s="184"/>
      <c r="K1293" s="742"/>
      <c r="L1293" s="178"/>
      <c r="M1293" s="180"/>
      <c r="N1293" s="182"/>
    </row>
    <row r="1294" spans="2:14" ht="27.75" customHeight="1">
      <c r="B1294" s="179"/>
      <c r="C1294" s="179"/>
      <c r="D1294" s="183"/>
      <c r="E1294" s="732"/>
      <c r="F1294" s="732"/>
      <c r="G1294" s="177"/>
      <c r="H1294" s="177"/>
      <c r="I1294" s="177"/>
      <c r="J1294" s="184"/>
      <c r="K1294" s="742"/>
      <c r="L1294" s="178"/>
      <c r="M1294" s="180"/>
      <c r="N1294" s="182"/>
    </row>
    <row r="1295" spans="2:14" ht="27.75" customHeight="1">
      <c r="B1295" s="179"/>
      <c r="C1295" s="179"/>
      <c r="D1295" s="183"/>
      <c r="E1295" s="732"/>
      <c r="F1295" s="732"/>
      <c r="G1295" s="177"/>
      <c r="H1295" s="177"/>
      <c r="I1295" s="177"/>
      <c r="J1295" s="184"/>
      <c r="K1295" s="742"/>
      <c r="L1295" s="178"/>
      <c r="M1295" s="180"/>
      <c r="N1295" s="182"/>
    </row>
    <row r="1296" spans="2:14" ht="27.75" customHeight="1">
      <c r="B1296" s="179"/>
      <c r="C1296" s="179"/>
      <c r="D1296" s="183"/>
      <c r="E1296" s="732"/>
      <c r="F1296" s="732"/>
      <c r="G1296" s="177"/>
      <c r="H1296" s="177"/>
      <c r="I1296" s="177"/>
      <c r="J1296" s="184"/>
      <c r="K1296" s="742"/>
      <c r="L1296" s="178"/>
      <c r="M1296" s="180"/>
      <c r="N1296" s="182"/>
    </row>
    <row r="1297" spans="2:16" ht="27.75" customHeight="1">
      <c r="B1297" s="179"/>
      <c r="C1297" s="179"/>
      <c r="D1297" s="183"/>
      <c r="E1297" s="732"/>
      <c r="F1297" s="732"/>
      <c r="G1297" s="177"/>
      <c r="H1297" s="177"/>
      <c r="I1297" s="177"/>
      <c r="J1297" s="184"/>
      <c r="K1297" s="742"/>
      <c r="L1297" s="178"/>
      <c r="M1297" s="180"/>
      <c r="N1297" s="182"/>
    </row>
    <row r="1298" spans="2:16" ht="27.75" customHeight="1">
      <c r="B1298" s="179"/>
      <c r="C1298" s="179"/>
      <c r="D1298" s="183"/>
      <c r="E1298" s="732"/>
      <c r="F1298" s="732"/>
      <c r="G1298" s="177"/>
      <c r="H1298" s="177"/>
      <c r="I1298" s="177"/>
      <c r="J1298" s="184"/>
      <c r="K1298" s="742"/>
      <c r="L1298" s="178"/>
      <c r="M1298" s="180"/>
      <c r="N1298" s="182"/>
    </row>
    <row r="1299" spans="2:16" ht="27.75" customHeight="1">
      <c r="B1299" s="179"/>
      <c r="C1299" s="179"/>
      <c r="D1299" s="183"/>
      <c r="E1299" s="732"/>
      <c r="F1299" s="732"/>
      <c r="G1299" s="177"/>
      <c r="H1299" s="177"/>
      <c r="I1299" s="177"/>
      <c r="J1299" s="184"/>
      <c r="K1299" s="742"/>
      <c r="L1299" s="178"/>
      <c r="M1299" s="180"/>
      <c r="N1299" s="182"/>
    </row>
    <row r="1300" spans="2:16" ht="27.75" customHeight="1">
      <c r="B1300" s="179"/>
      <c r="C1300" s="179"/>
      <c r="D1300" s="183"/>
      <c r="E1300" s="732"/>
      <c r="F1300" s="732"/>
      <c r="G1300" s="177"/>
      <c r="H1300" s="177"/>
      <c r="I1300" s="177"/>
      <c r="J1300" s="184"/>
      <c r="K1300" s="742"/>
      <c r="L1300" s="178"/>
      <c r="M1300" s="180"/>
      <c r="N1300" s="182"/>
    </row>
    <row r="1301" spans="2:16" ht="19.5" customHeight="1">
      <c r="B1301" s="1139" t="s">
        <v>3286</v>
      </c>
      <c r="C1301" s="1139"/>
      <c r="D1301" s="1139"/>
      <c r="E1301" s="1139"/>
      <c r="F1301" s="1139"/>
      <c r="G1301" s="1139"/>
      <c r="H1301" s="1139"/>
      <c r="I1301" s="1139"/>
      <c r="J1301" s="1139"/>
      <c r="K1301" s="33"/>
      <c r="L1301" s="181"/>
      <c r="M1301" s="30"/>
      <c r="N1301" s="30"/>
      <c r="P1301" s="2"/>
    </row>
    <row r="1302" spans="2:16" s="5" customFormat="1" ht="26.25" customHeight="1">
      <c r="B1302" s="31"/>
      <c r="C1302" s="31"/>
      <c r="D1302" s="31"/>
      <c r="E1302" s="32"/>
      <c r="F1302" s="31"/>
      <c r="G1302" s="31"/>
      <c r="H1302" s="31"/>
      <c r="I1302" s="31"/>
      <c r="J1302" s="29"/>
      <c r="L1302" s="33"/>
      <c r="M1302" s="34"/>
      <c r="N1302" s="35"/>
    </row>
    <row r="1303" spans="2:16" ht="23.25" customHeight="1">
      <c r="B1303" s="4"/>
      <c r="C1303" s="4"/>
      <c r="D1303" s="4"/>
      <c r="E1303" s="4"/>
      <c r="F1303" s="4"/>
      <c r="G1303" s="4"/>
      <c r="H1303" s="4"/>
      <c r="I1303" s="4"/>
      <c r="J1303" s="7"/>
      <c r="K1303" s="6"/>
      <c r="L1303" s="6"/>
    </row>
    <row r="1304" spans="2:16" ht="13" hidden="1">
      <c r="B1304" s="4"/>
      <c r="C1304" s="4"/>
      <c r="D1304" s="4"/>
      <c r="E1304" s="4"/>
      <c r="F1304" s="4"/>
      <c r="G1304" s="4"/>
      <c r="H1304" s="4"/>
      <c r="I1304" s="4"/>
      <c r="J1304" s="7"/>
      <c r="K1304" s="6"/>
      <c r="L1304" s="6"/>
    </row>
    <row r="1305" spans="2:16" ht="13" hidden="1">
      <c r="B1305" s="4"/>
      <c r="C1305" s="8"/>
      <c r="D1305" s="8"/>
      <c r="E1305" s="8"/>
      <c r="F1305" s="8"/>
      <c r="G1305" s="8"/>
      <c r="H1305" s="4"/>
      <c r="I1305" s="4"/>
      <c r="J1305" s="7"/>
      <c r="K1305" s="9"/>
      <c r="L1305" s="9"/>
      <c r="M1305" s="8"/>
      <c r="N1305" s="10"/>
    </row>
    <row r="1306" spans="2:16" ht="13" hidden="1">
      <c r="B1306" s="11"/>
      <c r="C1306" s="12"/>
      <c r="D1306" s="12"/>
      <c r="E1306" s="12"/>
      <c r="F1306" s="12"/>
      <c r="G1306" s="12"/>
      <c r="H1306" s="12"/>
      <c r="I1306" s="12"/>
      <c r="J1306" s="13"/>
      <c r="K1306" s="6"/>
      <c r="L1306" s="6"/>
      <c r="N1306" s="20"/>
    </row>
    <row r="1307" spans="2:16" ht="13" hidden="1">
      <c r="B1307" s="14" t="s">
        <v>3233</v>
      </c>
      <c r="C1307" s="14"/>
      <c r="D1307" s="14"/>
      <c r="E1307" s="14"/>
      <c r="F1307" s="14"/>
      <c r="G1307" s="14"/>
      <c r="H1307" s="14"/>
      <c r="I1307" s="14"/>
      <c r="J1307" s="14"/>
      <c r="K1307" s="6"/>
      <c r="L1307" s="6"/>
      <c r="N1307" s="20"/>
    </row>
    <row r="1308" spans="2:16" ht="13" hidden="1">
      <c r="B1308" s="681"/>
      <c r="C1308" s="681"/>
      <c r="D1308" s="681"/>
      <c r="E1308" s="681"/>
      <c r="F1308" s="681"/>
      <c r="G1308" s="681"/>
      <c r="H1308" s="681"/>
      <c r="I1308" s="681"/>
      <c r="J1308" s="681"/>
      <c r="M1308" s="1134"/>
      <c r="N1308" s="1132"/>
      <c r="O1308" s="14"/>
    </row>
    <row r="1309" spans="2:16" ht="13" hidden="1">
      <c r="B1309" s="683" t="s">
        <v>3152</v>
      </c>
      <c r="C1309" s="684"/>
      <c r="D1309" s="684"/>
      <c r="E1309" s="1132"/>
      <c r="F1309" s="1132"/>
      <c r="G1309" s="1132"/>
      <c r="H1309" s="681"/>
      <c r="I1309" s="681"/>
      <c r="J1309" s="681"/>
      <c r="M1309" s="24"/>
      <c r="N1309" s="4"/>
      <c r="O1309" s="4"/>
    </row>
    <row r="1310" spans="2:16" ht="13" hidden="1">
      <c r="B1310" s="683" t="s">
        <v>3153</v>
      </c>
      <c r="C1310" s="684"/>
      <c r="D1310" s="684"/>
      <c r="E1310" s="25"/>
      <c r="F1310" s="4"/>
      <c r="G1310" s="4"/>
      <c r="H1310" s="4"/>
      <c r="I1310" s="4"/>
      <c r="J1310" s="681"/>
      <c r="M1310" s="1134"/>
      <c r="N1310" s="1132"/>
      <c r="O1310" s="4"/>
    </row>
    <row r="1311" spans="2:16" ht="17.25" customHeight="1">
      <c r="B1311" s="683" t="s">
        <v>3154</v>
      </c>
      <c r="C1311" s="684"/>
      <c r="D1311" s="684"/>
      <c r="E1311" s="684"/>
      <c r="F1311" s="4"/>
      <c r="G1311" s="4"/>
      <c r="H1311" s="4"/>
      <c r="I1311" s="4"/>
      <c r="J1311" s="681"/>
      <c r="M1311" s="1134"/>
      <c r="N1311" s="1132"/>
      <c r="O1311" s="14"/>
    </row>
    <row r="1312" spans="2:16" ht="13" hidden="1">
      <c r="B1312" s="1129"/>
      <c r="C1312" s="1130"/>
      <c r="D1312" s="1131"/>
      <c r="E1312" s="1132"/>
      <c r="F1312" s="1132"/>
      <c r="G1312" s="1132"/>
      <c r="H1312" s="681"/>
      <c r="I1312" s="681"/>
      <c r="J1312" s="681"/>
      <c r="K1312" s="6"/>
      <c r="L1312" s="6"/>
    </row>
    <row r="1313" spans="1:18" ht="13" hidden="1">
      <c r="B1313" s="14"/>
      <c r="C1313" s="4"/>
      <c r="D1313" s="4"/>
      <c r="E1313" s="4"/>
      <c r="F1313" s="4"/>
      <c r="G1313" s="4"/>
      <c r="H1313" s="4"/>
      <c r="I1313" s="4"/>
      <c r="J1313" s="7"/>
      <c r="K1313" s="15"/>
      <c r="L1313" s="15"/>
      <c r="M1313" s="15"/>
      <c r="N1313" s="5"/>
    </row>
    <row r="1314" spans="1:18" ht="13" hidden="1">
      <c r="B1314" s="15"/>
      <c r="C1314" s="15"/>
      <c r="D1314" s="15"/>
      <c r="E1314" s="15"/>
      <c r="F1314" s="15"/>
      <c r="G1314" s="15"/>
      <c r="H1314" s="15"/>
      <c r="I1314" s="15"/>
      <c r="J1314" s="15"/>
      <c r="K1314" s="15"/>
      <c r="L1314" s="15"/>
      <c r="M1314" s="15"/>
      <c r="N1314" s="5"/>
    </row>
    <row r="1315" spans="1:18" s="27" customFormat="1" ht="15" customHeight="1">
      <c r="A1315" s="1133" t="s">
        <v>3235</v>
      </c>
      <c r="B1315" s="1133"/>
      <c r="C1315" s="1133"/>
      <c r="D1315" s="1133"/>
      <c r="E1315" s="1133"/>
      <c r="F1315" s="1133"/>
      <c r="G1315" s="1133"/>
      <c r="H1315" s="1133"/>
      <c r="I1315" s="1133"/>
      <c r="J1315" s="1133"/>
      <c r="K1315" s="1133"/>
      <c r="L1315" s="1133"/>
      <c r="M1315" s="1133"/>
      <c r="N1315" s="1133"/>
      <c r="O1315" s="1133"/>
      <c r="P1315" s="26"/>
      <c r="Q1315" s="26"/>
      <c r="R1315" s="26"/>
    </row>
    <row r="1316" spans="1:18" s="27" customFormat="1" ht="15" customHeight="1">
      <c r="A1316" s="1133"/>
      <c r="B1316" s="1133"/>
      <c r="C1316" s="1133"/>
      <c r="D1316" s="1133"/>
      <c r="E1316" s="1133"/>
      <c r="F1316" s="1133"/>
      <c r="G1316" s="1133"/>
      <c r="H1316" s="1133"/>
      <c r="I1316" s="1133"/>
      <c r="J1316" s="1133"/>
      <c r="K1316" s="1133"/>
      <c r="L1316" s="1133"/>
      <c r="M1316" s="1133"/>
      <c r="N1316" s="1133"/>
      <c r="O1316" s="1133"/>
      <c r="P1316" s="26"/>
      <c r="Q1316" s="26"/>
      <c r="R1316" s="26"/>
    </row>
    <row r="1317" spans="1:18" s="27" customFormat="1" ht="15" customHeight="1">
      <c r="A1317" s="1133"/>
      <c r="B1317" s="1133"/>
      <c r="C1317" s="1133"/>
      <c r="D1317" s="1133"/>
      <c r="E1317" s="1133"/>
      <c r="F1317" s="1133"/>
      <c r="G1317" s="1133"/>
      <c r="H1317" s="1133"/>
      <c r="I1317" s="1133"/>
      <c r="J1317" s="1133"/>
      <c r="K1317" s="1133"/>
      <c r="L1317" s="1133"/>
      <c r="M1317" s="1133"/>
      <c r="N1317" s="1133"/>
      <c r="O1317" s="1133"/>
      <c r="P1317" s="26"/>
      <c r="Q1317" s="26"/>
      <c r="R1317" s="26"/>
    </row>
    <row r="1318" spans="1:18" ht="15" customHeight="1">
      <c r="B1318" s="4"/>
      <c r="C1318" s="4"/>
      <c r="D1318" s="4"/>
      <c r="E1318" s="4"/>
      <c r="F1318" s="4"/>
      <c r="G1318" s="4"/>
      <c r="H1318" s="4"/>
      <c r="I1318" s="4"/>
      <c r="J1318" s="7"/>
      <c r="K1318" s="6"/>
      <c r="L1318" s="6"/>
    </row>
    <row r="1319" spans="1:18" ht="13" hidden="1"/>
    <row r="1320" spans="1:18" ht="13" hidden="1"/>
    <row r="1321" spans="1:18" ht="13" hidden="1"/>
    <row r="1322" spans="1:18" ht="13" hidden="1"/>
    <row r="1323" spans="1:18" ht="13" hidden="1"/>
    <row r="1324" spans="1:18" ht="13" hidden="1"/>
    <row r="1325" spans="1:18" ht="13" hidden="1"/>
    <row r="1326" spans="1:18" ht="13" hidden="1"/>
    <row r="1327" spans="1:18" ht="13" hidden="1"/>
    <row r="1328" spans="1:18" ht="13" hidden="1"/>
    <row r="1329" ht="13" hidden="1"/>
    <row r="1330" ht="13" hidden="1"/>
    <row r="1331" ht="13" hidden="1"/>
    <row r="1332" ht="13" hidden="1"/>
    <row r="1333" ht="13" hidden="1"/>
    <row r="1334" ht="13" hidden="1"/>
    <row r="1335" ht="13" hidden="1"/>
    <row r="1336" ht="13" hidden="1"/>
    <row r="1337" ht="13" hidden="1"/>
    <row r="1338" ht="13" hidden="1"/>
    <row r="1339" ht="13" hidden="1"/>
    <row r="1340" ht="13" hidden="1"/>
    <row r="1341" ht="13" hidden="1"/>
    <row r="1342" ht="13" hidden="1"/>
    <row r="1343" ht="13" hidden="1"/>
    <row r="1344" ht="13" hidden="1"/>
    <row r="1345" ht="13" hidden="1"/>
    <row r="1346" ht="13" hidden="1"/>
    <row r="1347" ht="13" hidden="1"/>
    <row r="1348" ht="13" hidden="1"/>
    <row r="1349" ht="13" hidden="1"/>
    <row r="1350" ht="13" hidden="1"/>
    <row r="1351" ht="13" hidden="1"/>
    <row r="1352" ht="13" hidden="1"/>
    <row r="1353" ht="13" hidden="1"/>
    <row r="1354" ht="13" hidden="1"/>
    <row r="1355" ht="13" hidden="1"/>
    <row r="1356" ht="13" hidden="1"/>
    <row r="1357" ht="13" hidden="1"/>
    <row r="1358" ht="13" hidden="1"/>
    <row r="1359" ht="13" hidden="1"/>
    <row r="1360" ht="13" hidden="1"/>
    <row r="1361" ht="13" hidden="1"/>
    <row r="1362" ht="13" hidden="1"/>
    <row r="1363" ht="13" hidden="1"/>
    <row r="1364" ht="13" hidden="1"/>
    <row r="1365" ht="13" hidden="1"/>
    <row r="1366" ht="13" hidden="1"/>
    <row r="1367" ht="13" hidden="1"/>
    <row r="1368" ht="13" hidden="1"/>
    <row r="1369" ht="13" hidden="1"/>
    <row r="1370" ht="13" hidden="1"/>
    <row r="1371" ht="13" hidden="1"/>
    <row r="1372" ht="13" hidden="1"/>
    <row r="1373" ht="13" hidden="1"/>
    <row r="1374" ht="13" hidden="1"/>
    <row r="1375" ht="13" hidden="1"/>
    <row r="1376" ht="13" hidden="1"/>
    <row r="1377" ht="13" hidden="1"/>
    <row r="1378" ht="13" hidden="1"/>
    <row r="1379" ht="13" hidden="1"/>
    <row r="1380" ht="13" hidden="1"/>
    <row r="1381" ht="13" hidden="1"/>
    <row r="1382" ht="13" hidden="1"/>
    <row r="1383" ht="13" hidden="1"/>
    <row r="1384" ht="13" hidden="1"/>
    <row r="1385" ht="13" hidden="1"/>
    <row r="1386" ht="13" hidden="1"/>
    <row r="1387" ht="13" hidden="1"/>
    <row r="1388" ht="13" hidden="1"/>
    <row r="1389" ht="13" hidden="1"/>
    <row r="1390" ht="13" hidden="1"/>
    <row r="1391" ht="13" hidden="1"/>
    <row r="1392" ht="13" hidden="1"/>
    <row r="1393" ht="13" hidden="1"/>
    <row r="1394" ht="13" hidden="1"/>
    <row r="1395" ht="13" hidden="1"/>
    <row r="1396" ht="13" hidden="1"/>
    <row r="1397" ht="13" hidden="1"/>
    <row r="1398" ht="13" hidden="1"/>
    <row r="1399" ht="13" hidden="1"/>
    <row r="1400" ht="13" hidden="1"/>
    <row r="1401" ht="13" hidden="1"/>
    <row r="1402" ht="13" hidden="1"/>
    <row r="1403" ht="13" hidden="1"/>
    <row r="1404" ht="13" hidden="1"/>
    <row r="1405" ht="13" hidden="1"/>
    <row r="1406" ht="13" hidden="1"/>
    <row r="1407" ht="13" hidden="1"/>
    <row r="1408" ht="13" hidden="1"/>
    <row r="1409" ht="13" hidden="1"/>
    <row r="1410" ht="13" hidden="1"/>
    <row r="1411" ht="13" hidden="1"/>
    <row r="1412" ht="13" hidden="1"/>
    <row r="1413" ht="13" hidden="1"/>
    <row r="1414" ht="13" hidden="1"/>
    <row r="1415" ht="13" hidden="1"/>
    <row r="1416" ht="13" hidden="1"/>
    <row r="1417" ht="13" hidden="1"/>
    <row r="1418" ht="13" hidden="1"/>
    <row r="1419" ht="13" hidden="1"/>
    <row r="1420" ht="13" hidden="1"/>
    <row r="1421" ht="13" hidden="1"/>
    <row r="1422" ht="13" hidden="1"/>
    <row r="1423" ht="13" hidden="1"/>
    <row r="1424" ht="13" hidden="1"/>
    <row r="1425" ht="13" hidden="1"/>
    <row r="1426" ht="13" hidden="1"/>
    <row r="1427" ht="13" hidden="1"/>
    <row r="1428" ht="13" hidden="1"/>
    <row r="1429" ht="13" hidden="1"/>
    <row r="1430" ht="13" hidden="1"/>
    <row r="1431" ht="13" hidden="1"/>
    <row r="1432" ht="13" hidden="1"/>
    <row r="1433" ht="13" hidden="1"/>
    <row r="1434" ht="13" hidden="1"/>
    <row r="1435" ht="13" hidden="1"/>
    <row r="1436" ht="13" hidden="1"/>
    <row r="1437" ht="13" hidden="1"/>
    <row r="1438" ht="13" hidden="1"/>
    <row r="1439" ht="13" hidden="1"/>
    <row r="1440" ht="13" hidden="1"/>
    <row r="1441" ht="13" hidden="1"/>
    <row r="1442" ht="13" hidden="1"/>
    <row r="1443" ht="13" hidden="1"/>
    <row r="1444" ht="13" hidden="1"/>
    <row r="1445" ht="13" hidden="1"/>
    <row r="1446" ht="13" hidden="1"/>
    <row r="1447" ht="13" hidden="1"/>
    <row r="1448" ht="13" hidden="1"/>
    <row r="1449" ht="13" hidden="1"/>
    <row r="1450" ht="13" hidden="1"/>
    <row r="1451" ht="13" hidden="1"/>
    <row r="1452" ht="13" hidden="1"/>
    <row r="1453" ht="13" hidden="1"/>
    <row r="1454" ht="13" hidden="1"/>
    <row r="1455" ht="13" hidden="1"/>
    <row r="1456" ht="13" hidden="1"/>
    <row r="1457" ht="13" hidden="1"/>
    <row r="1458" ht="13" hidden="1"/>
    <row r="1459" ht="13" hidden="1"/>
    <row r="1460" ht="13" hidden="1"/>
    <row r="1461" ht="13" hidden="1"/>
    <row r="1462" ht="13" hidden="1"/>
    <row r="1463" ht="13" hidden="1"/>
    <row r="1464" ht="13" hidden="1"/>
    <row r="1465" ht="13" hidden="1"/>
    <row r="1466" ht="13" hidden="1"/>
    <row r="1467" ht="13" hidden="1"/>
    <row r="1468" ht="13" hidden="1"/>
    <row r="1469" ht="13" hidden="1"/>
    <row r="1470" ht="13" hidden="1"/>
    <row r="1471" ht="13" hidden="1"/>
    <row r="1472" ht="13" hidden="1"/>
    <row r="1473" ht="13" hidden="1"/>
    <row r="1474" ht="13" hidden="1"/>
    <row r="1475" ht="13" hidden="1"/>
    <row r="1476" ht="13" hidden="1"/>
    <row r="1477" ht="13" hidden="1"/>
    <row r="1478" ht="13" hidden="1"/>
    <row r="1479" ht="13" hidden="1"/>
    <row r="1480" ht="13" hidden="1"/>
    <row r="1481" ht="13" hidden="1"/>
    <row r="1482" ht="13" hidden="1"/>
    <row r="1483" ht="13" hidden="1"/>
    <row r="1484" ht="13" hidden="1"/>
    <row r="1485" ht="13" hidden="1"/>
    <row r="1486" ht="13" hidden="1"/>
    <row r="1487" ht="13" hidden="1"/>
    <row r="1488" ht="13" hidden="1"/>
    <row r="1489" ht="13" hidden="1"/>
    <row r="1490" ht="13" hidden="1"/>
    <row r="1491" ht="13" hidden="1"/>
    <row r="1492" ht="13" hidden="1"/>
    <row r="1493" ht="13" hidden="1"/>
    <row r="1494" ht="13" hidden="1"/>
    <row r="1495" ht="13" hidden="1"/>
    <row r="1496" ht="13" hidden="1"/>
    <row r="1497" ht="13" hidden="1"/>
    <row r="1498" ht="13" hidden="1"/>
    <row r="1499" ht="13" hidden="1"/>
    <row r="1500" ht="13" hidden="1"/>
    <row r="1501" ht="13" hidden="1"/>
    <row r="1502" ht="13" hidden="1"/>
    <row r="1503" ht="13" hidden="1"/>
    <row r="1504" ht="13" hidden="1"/>
    <row r="1505" ht="13" hidden="1"/>
    <row r="1506" ht="13" hidden="1"/>
    <row r="1507" ht="13" hidden="1"/>
    <row r="1508" ht="13" hidden="1"/>
    <row r="1509" ht="13" hidden="1"/>
    <row r="1510" ht="13" hidden="1"/>
    <row r="1511" ht="13" hidden="1"/>
    <row r="1512" ht="13" hidden="1"/>
    <row r="1513" ht="13" hidden="1"/>
    <row r="1514" ht="13" hidden="1"/>
    <row r="1515" ht="13" hidden="1"/>
    <row r="1516" ht="13" hidden="1"/>
    <row r="1517" ht="13" hidden="1"/>
    <row r="1518" ht="13" hidden="1"/>
    <row r="1519" ht="13" hidden="1"/>
    <row r="1520" ht="13" hidden="1"/>
    <row r="1521" ht="13" hidden="1"/>
    <row r="1522" ht="13" hidden="1"/>
    <row r="1523" ht="13" hidden="1"/>
    <row r="1524" ht="13" hidden="1"/>
    <row r="1525" ht="13" hidden="1"/>
    <row r="1526" ht="13" hidden="1"/>
    <row r="1527" ht="13" hidden="1"/>
    <row r="1528" ht="13" hidden="1"/>
    <row r="1529" ht="13" hidden="1"/>
    <row r="1530" ht="13" hidden="1"/>
    <row r="1531" ht="13" hidden="1"/>
    <row r="1532" ht="13" hidden="1"/>
    <row r="1533" ht="13" hidden="1"/>
    <row r="1534" ht="13" hidden="1"/>
    <row r="1535" ht="13" hidden="1"/>
    <row r="1536" ht="13" hidden="1"/>
    <row r="1537" ht="13" hidden="1"/>
    <row r="1538" ht="13" hidden="1"/>
    <row r="1539" ht="13" hidden="1"/>
    <row r="1540" ht="13" hidden="1"/>
    <row r="1541" ht="13" hidden="1"/>
    <row r="1542" ht="13" hidden="1"/>
    <row r="1543" ht="13" hidden="1"/>
    <row r="1544" ht="13" hidden="1"/>
    <row r="1545" ht="13" hidden="1"/>
    <row r="1546" ht="13" hidden="1"/>
    <row r="1547" ht="13" hidden="1"/>
    <row r="1548" ht="13" hidden="1"/>
    <row r="1549" ht="13" hidden="1"/>
    <row r="1550" ht="13" hidden="1"/>
    <row r="1551" ht="13" hidden="1"/>
    <row r="1552" ht="13" hidden="1"/>
    <row r="1553" ht="13" hidden="1"/>
    <row r="1554" ht="13" hidden="1"/>
    <row r="1555" ht="13" hidden="1"/>
    <row r="1556" ht="13" hidden="1"/>
    <row r="1557" ht="13" hidden="1"/>
    <row r="1558" ht="13" hidden="1"/>
    <row r="1559" ht="13" hidden="1"/>
    <row r="1560" ht="13" hidden="1"/>
    <row r="1561" ht="13" hidden="1"/>
    <row r="1562" ht="13" hidden="1"/>
    <row r="1563" ht="13" hidden="1"/>
    <row r="1564" ht="13" hidden="1"/>
    <row r="1565" ht="13" hidden="1"/>
    <row r="1566" ht="13" hidden="1"/>
    <row r="1567" ht="13" hidden="1"/>
    <row r="1568" ht="13" hidden="1"/>
    <row r="1569" ht="13" hidden="1"/>
    <row r="1570" ht="13" hidden="1"/>
    <row r="1571" ht="13" hidden="1"/>
    <row r="1572" ht="13" hidden="1"/>
    <row r="1573" ht="13" hidden="1"/>
    <row r="1574" ht="13" hidden="1"/>
    <row r="1575" ht="13" hidden="1"/>
    <row r="1576" ht="13" hidden="1"/>
    <row r="1577" ht="13" hidden="1"/>
    <row r="1578" ht="13" hidden="1"/>
    <row r="1579" ht="13" hidden="1"/>
    <row r="1580" ht="13" hidden="1"/>
    <row r="1581" ht="13" hidden="1"/>
    <row r="1582" ht="13" hidden="1"/>
    <row r="1583" ht="13" hidden="1"/>
    <row r="1584" ht="13" hidden="1"/>
    <row r="1585" ht="13" hidden="1"/>
    <row r="1586" ht="13" hidden="1"/>
    <row r="1587" ht="13" hidden="1"/>
    <row r="1588" ht="13" hidden="1"/>
    <row r="1589" ht="13" hidden="1"/>
    <row r="1590" ht="13" hidden="1"/>
    <row r="1591" ht="13" hidden="1"/>
    <row r="1592" ht="13" hidden="1"/>
    <row r="1593" ht="13" hidden="1"/>
    <row r="1594" ht="13" hidden="1"/>
    <row r="1595" ht="13" hidden="1"/>
    <row r="1596" ht="13" hidden="1"/>
    <row r="1597" ht="13" hidden="1"/>
    <row r="1598" ht="13" hidden="1"/>
    <row r="1599" ht="13" hidden="1"/>
    <row r="1600" ht="13" hidden="1"/>
    <row r="1601" ht="13" hidden="1"/>
    <row r="1602" ht="13" hidden="1"/>
    <row r="1603" ht="13" hidden="1"/>
    <row r="1604" ht="13" hidden="1"/>
    <row r="1605" ht="13" hidden="1"/>
    <row r="1606" ht="13" hidden="1"/>
    <row r="1607" ht="13" hidden="1"/>
    <row r="1608" ht="13" hidden="1"/>
    <row r="1609" ht="13" hidden="1"/>
    <row r="1610" ht="13" hidden="1"/>
    <row r="1611" ht="13" hidden="1"/>
    <row r="1612" ht="13" hidden="1"/>
    <row r="1613" ht="13" hidden="1"/>
    <row r="1614" ht="13" hidden="1"/>
    <row r="1615" ht="13" hidden="1"/>
    <row r="1616" ht="13" hidden="1"/>
    <row r="1617" ht="13" hidden="1"/>
    <row r="1618" ht="13" hidden="1"/>
    <row r="1619" ht="13" hidden="1"/>
    <row r="1620" ht="13" hidden="1"/>
    <row r="1621" ht="13" hidden="1"/>
    <row r="1622" ht="13" hidden="1"/>
    <row r="1623" ht="13" hidden="1"/>
    <row r="1624" ht="13" hidden="1"/>
    <row r="1625" ht="13" hidden="1"/>
    <row r="1626" ht="13" hidden="1"/>
    <row r="1627" ht="13" hidden="1"/>
    <row r="1628" ht="13" hidden="1"/>
    <row r="1629" ht="13" hidden="1"/>
    <row r="1630" ht="13" hidden="1"/>
    <row r="1631" ht="13" hidden="1"/>
    <row r="1632" ht="13" hidden="1"/>
    <row r="1633" ht="13" hidden="1"/>
    <row r="1634" ht="13" hidden="1"/>
    <row r="1635" ht="13" hidden="1"/>
    <row r="1636" ht="13" hidden="1"/>
    <row r="1637" ht="13" hidden="1"/>
    <row r="1638" ht="13" hidden="1"/>
    <row r="1639" ht="13" hidden="1"/>
    <row r="1640" ht="13" hidden="1"/>
    <row r="1641" ht="13" hidden="1"/>
    <row r="1642" ht="13" hidden="1"/>
    <row r="1643" ht="13" hidden="1"/>
    <row r="1644" ht="13" hidden="1"/>
    <row r="1645" ht="13" hidden="1"/>
    <row r="1646" ht="13" hidden="1"/>
    <row r="1647" ht="13" hidden="1"/>
    <row r="1648" ht="13" hidden="1"/>
    <row r="1649" ht="13" hidden="1"/>
    <row r="1650" ht="13" hidden="1"/>
    <row r="1651" ht="13" hidden="1"/>
    <row r="1652" ht="13" hidden="1"/>
    <row r="1653" ht="13" hidden="1"/>
    <row r="1654" ht="13" hidden="1"/>
    <row r="1655" ht="13" hidden="1"/>
    <row r="1656" ht="13" hidden="1"/>
    <row r="1657" ht="13" hidden="1"/>
    <row r="1658" ht="13" hidden="1"/>
    <row r="1659" ht="13" hidden="1"/>
    <row r="1660" ht="13" hidden="1"/>
    <row r="1661" ht="13" hidden="1"/>
    <row r="1662" ht="13" hidden="1"/>
    <row r="1663" ht="13" hidden="1"/>
    <row r="1664" ht="13" hidden="1"/>
    <row r="1665" ht="13" hidden="1"/>
    <row r="1666" ht="13" hidden="1"/>
    <row r="1667" ht="13" hidden="1"/>
    <row r="1668" ht="13" hidden="1"/>
    <row r="1669" ht="13" hidden="1"/>
    <row r="1670" ht="13" hidden="1"/>
    <row r="1671" ht="13" hidden="1"/>
    <row r="1672" ht="13" hidden="1"/>
    <row r="1673" ht="13" hidden="1"/>
    <row r="1674" ht="13" hidden="1"/>
    <row r="1675" ht="13" hidden="1"/>
    <row r="1676" ht="13" hidden="1"/>
    <row r="1677" ht="13" hidden="1"/>
    <row r="1678" ht="13" hidden="1"/>
    <row r="1679" ht="13" hidden="1"/>
    <row r="1680" ht="13" hidden="1"/>
    <row r="1681" ht="13" hidden="1"/>
    <row r="1682" ht="13" hidden="1"/>
    <row r="1683" ht="13" hidden="1"/>
    <row r="1684" ht="13" hidden="1"/>
    <row r="1685" ht="13" hidden="1"/>
    <row r="1686" ht="13" hidden="1"/>
    <row r="1687" ht="13" hidden="1"/>
    <row r="1688" ht="13" hidden="1"/>
    <row r="1689" ht="13" hidden="1"/>
    <row r="1690" ht="13" hidden="1"/>
    <row r="1691" ht="13" hidden="1"/>
    <row r="1692" ht="13" hidden="1"/>
    <row r="1693" ht="13" hidden="1"/>
    <row r="1694" ht="13" hidden="1"/>
    <row r="1695" ht="13" hidden="1"/>
    <row r="1696" ht="13" hidden="1"/>
    <row r="1697" ht="13" hidden="1"/>
    <row r="1698" ht="13" hidden="1"/>
    <row r="1699" ht="13" hidden="1"/>
    <row r="1700" ht="13" hidden="1"/>
    <row r="1701" ht="13" hidden="1"/>
  </sheetData>
  <sheetProtection algorithmName="SHA-512" hashValue="GCz0vQaRtOMwUGi01g2ajcLer8Q92Si1ui5vwCvPMRHS1N9J4dIbEWu9Pv7lK1KCkUiUt5RUI4JgoVgDWfmEkA==" saltValue="0ohRXK1oe2Pr2bq2zZVo2g==" spinCount="100000" sheet="1" formatCells="0" formatColumns="0" formatRows="0" insertColumns="0" insertRows="0" autoFilter="0" pivotTables="0"/>
  <autoFilter ref="B9:N1194" xr:uid="{00000000-0001-0000-0600-000000000000}"/>
  <mergeCells count="13">
    <mergeCell ref="M4:N4"/>
    <mergeCell ref="B8:K8"/>
    <mergeCell ref="M1308:N1308"/>
    <mergeCell ref="B1301:J1301"/>
    <mergeCell ref="B7:N7"/>
    <mergeCell ref="D2:L4"/>
    <mergeCell ref="B2:C4"/>
    <mergeCell ref="B1312:D1312"/>
    <mergeCell ref="E1312:G1312"/>
    <mergeCell ref="A1315:O1317"/>
    <mergeCell ref="E1309:G1309"/>
    <mergeCell ref="M1310:N1310"/>
    <mergeCell ref="M1311:N1311"/>
  </mergeCells>
  <phoneticPr fontId="11" type="noConversion"/>
  <conditionalFormatting sqref="B1309:B1312">
    <cfRule type="containsBlanks" dxfId="23" priority="7">
      <formula>LEN(TRIM(B1309))=0</formula>
    </cfRule>
  </conditionalFormatting>
  <conditionalFormatting sqref="M1308:M1311">
    <cfRule type="containsBlanks" dxfId="22" priority="1">
      <formula>LEN(TRIM(M1308))=0</formula>
    </cfRule>
  </conditionalFormatting>
  <dataValidations count="8">
    <dataValidation allowBlank="1" sqref="K9:L9" xr:uid="{4C9264C0-DF2C-4976-B272-F1A78D6E3116}"/>
    <dataValidation type="list" allowBlank="1" showInputMessage="1" showErrorMessage="1" sqref="WUO983940:WUR983949 WKS983940:WKV983949 WAW983940:WAZ983949 VRA983940:VRD983949 VHE983940:VHH983949 UXI983940:UXL983949 UNM983940:UNP983949 UDQ983940:UDT983949 TTU983940:TTX983949 TJY983940:TKB983949 TAC983940:TAF983949 SQG983940:SQJ983949 SGK983940:SGN983949 RWO983940:RWR983949 RMS983940:RMV983949 RCW983940:RCZ983949 QTA983940:QTD983949 QJE983940:QJH983949 PZI983940:PZL983949 PPM983940:PPP983949 PFQ983940:PFT983949 OVU983940:OVX983949 OLY983940:OMB983949 OCC983940:OCF983949 NSG983940:NSJ983949 NIK983940:NIN983949 MYO983940:MYR983949 MOS983940:MOV983949 MEW983940:MEZ983949 LVA983940:LVD983949 LLE983940:LLH983949 LBI983940:LBL983949 KRM983940:KRP983949 KHQ983940:KHT983949 JXU983940:JXX983949 JNY983940:JOB983949 JEC983940:JEF983949 IUG983940:IUJ983949 IKK983940:IKN983949 IAO983940:IAR983949 HQS983940:HQV983949 HGW983940:HGZ983949 GXA983940:GXD983949 GNE983940:GNH983949 GDI983940:GDL983949 FTM983940:FTP983949 FJQ983940:FJT983949 EZU983940:EZX983949 EPY983940:EQB983949 EGC983940:EGF983949 DWG983940:DWJ983949 DMK983940:DMN983949 DCO983940:DCR983949 CSS983940:CSV983949 CIW983940:CIZ983949 BZA983940:BZD983949 BPE983940:BPH983949 BFI983940:BFL983949 AVM983940:AVP983949 ALQ983940:ALT983949 ABU983940:ABX983949 RY983940:SB983949 IC983940:IF983949 WUO918404:WUR918413 WKS918404:WKV918413 WAW918404:WAZ918413 VRA918404:VRD918413 VHE918404:VHH918413 UXI918404:UXL918413 UNM918404:UNP918413 UDQ918404:UDT918413 TTU918404:TTX918413 TJY918404:TKB918413 TAC918404:TAF918413 SQG918404:SQJ918413 SGK918404:SGN918413 RWO918404:RWR918413 RMS918404:RMV918413 RCW918404:RCZ918413 QTA918404:QTD918413 QJE918404:QJH918413 PZI918404:PZL918413 PPM918404:PPP918413 PFQ918404:PFT918413 OVU918404:OVX918413 OLY918404:OMB918413 OCC918404:OCF918413 NSG918404:NSJ918413 NIK918404:NIN918413 MYO918404:MYR918413 MOS918404:MOV918413 MEW918404:MEZ918413 LVA918404:LVD918413 LLE918404:LLH918413 LBI918404:LBL918413 KRM918404:KRP918413 KHQ918404:KHT918413 JXU918404:JXX918413 JNY918404:JOB918413 JEC918404:JEF918413 IUG918404:IUJ918413 IKK918404:IKN918413 IAO918404:IAR918413 HQS918404:HQV918413 HGW918404:HGZ918413 GXA918404:GXD918413 GNE918404:GNH918413 GDI918404:GDL918413 FTM918404:FTP918413 FJQ918404:FJT918413 EZU918404:EZX918413 EPY918404:EQB918413 EGC918404:EGF918413 DWG918404:DWJ918413 DMK918404:DMN918413 DCO918404:DCR918413 CSS918404:CSV918413 CIW918404:CIZ918413 BZA918404:BZD918413 BPE918404:BPH918413 BFI918404:BFL918413 AVM918404:AVP918413 ALQ918404:ALT918413 ABU918404:ABX918413 RY918404:SB918413 IC918404:IF918413 WUO852868:WUR852877 WKS852868:WKV852877 WAW852868:WAZ852877 VRA852868:VRD852877 VHE852868:VHH852877 UXI852868:UXL852877 UNM852868:UNP852877 UDQ852868:UDT852877 TTU852868:TTX852877 TJY852868:TKB852877 TAC852868:TAF852877 SQG852868:SQJ852877 SGK852868:SGN852877 RWO852868:RWR852877 RMS852868:RMV852877 RCW852868:RCZ852877 QTA852868:QTD852877 QJE852868:QJH852877 PZI852868:PZL852877 PPM852868:PPP852877 PFQ852868:PFT852877 OVU852868:OVX852877 OLY852868:OMB852877 OCC852868:OCF852877 NSG852868:NSJ852877 NIK852868:NIN852877 MYO852868:MYR852877 MOS852868:MOV852877 MEW852868:MEZ852877 LVA852868:LVD852877 LLE852868:LLH852877 LBI852868:LBL852877 KRM852868:KRP852877 KHQ852868:KHT852877 JXU852868:JXX852877 JNY852868:JOB852877 JEC852868:JEF852877 IUG852868:IUJ852877 IKK852868:IKN852877 IAO852868:IAR852877 HQS852868:HQV852877 HGW852868:HGZ852877 GXA852868:GXD852877 GNE852868:GNH852877 GDI852868:GDL852877 FTM852868:FTP852877 FJQ852868:FJT852877 EZU852868:EZX852877 EPY852868:EQB852877 EGC852868:EGF852877 DWG852868:DWJ852877 DMK852868:DMN852877 DCO852868:DCR852877 CSS852868:CSV852877 CIW852868:CIZ852877 BZA852868:BZD852877 BPE852868:BPH852877 BFI852868:BFL852877 AVM852868:AVP852877 ALQ852868:ALT852877 ABU852868:ABX852877 RY852868:SB852877 IC852868:IF852877 WUO787332:WUR787341 WKS787332:WKV787341 WAW787332:WAZ787341 VRA787332:VRD787341 VHE787332:VHH787341 UXI787332:UXL787341 UNM787332:UNP787341 UDQ787332:UDT787341 TTU787332:TTX787341 TJY787332:TKB787341 TAC787332:TAF787341 SQG787332:SQJ787341 SGK787332:SGN787341 RWO787332:RWR787341 RMS787332:RMV787341 RCW787332:RCZ787341 QTA787332:QTD787341 QJE787332:QJH787341 PZI787332:PZL787341 PPM787332:PPP787341 PFQ787332:PFT787341 OVU787332:OVX787341 OLY787332:OMB787341 OCC787332:OCF787341 NSG787332:NSJ787341 NIK787332:NIN787341 MYO787332:MYR787341 MOS787332:MOV787341 MEW787332:MEZ787341 LVA787332:LVD787341 LLE787332:LLH787341 LBI787332:LBL787341 KRM787332:KRP787341 KHQ787332:KHT787341 JXU787332:JXX787341 JNY787332:JOB787341 JEC787332:JEF787341 IUG787332:IUJ787341 IKK787332:IKN787341 IAO787332:IAR787341 HQS787332:HQV787341 HGW787332:HGZ787341 GXA787332:GXD787341 GNE787332:GNH787341 GDI787332:GDL787341 FTM787332:FTP787341 FJQ787332:FJT787341 EZU787332:EZX787341 EPY787332:EQB787341 EGC787332:EGF787341 DWG787332:DWJ787341 DMK787332:DMN787341 DCO787332:DCR787341 CSS787332:CSV787341 CIW787332:CIZ787341 BZA787332:BZD787341 BPE787332:BPH787341 BFI787332:BFL787341 AVM787332:AVP787341 ALQ787332:ALT787341 ABU787332:ABX787341 RY787332:SB787341 IC787332:IF787341 WUO721796:WUR721805 WKS721796:WKV721805 WAW721796:WAZ721805 VRA721796:VRD721805 VHE721796:VHH721805 UXI721796:UXL721805 UNM721796:UNP721805 UDQ721796:UDT721805 TTU721796:TTX721805 TJY721796:TKB721805 TAC721796:TAF721805 SQG721796:SQJ721805 SGK721796:SGN721805 RWO721796:RWR721805 RMS721796:RMV721805 RCW721796:RCZ721805 QTA721796:QTD721805 QJE721796:QJH721805 PZI721796:PZL721805 PPM721796:PPP721805 PFQ721796:PFT721805 OVU721796:OVX721805 OLY721796:OMB721805 OCC721796:OCF721805 NSG721796:NSJ721805 NIK721796:NIN721805 MYO721796:MYR721805 MOS721796:MOV721805 MEW721796:MEZ721805 LVA721796:LVD721805 LLE721796:LLH721805 LBI721796:LBL721805 KRM721796:KRP721805 KHQ721796:KHT721805 JXU721796:JXX721805 JNY721796:JOB721805 JEC721796:JEF721805 IUG721796:IUJ721805 IKK721796:IKN721805 IAO721796:IAR721805 HQS721796:HQV721805 HGW721796:HGZ721805 GXA721796:GXD721805 GNE721796:GNH721805 GDI721796:GDL721805 FTM721796:FTP721805 FJQ721796:FJT721805 EZU721796:EZX721805 EPY721796:EQB721805 EGC721796:EGF721805 DWG721796:DWJ721805 DMK721796:DMN721805 DCO721796:DCR721805 CSS721796:CSV721805 CIW721796:CIZ721805 BZA721796:BZD721805 BPE721796:BPH721805 BFI721796:BFL721805 AVM721796:AVP721805 ALQ721796:ALT721805 ABU721796:ABX721805 RY721796:SB721805 IC721796:IF721805 WUO656260:WUR656269 WKS656260:WKV656269 WAW656260:WAZ656269 VRA656260:VRD656269 VHE656260:VHH656269 UXI656260:UXL656269 UNM656260:UNP656269 UDQ656260:UDT656269 TTU656260:TTX656269 TJY656260:TKB656269 TAC656260:TAF656269 SQG656260:SQJ656269 SGK656260:SGN656269 RWO656260:RWR656269 RMS656260:RMV656269 RCW656260:RCZ656269 QTA656260:QTD656269 QJE656260:QJH656269 PZI656260:PZL656269 PPM656260:PPP656269 PFQ656260:PFT656269 OVU656260:OVX656269 OLY656260:OMB656269 OCC656260:OCF656269 NSG656260:NSJ656269 NIK656260:NIN656269 MYO656260:MYR656269 MOS656260:MOV656269 MEW656260:MEZ656269 LVA656260:LVD656269 LLE656260:LLH656269 LBI656260:LBL656269 KRM656260:KRP656269 KHQ656260:KHT656269 JXU656260:JXX656269 JNY656260:JOB656269 JEC656260:JEF656269 IUG656260:IUJ656269 IKK656260:IKN656269 IAO656260:IAR656269 HQS656260:HQV656269 HGW656260:HGZ656269 GXA656260:GXD656269 GNE656260:GNH656269 GDI656260:GDL656269 FTM656260:FTP656269 FJQ656260:FJT656269 EZU656260:EZX656269 EPY656260:EQB656269 EGC656260:EGF656269 DWG656260:DWJ656269 DMK656260:DMN656269 DCO656260:DCR656269 CSS656260:CSV656269 CIW656260:CIZ656269 BZA656260:BZD656269 BPE656260:BPH656269 BFI656260:BFL656269 AVM656260:AVP656269 ALQ656260:ALT656269 ABU656260:ABX656269 RY656260:SB656269 IC656260:IF656269 WUO590724:WUR590733 WKS590724:WKV590733 WAW590724:WAZ590733 VRA590724:VRD590733 VHE590724:VHH590733 UXI590724:UXL590733 UNM590724:UNP590733 UDQ590724:UDT590733 TTU590724:TTX590733 TJY590724:TKB590733 TAC590724:TAF590733 SQG590724:SQJ590733 SGK590724:SGN590733 RWO590724:RWR590733 RMS590724:RMV590733 RCW590724:RCZ590733 QTA590724:QTD590733 QJE590724:QJH590733 PZI590724:PZL590733 PPM590724:PPP590733 PFQ590724:PFT590733 OVU590724:OVX590733 OLY590724:OMB590733 OCC590724:OCF590733 NSG590724:NSJ590733 NIK590724:NIN590733 MYO590724:MYR590733 MOS590724:MOV590733 MEW590724:MEZ590733 LVA590724:LVD590733 LLE590724:LLH590733 LBI590724:LBL590733 KRM590724:KRP590733 KHQ590724:KHT590733 JXU590724:JXX590733 JNY590724:JOB590733 JEC590724:JEF590733 IUG590724:IUJ590733 IKK590724:IKN590733 IAO590724:IAR590733 HQS590724:HQV590733 HGW590724:HGZ590733 GXA590724:GXD590733 GNE590724:GNH590733 GDI590724:GDL590733 FTM590724:FTP590733 FJQ590724:FJT590733 EZU590724:EZX590733 EPY590724:EQB590733 EGC590724:EGF590733 DWG590724:DWJ590733 DMK590724:DMN590733 DCO590724:DCR590733 CSS590724:CSV590733 CIW590724:CIZ590733 BZA590724:BZD590733 BPE590724:BPH590733 BFI590724:BFL590733 AVM590724:AVP590733 ALQ590724:ALT590733 ABU590724:ABX590733 RY590724:SB590733 IC590724:IF590733 WUO525188:WUR525197 WKS525188:WKV525197 WAW525188:WAZ525197 VRA525188:VRD525197 VHE525188:VHH525197 UXI525188:UXL525197 UNM525188:UNP525197 UDQ525188:UDT525197 TTU525188:TTX525197 TJY525188:TKB525197 TAC525188:TAF525197 SQG525188:SQJ525197 SGK525188:SGN525197 RWO525188:RWR525197 RMS525188:RMV525197 RCW525188:RCZ525197 QTA525188:QTD525197 QJE525188:QJH525197 PZI525188:PZL525197 PPM525188:PPP525197 PFQ525188:PFT525197 OVU525188:OVX525197 OLY525188:OMB525197 OCC525188:OCF525197 NSG525188:NSJ525197 NIK525188:NIN525197 MYO525188:MYR525197 MOS525188:MOV525197 MEW525188:MEZ525197 LVA525188:LVD525197 LLE525188:LLH525197 LBI525188:LBL525197 KRM525188:KRP525197 KHQ525188:KHT525197 JXU525188:JXX525197 JNY525188:JOB525197 JEC525188:JEF525197 IUG525188:IUJ525197 IKK525188:IKN525197 IAO525188:IAR525197 HQS525188:HQV525197 HGW525188:HGZ525197 GXA525188:GXD525197 GNE525188:GNH525197 GDI525188:GDL525197 FTM525188:FTP525197 FJQ525188:FJT525197 EZU525188:EZX525197 EPY525188:EQB525197 EGC525188:EGF525197 DWG525188:DWJ525197 DMK525188:DMN525197 DCO525188:DCR525197 CSS525188:CSV525197 CIW525188:CIZ525197 BZA525188:BZD525197 BPE525188:BPH525197 BFI525188:BFL525197 AVM525188:AVP525197 ALQ525188:ALT525197 ABU525188:ABX525197 RY525188:SB525197 IC525188:IF525197 WUO459652:WUR459661 WKS459652:WKV459661 WAW459652:WAZ459661 VRA459652:VRD459661 VHE459652:VHH459661 UXI459652:UXL459661 UNM459652:UNP459661 UDQ459652:UDT459661 TTU459652:TTX459661 TJY459652:TKB459661 TAC459652:TAF459661 SQG459652:SQJ459661 SGK459652:SGN459661 RWO459652:RWR459661 RMS459652:RMV459661 RCW459652:RCZ459661 QTA459652:QTD459661 QJE459652:QJH459661 PZI459652:PZL459661 PPM459652:PPP459661 PFQ459652:PFT459661 OVU459652:OVX459661 OLY459652:OMB459661 OCC459652:OCF459661 NSG459652:NSJ459661 NIK459652:NIN459661 MYO459652:MYR459661 MOS459652:MOV459661 MEW459652:MEZ459661 LVA459652:LVD459661 LLE459652:LLH459661 LBI459652:LBL459661 KRM459652:KRP459661 KHQ459652:KHT459661 JXU459652:JXX459661 JNY459652:JOB459661 JEC459652:JEF459661 IUG459652:IUJ459661 IKK459652:IKN459661 IAO459652:IAR459661 HQS459652:HQV459661 HGW459652:HGZ459661 GXA459652:GXD459661 GNE459652:GNH459661 GDI459652:GDL459661 FTM459652:FTP459661 FJQ459652:FJT459661 EZU459652:EZX459661 EPY459652:EQB459661 EGC459652:EGF459661 DWG459652:DWJ459661 DMK459652:DMN459661 DCO459652:DCR459661 CSS459652:CSV459661 CIW459652:CIZ459661 BZA459652:BZD459661 BPE459652:BPH459661 BFI459652:BFL459661 AVM459652:AVP459661 ALQ459652:ALT459661 ABU459652:ABX459661 RY459652:SB459661 IC459652:IF459661 WUO394116:WUR394125 WKS394116:WKV394125 WAW394116:WAZ394125 VRA394116:VRD394125 VHE394116:VHH394125 UXI394116:UXL394125 UNM394116:UNP394125 UDQ394116:UDT394125 TTU394116:TTX394125 TJY394116:TKB394125 TAC394116:TAF394125 SQG394116:SQJ394125 SGK394116:SGN394125 RWO394116:RWR394125 RMS394116:RMV394125 RCW394116:RCZ394125 QTA394116:QTD394125 QJE394116:QJH394125 PZI394116:PZL394125 PPM394116:PPP394125 PFQ394116:PFT394125 OVU394116:OVX394125 OLY394116:OMB394125 OCC394116:OCF394125 NSG394116:NSJ394125 NIK394116:NIN394125 MYO394116:MYR394125 MOS394116:MOV394125 MEW394116:MEZ394125 LVA394116:LVD394125 LLE394116:LLH394125 LBI394116:LBL394125 KRM394116:KRP394125 KHQ394116:KHT394125 JXU394116:JXX394125 JNY394116:JOB394125 JEC394116:JEF394125 IUG394116:IUJ394125 IKK394116:IKN394125 IAO394116:IAR394125 HQS394116:HQV394125 HGW394116:HGZ394125 GXA394116:GXD394125 GNE394116:GNH394125 GDI394116:GDL394125 FTM394116:FTP394125 FJQ394116:FJT394125 EZU394116:EZX394125 EPY394116:EQB394125 EGC394116:EGF394125 DWG394116:DWJ394125 DMK394116:DMN394125 DCO394116:DCR394125 CSS394116:CSV394125 CIW394116:CIZ394125 BZA394116:BZD394125 BPE394116:BPH394125 BFI394116:BFL394125 AVM394116:AVP394125 ALQ394116:ALT394125 ABU394116:ABX394125 RY394116:SB394125 IC394116:IF394125 WUO328580:WUR328589 WKS328580:WKV328589 WAW328580:WAZ328589 VRA328580:VRD328589 VHE328580:VHH328589 UXI328580:UXL328589 UNM328580:UNP328589 UDQ328580:UDT328589 TTU328580:TTX328589 TJY328580:TKB328589 TAC328580:TAF328589 SQG328580:SQJ328589 SGK328580:SGN328589 RWO328580:RWR328589 RMS328580:RMV328589 RCW328580:RCZ328589 QTA328580:QTD328589 QJE328580:QJH328589 PZI328580:PZL328589 PPM328580:PPP328589 PFQ328580:PFT328589 OVU328580:OVX328589 OLY328580:OMB328589 OCC328580:OCF328589 NSG328580:NSJ328589 NIK328580:NIN328589 MYO328580:MYR328589 MOS328580:MOV328589 MEW328580:MEZ328589 LVA328580:LVD328589 LLE328580:LLH328589 LBI328580:LBL328589 KRM328580:KRP328589 KHQ328580:KHT328589 JXU328580:JXX328589 JNY328580:JOB328589 JEC328580:JEF328589 IUG328580:IUJ328589 IKK328580:IKN328589 IAO328580:IAR328589 HQS328580:HQV328589 HGW328580:HGZ328589 GXA328580:GXD328589 GNE328580:GNH328589 GDI328580:GDL328589 FTM328580:FTP328589 FJQ328580:FJT328589 EZU328580:EZX328589 EPY328580:EQB328589 EGC328580:EGF328589 DWG328580:DWJ328589 DMK328580:DMN328589 DCO328580:DCR328589 CSS328580:CSV328589 CIW328580:CIZ328589 BZA328580:BZD328589 BPE328580:BPH328589 BFI328580:BFL328589 AVM328580:AVP328589 ALQ328580:ALT328589 ABU328580:ABX328589 RY328580:SB328589 IC328580:IF328589 WUO263044:WUR263053 WKS263044:WKV263053 WAW263044:WAZ263053 VRA263044:VRD263053 VHE263044:VHH263053 UXI263044:UXL263053 UNM263044:UNP263053 UDQ263044:UDT263053 TTU263044:TTX263053 TJY263044:TKB263053 TAC263044:TAF263053 SQG263044:SQJ263053 SGK263044:SGN263053 RWO263044:RWR263053 RMS263044:RMV263053 RCW263044:RCZ263053 QTA263044:QTD263053 QJE263044:QJH263053 PZI263044:PZL263053 PPM263044:PPP263053 PFQ263044:PFT263053 OVU263044:OVX263053 OLY263044:OMB263053 OCC263044:OCF263053 NSG263044:NSJ263053 NIK263044:NIN263053 MYO263044:MYR263053 MOS263044:MOV263053 MEW263044:MEZ263053 LVA263044:LVD263053 LLE263044:LLH263053 LBI263044:LBL263053 KRM263044:KRP263053 KHQ263044:KHT263053 JXU263044:JXX263053 JNY263044:JOB263053 JEC263044:JEF263053 IUG263044:IUJ263053 IKK263044:IKN263053 IAO263044:IAR263053 HQS263044:HQV263053 HGW263044:HGZ263053 GXA263044:GXD263053 GNE263044:GNH263053 GDI263044:GDL263053 FTM263044:FTP263053 FJQ263044:FJT263053 EZU263044:EZX263053 EPY263044:EQB263053 EGC263044:EGF263053 DWG263044:DWJ263053 DMK263044:DMN263053 DCO263044:DCR263053 CSS263044:CSV263053 CIW263044:CIZ263053 BZA263044:BZD263053 BPE263044:BPH263053 BFI263044:BFL263053 AVM263044:AVP263053 ALQ263044:ALT263053 ABU263044:ABX263053 RY263044:SB263053 IC263044:IF263053 WUO197508:WUR197517 WKS197508:WKV197517 WAW197508:WAZ197517 VRA197508:VRD197517 VHE197508:VHH197517 UXI197508:UXL197517 UNM197508:UNP197517 UDQ197508:UDT197517 TTU197508:TTX197517 TJY197508:TKB197517 TAC197508:TAF197517 SQG197508:SQJ197517 SGK197508:SGN197517 RWO197508:RWR197517 RMS197508:RMV197517 RCW197508:RCZ197517 QTA197508:QTD197517 QJE197508:QJH197517 PZI197508:PZL197517 PPM197508:PPP197517 PFQ197508:PFT197517 OVU197508:OVX197517 OLY197508:OMB197517 OCC197508:OCF197517 NSG197508:NSJ197517 NIK197508:NIN197517 MYO197508:MYR197517 MOS197508:MOV197517 MEW197508:MEZ197517 LVA197508:LVD197517 LLE197508:LLH197517 LBI197508:LBL197517 KRM197508:KRP197517 KHQ197508:KHT197517 JXU197508:JXX197517 JNY197508:JOB197517 JEC197508:JEF197517 IUG197508:IUJ197517 IKK197508:IKN197517 IAO197508:IAR197517 HQS197508:HQV197517 HGW197508:HGZ197517 GXA197508:GXD197517 GNE197508:GNH197517 GDI197508:GDL197517 FTM197508:FTP197517 FJQ197508:FJT197517 EZU197508:EZX197517 EPY197508:EQB197517 EGC197508:EGF197517 DWG197508:DWJ197517 DMK197508:DMN197517 DCO197508:DCR197517 CSS197508:CSV197517 CIW197508:CIZ197517 BZA197508:BZD197517 BPE197508:BPH197517 BFI197508:BFL197517 AVM197508:AVP197517 ALQ197508:ALT197517 ABU197508:ABX197517 RY197508:SB197517 IC197508:IF197517 WUO131972:WUR131981 WKS131972:WKV131981 WAW131972:WAZ131981 VRA131972:VRD131981 VHE131972:VHH131981 UXI131972:UXL131981 UNM131972:UNP131981 UDQ131972:UDT131981 TTU131972:TTX131981 TJY131972:TKB131981 TAC131972:TAF131981 SQG131972:SQJ131981 SGK131972:SGN131981 RWO131972:RWR131981 RMS131972:RMV131981 RCW131972:RCZ131981 QTA131972:QTD131981 QJE131972:QJH131981 PZI131972:PZL131981 PPM131972:PPP131981 PFQ131972:PFT131981 OVU131972:OVX131981 OLY131972:OMB131981 OCC131972:OCF131981 NSG131972:NSJ131981 NIK131972:NIN131981 MYO131972:MYR131981 MOS131972:MOV131981 MEW131972:MEZ131981 LVA131972:LVD131981 LLE131972:LLH131981 LBI131972:LBL131981 KRM131972:KRP131981 KHQ131972:KHT131981 JXU131972:JXX131981 JNY131972:JOB131981 JEC131972:JEF131981 IUG131972:IUJ131981 IKK131972:IKN131981 IAO131972:IAR131981 HQS131972:HQV131981 HGW131972:HGZ131981 GXA131972:GXD131981 GNE131972:GNH131981 GDI131972:GDL131981 FTM131972:FTP131981 FJQ131972:FJT131981 EZU131972:EZX131981 EPY131972:EQB131981 EGC131972:EGF131981 DWG131972:DWJ131981 DMK131972:DMN131981 DCO131972:DCR131981 CSS131972:CSV131981 CIW131972:CIZ131981 BZA131972:BZD131981 BPE131972:BPH131981 BFI131972:BFL131981 AVM131972:AVP131981 ALQ131972:ALT131981 ABU131972:ABX131981 RY131972:SB131981 IC131972:IF131981 WUO66436:WUR66445 WKS66436:WKV66445 WAW66436:WAZ66445 VRA66436:VRD66445 VHE66436:VHH66445 UXI66436:UXL66445 UNM66436:UNP66445 UDQ66436:UDT66445 TTU66436:TTX66445 TJY66436:TKB66445 TAC66436:TAF66445 SQG66436:SQJ66445 SGK66436:SGN66445 RWO66436:RWR66445 RMS66436:RMV66445 RCW66436:RCZ66445 QTA66436:QTD66445 QJE66436:QJH66445 PZI66436:PZL66445 PPM66436:PPP66445 PFQ66436:PFT66445 OVU66436:OVX66445 OLY66436:OMB66445 OCC66436:OCF66445 NSG66436:NSJ66445 NIK66436:NIN66445 MYO66436:MYR66445 MOS66436:MOV66445 MEW66436:MEZ66445 LVA66436:LVD66445 LLE66436:LLH66445 LBI66436:LBL66445 KRM66436:KRP66445 KHQ66436:KHT66445 JXU66436:JXX66445 JNY66436:JOB66445 JEC66436:JEF66445 IUG66436:IUJ66445 IKK66436:IKN66445 IAO66436:IAR66445 HQS66436:HQV66445 HGW66436:HGZ66445 GXA66436:GXD66445 GNE66436:GNH66445 GDI66436:GDL66445 FTM66436:FTP66445 FJQ66436:FJT66445 EZU66436:EZX66445 EPY66436:EQB66445 EGC66436:EGF66445 DWG66436:DWJ66445 DMK66436:DMN66445 DCO66436:DCR66445 CSS66436:CSV66445 CIW66436:CIZ66445 BZA66436:BZD66445 BPE66436:BPH66445 BFI66436:BFL66445 AVM66436:AVP66445 ALQ66436:ALT66445 ABU66436:ABX66445 RY66436:SB66445 IC66436:IF66445" xr:uid="{13404C09-717A-4597-A596-D3A076D23E2C}">
      <formula1>#REF!</formula1>
    </dataValidation>
    <dataValidation type="whole" operator="greaterThanOrEqual" allowBlank="1" showInputMessage="1" showErrorMessage="1" sqref="RQ66412:RR66414 ABM66412:ABN66414 ALI66412:ALJ66414 AVE66412:AVF66414 BFA66412:BFB66414 BOW66412:BOX66414 BYS66412:BYT66414 CIO66412:CIP66414 CSK66412:CSL66414 DCG66412:DCH66414 DMC66412:DMD66414 DVY66412:DVZ66414 EFU66412:EFV66414 EPQ66412:EPR66414 EZM66412:EZN66414 FJI66412:FJJ66414 FTE66412:FTF66414 GDA66412:GDB66414 GMW66412:GMX66414 GWS66412:GWT66414 HGO66412:HGP66414 HQK66412:HQL66414 IAG66412:IAH66414 IKC66412:IKD66414 ITY66412:ITZ66414 JDU66412:JDV66414 JNQ66412:JNR66414 JXM66412:JXN66414 KHI66412:KHJ66414 KRE66412:KRF66414 LBA66412:LBB66414 LKW66412:LKX66414 LUS66412:LUT66414 MEO66412:MEP66414 MOK66412:MOL66414 MYG66412:MYH66414 NIC66412:NID66414 NRY66412:NRZ66414 OBU66412:OBV66414 OLQ66412:OLR66414 OVM66412:OVN66414 PFI66412:PFJ66414 PPE66412:PPF66414 PZA66412:PZB66414 QIW66412:QIX66414 QSS66412:QST66414 RCO66412:RCP66414 RMK66412:RML66414 RWG66412:RWH66414 SGC66412:SGD66414 SPY66412:SPZ66414 SZU66412:SZV66414 TJQ66412:TJR66414 TTM66412:TTN66414 UDI66412:UDJ66414 UNE66412:UNF66414 UXA66412:UXB66414 VGW66412:VGX66414 VQS66412:VQT66414 WAO66412:WAP66414 WKK66412:WKL66414 WUG66412:WUH66414 RQ131948:RR131950 ABM131948:ABN131950 ALI131948:ALJ131950 AVE131948:AVF131950 BFA131948:BFB131950 BOW131948:BOX131950 BYS131948:BYT131950 CIO131948:CIP131950 CSK131948:CSL131950 DCG131948:DCH131950 DMC131948:DMD131950 DVY131948:DVZ131950 EFU131948:EFV131950 EPQ131948:EPR131950 EZM131948:EZN131950 FJI131948:FJJ131950 FTE131948:FTF131950 GDA131948:GDB131950 GMW131948:GMX131950 GWS131948:GWT131950 HGO131948:HGP131950 HQK131948:HQL131950 IAG131948:IAH131950 IKC131948:IKD131950 ITY131948:ITZ131950 JDU131948:JDV131950 JNQ131948:JNR131950 JXM131948:JXN131950 KHI131948:KHJ131950 KRE131948:KRF131950 LBA131948:LBB131950 LKW131948:LKX131950 LUS131948:LUT131950 MEO131948:MEP131950 MOK131948:MOL131950 MYG131948:MYH131950 NIC131948:NID131950 NRY131948:NRZ131950 OBU131948:OBV131950 OLQ131948:OLR131950 OVM131948:OVN131950 PFI131948:PFJ131950 PPE131948:PPF131950 PZA131948:PZB131950 QIW131948:QIX131950 QSS131948:QST131950 RCO131948:RCP131950 RMK131948:RML131950 RWG131948:RWH131950 SGC131948:SGD131950 SPY131948:SPZ131950 SZU131948:SZV131950 TJQ131948:TJR131950 TTM131948:TTN131950 UDI131948:UDJ131950 UNE131948:UNF131950 UXA131948:UXB131950 VGW131948:VGX131950 VQS131948:VQT131950 WAO131948:WAP131950 WKK131948:WKL131950 WUG131948:WUH131950 RQ197484:RR197486 ABM197484:ABN197486 ALI197484:ALJ197486 AVE197484:AVF197486 BFA197484:BFB197486 BOW197484:BOX197486 BYS197484:BYT197486 CIO197484:CIP197486 CSK197484:CSL197486 DCG197484:DCH197486 DMC197484:DMD197486 DVY197484:DVZ197486 EFU197484:EFV197486 EPQ197484:EPR197486 EZM197484:EZN197486 FJI197484:FJJ197486 FTE197484:FTF197486 GDA197484:GDB197486 GMW197484:GMX197486 GWS197484:GWT197486 HGO197484:HGP197486 HQK197484:HQL197486 IAG197484:IAH197486 IKC197484:IKD197486 ITY197484:ITZ197486 JDU197484:JDV197486 JNQ197484:JNR197486 JXM197484:JXN197486 KHI197484:KHJ197486 KRE197484:KRF197486 LBA197484:LBB197486 LKW197484:LKX197486 LUS197484:LUT197486 MEO197484:MEP197486 MOK197484:MOL197486 MYG197484:MYH197486 NIC197484:NID197486 NRY197484:NRZ197486 OBU197484:OBV197486 OLQ197484:OLR197486 OVM197484:OVN197486 PFI197484:PFJ197486 PPE197484:PPF197486 PZA197484:PZB197486 QIW197484:QIX197486 QSS197484:QST197486 RCO197484:RCP197486 RMK197484:RML197486 RWG197484:RWH197486 SGC197484:SGD197486 SPY197484:SPZ197486 SZU197484:SZV197486 TJQ197484:TJR197486 TTM197484:TTN197486 UDI197484:UDJ197486 UNE197484:UNF197486 UXA197484:UXB197486 VGW197484:VGX197486 VQS197484:VQT197486 WAO197484:WAP197486 WKK197484:WKL197486 WUG197484:WUH197486 RQ263020:RR263022 ABM263020:ABN263022 ALI263020:ALJ263022 AVE263020:AVF263022 BFA263020:BFB263022 BOW263020:BOX263022 BYS263020:BYT263022 CIO263020:CIP263022 CSK263020:CSL263022 DCG263020:DCH263022 DMC263020:DMD263022 DVY263020:DVZ263022 EFU263020:EFV263022 EPQ263020:EPR263022 EZM263020:EZN263022 FJI263020:FJJ263022 FTE263020:FTF263022 GDA263020:GDB263022 GMW263020:GMX263022 GWS263020:GWT263022 HGO263020:HGP263022 HQK263020:HQL263022 IAG263020:IAH263022 IKC263020:IKD263022 ITY263020:ITZ263022 JDU263020:JDV263022 JNQ263020:JNR263022 JXM263020:JXN263022 KHI263020:KHJ263022 KRE263020:KRF263022 LBA263020:LBB263022 LKW263020:LKX263022 LUS263020:LUT263022 MEO263020:MEP263022 MOK263020:MOL263022 MYG263020:MYH263022 NIC263020:NID263022 NRY263020:NRZ263022 OBU263020:OBV263022 OLQ263020:OLR263022 OVM263020:OVN263022 PFI263020:PFJ263022 PPE263020:PPF263022 PZA263020:PZB263022 QIW263020:QIX263022 QSS263020:QST263022 RCO263020:RCP263022 RMK263020:RML263022 RWG263020:RWH263022 SGC263020:SGD263022 SPY263020:SPZ263022 SZU263020:SZV263022 TJQ263020:TJR263022 TTM263020:TTN263022 UDI263020:UDJ263022 UNE263020:UNF263022 UXA263020:UXB263022 VGW263020:VGX263022 VQS263020:VQT263022 WAO263020:WAP263022 WKK263020:WKL263022 WUG263020:WUH263022 RQ328556:RR328558 ABM328556:ABN328558 ALI328556:ALJ328558 AVE328556:AVF328558 BFA328556:BFB328558 BOW328556:BOX328558 BYS328556:BYT328558 CIO328556:CIP328558 CSK328556:CSL328558 DCG328556:DCH328558 DMC328556:DMD328558 DVY328556:DVZ328558 EFU328556:EFV328558 EPQ328556:EPR328558 EZM328556:EZN328558 FJI328556:FJJ328558 FTE328556:FTF328558 GDA328556:GDB328558 GMW328556:GMX328558 GWS328556:GWT328558 HGO328556:HGP328558 HQK328556:HQL328558 IAG328556:IAH328558 IKC328556:IKD328558 ITY328556:ITZ328558 JDU328556:JDV328558 JNQ328556:JNR328558 JXM328556:JXN328558 KHI328556:KHJ328558 KRE328556:KRF328558 LBA328556:LBB328558 LKW328556:LKX328558 LUS328556:LUT328558 MEO328556:MEP328558 MOK328556:MOL328558 MYG328556:MYH328558 NIC328556:NID328558 NRY328556:NRZ328558 OBU328556:OBV328558 OLQ328556:OLR328558 OVM328556:OVN328558 PFI328556:PFJ328558 PPE328556:PPF328558 PZA328556:PZB328558 QIW328556:QIX328558 QSS328556:QST328558 RCO328556:RCP328558 RMK328556:RML328558 RWG328556:RWH328558 SGC328556:SGD328558 SPY328556:SPZ328558 SZU328556:SZV328558 TJQ328556:TJR328558 TTM328556:TTN328558 UDI328556:UDJ328558 UNE328556:UNF328558 UXA328556:UXB328558 VGW328556:VGX328558 VQS328556:VQT328558 WAO328556:WAP328558 WKK328556:WKL328558 WUG328556:WUH328558 RQ394092:RR394094 ABM394092:ABN394094 ALI394092:ALJ394094 AVE394092:AVF394094 BFA394092:BFB394094 BOW394092:BOX394094 BYS394092:BYT394094 CIO394092:CIP394094 CSK394092:CSL394094 DCG394092:DCH394094 DMC394092:DMD394094 DVY394092:DVZ394094 EFU394092:EFV394094 EPQ394092:EPR394094 EZM394092:EZN394094 FJI394092:FJJ394094 FTE394092:FTF394094 GDA394092:GDB394094 GMW394092:GMX394094 GWS394092:GWT394094 HGO394092:HGP394094 HQK394092:HQL394094 IAG394092:IAH394094 IKC394092:IKD394094 ITY394092:ITZ394094 JDU394092:JDV394094 JNQ394092:JNR394094 JXM394092:JXN394094 KHI394092:KHJ394094 KRE394092:KRF394094 LBA394092:LBB394094 LKW394092:LKX394094 LUS394092:LUT394094 MEO394092:MEP394094 MOK394092:MOL394094 MYG394092:MYH394094 NIC394092:NID394094 NRY394092:NRZ394094 OBU394092:OBV394094 OLQ394092:OLR394094 OVM394092:OVN394094 PFI394092:PFJ394094 PPE394092:PPF394094 PZA394092:PZB394094 QIW394092:QIX394094 QSS394092:QST394094 RCO394092:RCP394094 RMK394092:RML394094 RWG394092:RWH394094 SGC394092:SGD394094 SPY394092:SPZ394094 SZU394092:SZV394094 TJQ394092:TJR394094 TTM394092:TTN394094 UDI394092:UDJ394094 UNE394092:UNF394094 UXA394092:UXB394094 VGW394092:VGX394094 VQS394092:VQT394094 WAO394092:WAP394094 WKK394092:WKL394094 WUG394092:WUH394094 RQ459628:RR459630 ABM459628:ABN459630 ALI459628:ALJ459630 AVE459628:AVF459630 BFA459628:BFB459630 BOW459628:BOX459630 BYS459628:BYT459630 CIO459628:CIP459630 CSK459628:CSL459630 DCG459628:DCH459630 DMC459628:DMD459630 DVY459628:DVZ459630 EFU459628:EFV459630 EPQ459628:EPR459630 EZM459628:EZN459630 FJI459628:FJJ459630 FTE459628:FTF459630 GDA459628:GDB459630 GMW459628:GMX459630 GWS459628:GWT459630 HGO459628:HGP459630 HQK459628:HQL459630 IAG459628:IAH459630 IKC459628:IKD459630 ITY459628:ITZ459630 JDU459628:JDV459630 JNQ459628:JNR459630 JXM459628:JXN459630 KHI459628:KHJ459630 KRE459628:KRF459630 LBA459628:LBB459630 LKW459628:LKX459630 LUS459628:LUT459630 MEO459628:MEP459630 MOK459628:MOL459630 MYG459628:MYH459630 NIC459628:NID459630 NRY459628:NRZ459630 OBU459628:OBV459630 OLQ459628:OLR459630 OVM459628:OVN459630 PFI459628:PFJ459630 PPE459628:PPF459630 PZA459628:PZB459630 QIW459628:QIX459630 QSS459628:QST459630 RCO459628:RCP459630 RMK459628:RML459630 RWG459628:RWH459630 SGC459628:SGD459630 SPY459628:SPZ459630 SZU459628:SZV459630 TJQ459628:TJR459630 TTM459628:TTN459630 UDI459628:UDJ459630 UNE459628:UNF459630 UXA459628:UXB459630 VGW459628:VGX459630 VQS459628:VQT459630 WAO459628:WAP459630 WKK459628:WKL459630 WUG459628:WUH459630 RQ525164:RR525166 ABM525164:ABN525166 ALI525164:ALJ525166 AVE525164:AVF525166 BFA525164:BFB525166 BOW525164:BOX525166 BYS525164:BYT525166 CIO525164:CIP525166 CSK525164:CSL525166 DCG525164:DCH525166 DMC525164:DMD525166 DVY525164:DVZ525166 EFU525164:EFV525166 EPQ525164:EPR525166 EZM525164:EZN525166 FJI525164:FJJ525166 FTE525164:FTF525166 GDA525164:GDB525166 GMW525164:GMX525166 GWS525164:GWT525166 HGO525164:HGP525166 HQK525164:HQL525166 IAG525164:IAH525166 IKC525164:IKD525166 ITY525164:ITZ525166 JDU525164:JDV525166 JNQ525164:JNR525166 JXM525164:JXN525166 KHI525164:KHJ525166 KRE525164:KRF525166 LBA525164:LBB525166 LKW525164:LKX525166 LUS525164:LUT525166 MEO525164:MEP525166 MOK525164:MOL525166 MYG525164:MYH525166 NIC525164:NID525166 NRY525164:NRZ525166 OBU525164:OBV525166 OLQ525164:OLR525166 OVM525164:OVN525166 PFI525164:PFJ525166 PPE525164:PPF525166 PZA525164:PZB525166 QIW525164:QIX525166 QSS525164:QST525166 RCO525164:RCP525166 RMK525164:RML525166 RWG525164:RWH525166 SGC525164:SGD525166 SPY525164:SPZ525166 SZU525164:SZV525166 TJQ525164:TJR525166 TTM525164:TTN525166 UDI525164:UDJ525166 UNE525164:UNF525166 UXA525164:UXB525166 VGW525164:VGX525166 VQS525164:VQT525166 WAO525164:WAP525166 WKK525164:WKL525166 WUG525164:WUH525166 RQ590700:RR590702 ABM590700:ABN590702 ALI590700:ALJ590702 AVE590700:AVF590702 BFA590700:BFB590702 BOW590700:BOX590702 BYS590700:BYT590702 CIO590700:CIP590702 CSK590700:CSL590702 DCG590700:DCH590702 DMC590700:DMD590702 DVY590700:DVZ590702 EFU590700:EFV590702 EPQ590700:EPR590702 EZM590700:EZN590702 FJI590700:FJJ590702 FTE590700:FTF590702 GDA590700:GDB590702 GMW590700:GMX590702 GWS590700:GWT590702 HGO590700:HGP590702 HQK590700:HQL590702 IAG590700:IAH590702 IKC590700:IKD590702 ITY590700:ITZ590702 JDU590700:JDV590702 JNQ590700:JNR590702 JXM590700:JXN590702 KHI590700:KHJ590702 KRE590700:KRF590702 LBA590700:LBB590702 LKW590700:LKX590702 LUS590700:LUT590702 MEO590700:MEP590702 MOK590700:MOL590702 MYG590700:MYH590702 NIC590700:NID590702 NRY590700:NRZ590702 OBU590700:OBV590702 OLQ590700:OLR590702 OVM590700:OVN590702 PFI590700:PFJ590702 PPE590700:PPF590702 PZA590700:PZB590702 QIW590700:QIX590702 QSS590700:QST590702 RCO590700:RCP590702 RMK590700:RML590702 RWG590700:RWH590702 SGC590700:SGD590702 SPY590700:SPZ590702 SZU590700:SZV590702 TJQ590700:TJR590702 TTM590700:TTN590702 UDI590700:UDJ590702 UNE590700:UNF590702 UXA590700:UXB590702 VGW590700:VGX590702 VQS590700:VQT590702 WAO590700:WAP590702 WKK590700:WKL590702 WUG590700:WUH590702 RQ656236:RR656238 ABM656236:ABN656238 ALI656236:ALJ656238 AVE656236:AVF656238 BFA656236:BFB656238 BOW656236:BOX656238 BYS656236:BYT656238 CIO656236:CIP656238 CSK656236:CSL656238 DCG656236:DCH656238 DMC656236:DMD656238 DVY656236:DVZ656238 EFU656236:EFV656238 EPQ656236:EPR656238 EZM656236:EZN656238 FJI656236:FJJ656238 FTE656236:FTF656238 GDA656236:GDB656238 GMW656236:GMX656238 GWS656236:GWT656238 HGO656236:HGP656238 HQK656236:HQL656238 IAG656236:IAH656238 IKC656236:IKD656238 ITY656236:ITZ656238 JDU656236:JDV656238 JNQ656236:JNR656238 JXM656236:JXN656238 KHI656236:KHJ656238 KRE656236:KRF656238 LBA656236:LBB656238 LKW656236:LKX656238 LUS656236:LUT656238 MEO656236:MEP656238 MOK656236:MOL656238 MYG656236:MYH656238 NIC656236:NID656238 NRY656236:NRZ656238 OBU656236:OBV656238 OLQ656236:OLR656238 OVM656236:OVN656238 PFI656236:PFJ656238 PPE656236:PPF656238 PZA656236:PZB656238 QIW656236:QIX656238 QSS656236:QST656238 RCO656236:RCP656238 RMK656236:RML656238 RWG656236:RWH656238 SGC656236:SGD656238 SPY656236:SPZ656238 SZU656236:SZV656238 TJQ656236:TJR656238 TTM656236:TTN656238 UDI656236:UDJ656238 UNE656236:UNF656238 UXA656236:UXB656238 VGW656236:VGX656238 VQS656236:VQT656238 WAO656236:WAP656238 WKK656236:WKL656238 WUG656236:WUH656238 RQ721772:RR721774 ABM721772:ABN721774 ALI721772:ALJ721774 AVE721772:AVF721774 BFA721772:BFB721774 BOW721772:BOX721774 BYS721772:BYT721774 CIO721772:CIP721774 CSK721772:CSL721774 DCG721772:DCH721774 DMC721772:DMD721774 DVY721772:DVZ721774 EFU721772:EFV721774 EPQ721772:EPR721774 EZM721772:EZN721774 FJI721772:FJJ721774 FTE721772:FTF721774 GDA721772:GDB721774 GMW721772:GMX721774 GWS721772:GWT721774 HGO721772:HGP721774 HQK721772:HQL721774 IAG721772:IAH721774 IKC721772:IKD721774 ITY721772:ITZ721774 JDU721772:JDV721774 JNQ721772:JNR721774 JXM721772:JXN721774 KHI721772:KHJ721774 KRE721772:KRF721774 LBA721772:LBB721774 LKW721772:LKX721774 LUS721772:LUT721774 MEO721772:MEP721774 MOK721772:MOL721774 MYG721772:MYH721774 NIC721772:NID721774 NRY721772:NRZ721774 OBU721772:OBV721774 OLQ721772:OLR721774 OVM721772:OVN721774 PFI721772:PFJ721774 PPE721772:PPF721774 PZA721772:PZB721774 QIW721772:QIX721774 QSS721772:QST721774 RCO721772:RCP721774 RMK721772:RML721774 RWG721772:RWH721774 SGC721772:SGD721774 SPY721772:SPZ721774 SZU721772:SZV721774 TJQ721772:TJR721774 TTM721772:TTN721774 UDI721772:UDJ721774 UNE721772:UNF721774 UXA721772:UXB721774 VGW721772:VGX721774 VQS721772:VQT721774 WAO721772:WAP721774 WKK721772:WKL721774 WUG721772:WUH721774 RQ787308:RR787310 ABM787308:ABN787310 ALI787308:ALJ787310 AVE787308:AVF787310 BFA787308:BFB787310 BOW787308:BOX787310 BYS787308:BYT787310 CIO787308:CIP787310 CSK787308:CSL787310 DCG787308:DCH787310 DMC787308:DMD787310 DVY787308:DVZ787310 EFU787308:EFV787310 EPQ787308:EPR787310 EZM787308:EZN787310 FJI787308:FJJ787310 FTE787308:FTF787310 GDA787308:GDB787310 GMW787308:GMX787310 GWS787308:GWT787310 HGO787308:HGP787310 HQK787308:HQL787310 IAG787308:IAH787310 IKC787308:IKD787310 ITY787308:ITZ787310 JDU787308:JDV787310 JNQ787308:JNR787310 JXM787308:JXN787310 KHI787308:KHJ787310 KRE787308:KRF787310 LBA787308:LBB787310 LKW787308:LKX787310 LUS787308:LUT787310 MEO787308:MEP787310 MOK787308:MOL787310 MYG787308:MYH787310 NIC787308:NID787310 NRY787308:NRZ787310 OBU787308:OBV787310 OLQ787308:OLR787310 OVM787308:OVN787310 PFI787308:PFJ787310 PPE787308:PPF787310 PZA787308:PZB787310 QIW787308:QIX787310 QSS787308:QST787310 RCO787308:RCP787310 RMK787308:RML787310 RWG787308:RWH787310 SGC787308:SGD787310 SPY787308:SPZ787310 SZU787308:SZV787310 TJQ787308:TJR787310 TTM787308:TTN787310 UDI787308:UDJ787310 UNE787308:UNF787310 UXA787308:UXB787310 VGW787308:VGX787310 VQS787308:VQT787310 WAO787308:WAP787310 WKK787308:WKL787310 WUG787308:WUH787310 RQ852844:RR852846 ABM852844:ABN852846 ALI852844:ALJ852846 AVE852844:AVF852846 BFA852844:BFB852846 BOW852844:BOX852846 BYS852844:BYT852846 CIO852844:CIP852846 CSK852844:CSL852846 DCG852844:DCH852846 DMC852844:DMD852846 DVY852844:DVZ852846 EFU852844:EFV852846 EPQ852844:EPR852846 EZM852844:EZN852846 FJI852844:FJJ852846 FTE852844:FTF852846 GDA852844:GDB852846 GMW852844:GMX852846 GWS852844:GWT852846 HGO852844:HGP852846 HQK852844:HQL852846 IAG852844:IAH852846 IKC852844:IKD852846 ITY852844:ITZ852846 JDU852844:JDV852846 JNQ852844:JNR852846 JXM852844:JXN852846 KHI852844:KHJ852846 KRE852844:KRF852846 LBA852844:LBB852846 LKW852844:LKX852846 LUS852844:LUT852846 MEO852844:MEP852846 MOK852844:MOL852846 MYG852844:MYH852846 NIC852844:NID852846 NRY852844:NRZ852846 OBU852844:OBV852846 OLQ852844:OLR852846 OVM852844:OVN852846 PFI852844:PFJ852846 PPE852844:PPF852846 PZA852844:PZB852846 QIW852844:QIX852846 QSS852844:QST852846 RCO852844:RCP852846 RMK852844:RML852846 RWG852844:RWH852846 SGC852844:SGD852846 SPY852844:SPZ852846 SZU852844:SZV852846 TJQ852844:TJR852846 TTM852844:TTN852846 UDI852844:UDJ852846 UNE852844:UNF852846 UXA852844:UXB852846 VGW852844:VGX852846 VQS852844:VQT852846 WAO852844:WAP852846 WKK852844:WKL852846 WUG852844:WUH852846 RQ918380:RR918382 ABM918380:ABN918382 ALI918380:ALJ918382 AVE918380:AVF918382 BFA918380:BFB918382 BOW918380:BOX918382 BYS918380:BYT918382 CIO918380:CIP918382 CSK918380:CSL918382 DCG918380:DCH918382 DMC918380:DMD918382 DVY918380:DVZ918382 EFU918380:EFV918382 EPQ918380:EPR918382 EZM918380:EZN918382 FJI918380:FJJ918382 FTE918380:FTF918382 GDA918380:GDB918382 GMW918380:GMX918382 GWS918380:GWT918382 HGO918380:HGP918382 HQK918380:HQL918382 IAG918380:IAH918382 IKC918380:IKD918382 ITY918380:ITZ918382 JDU918380:JDV918382 JNQ918380:JNR918382 JXM918380:JXN918382 KHI918380:KHJ918382 KRE918380:KRF918382 LBA918380:LBB918382 LKW918380:LKX918382 LUS918380:LUT918382 MEO918380:MEP918382 MOK918380:MOL918382 MYG918380:MYH918382 NIC918380:NID918382 NRY918380:NRZ918382 OBU918380:OBV918382 OLQ918380:OLR918382 OVM918380:OVN918382 PFI918380:PFJ918382 PPE918380:PPF918382 PZA918380:PZB918382 QIW918380:QIX918382 QSS918380:QST918382 RCO918380:RCP918382 RMK918380:RML918382 RWG918380:RWH918382 SGC918380:SGD918382 SPY918380:SPZ918382 SZU918380:SZV918382 TJQ918380:TJR918382 TTM918380:TTN918382 UDI918380:UDJ918382 UNE918380:UNF918382 UXA918380:UXB918382 VGW918380:VGX918382 VQS918380:VQT918382 WAO918380:WAP918382 WKK918380:WKL918382 WUG918380:WUH918382 RQ983916:RR983918 ABM983916:ABN983918 ALI983916:ALJ983918 AVE983916:AVF983918 BFA983916:BFB983918 BOW983916:BOX983918 BYS983916:BYT983918 CIO983916:CIP983918 CSK983916:CSL983918 DCG983916:DCH983918 DMC983916:DMD983918 DVY983916:DVZ983918 EFU983916:EFV983918 EPQ983916:EPR983918 EZM983916:EZN983918 FJI983916:FJJ983918 FTE983916:FTF983918 GDA983916:GDB983918 GMW983916:GMX983918 GWS983916:GWT983918 HGO983916:HGP983918 HQK983916:HQL983918 IAG983916:IAH983918 IKC983916:IKD983918 ITY983916:ITZ983918 JDU983916:JDV983918 JNQ983916:JNR983918 JXM983916:JXN983918 KHI983916:KHJ983918 KRE983916:KRF983918 LBA983916:LBB983918 LKW983916:LKX983918 LUS983916:LUT983918 MEO983916:MEP983918 MOK983916:MOL983918 MYG983916:MYH983918 NIC983916:NID983918 NRY983916:NRZ983918 OBU983916:OBV983918 OLQ983916:OLR983918 OVM983916:OVN983918 PFI983916:PFJ983918 PPE983916:PPF983918 PZA983916:PZB983918 QIW983916:QIX983918 QSS983916:QST983918 RCO983916:RCP983918 RMK983916:RML983918 RWG983916:RWH983918 SGC983916:SGD983918 SPY983916:SPZ983918 SZU983916:SZV983918 TJQ983916:TJR983918 TTM983916:TTN983918 UDI983916:UDJ983918 UNE983916:UNF983918 UXA983916:UXB983918 VGW983916:VGX983918 VQS983916:VQT983918 WAO983916:WAP983918 WKK983916:WKL983918 WUG983916:WUH983918 HV983916:HV983918 HV918380:HV918382 HV852844:HV852846 HV787308:HV787310 HV721772:HV721774 HV656236:HV656238 HV590700:HV590702 HV525164:HV525166 HV459628:HV459630 HV394092:HV394094 HV328556:HV328558 HV263020:HV263022 HV197484:HV197486 HV131948:HV131950 HV66412:HV66414 E983914:E983916 E918378:E918380 E852842:E852844 E787306:E787308 E721770:E721772 E656234:E656236 E590698:E590700 E525162:E525164 E459626:E459628 E394090:E394092 E328554:E328556 E263018:E263020 E197482:E197484 E131946:E131948 E66410:E66412" xr:uid="{8DBB0297-4473-4265-B100-5178F4EBAFA9}">
      <formula1>0</formula1>
    </dataValidation>
    <dataValidation type="list" allowBlank="1" showInputMessage="1" showErrorMessage="1" sqref="WUR983961:WUV983963 IF66457:IJ66459 SB66457:SF66459 ABX66457:ACB66459 ALT66457:ALX66459 AVP66457:AVT66459 BFL66457:BFP66459 BPH66457:BPL66459 BZD66457:BZH66459 CIZ66457:CJD66459 CSV66457:CSZ66459 DCR66457:DCV66459 DMN66457:DMR66459 DWJ66457:DWN66459 EGF66457:EGJ66459 EQB66457:EQF66459 EZX66457:FAB66459 FJT66457:FJX66459 FTP66457:FTT66459 GDL66457:GDP66459 GNH66457:GNL66459 GXD66457:GXH66459 HGZ66457:HHD66459 HQV66457:HQZ66459 IAR66457:IAV66459 IKN66457:IKR66459 IUJ66457:IUN66459 JEF66457:JEJ66459 JOB66457:JOF66459 JXX66457:JYB66459 KHT66457:KHX66459 KRP66457:KRT66459 LBL66457:LBP66459 LLH66457:LLL66459 LVD66457:LVH66459 MEZ66457:MFD66459 MOV66457:MOZ66459 MYR66457:MYV66459 NIN66457:NIR66459 NSJ66457:NSN66459 OCF66457:OCJ66459 OMB66457:OMF66459 OVX66457:OWB66459 PFT66457:PFX66459 PPP66457:PPT66459 PZL66457:PZP66459 QJH66457:QJL66459 QTD66457:QTH66459 RCZ66457:RDD66459 RMV66457:RMZ66459 RWR66457:RWV66459 SGN66457:SGR66459 SQJ66457:SQN66459 TAF66457:TAJ66459 TKB66457:TKF66459 TTX66457:TUB66459 UDT66457:UDX66459 UNP66457:UNT66459 UXL66457:UXP66459 VHH66457:VHL66459 VRD66457:VRH66459 WAZ66457:WBD66459 WKV66457:WKZ66459 WUR66457:WUV66459 IF131993:IJ131995 SB131993:SF131995 ABX131993:ACB131995 ALT131993:ALX131995 AVP131993:AVT131995 BFL131993:BFP131995 BPH131993:BPL131995 BZD131993:BZH131995 CIZ131993:CJD131995 CSV131993:CSZ131995 DCR131993:DCV131995 DMN131993:DMR131995 DWJ131993:DWN131995 EGF131993:EGJ131995 EQB131993:EQF131995 EZX131993:FAB131995 FJT131993:FJX131995 FTP131993:FTT131995 GDL131993:GDP131995 GNH131993:GNL131995 GXD131993:GXH131995 HGZ131993:HHD131995 HQV131993:HQZ131995 IAR131993:IAV131995 IKN131993:IKR131995 IUJ131993:IUN131995 JEF131993:JEJ131995 JOB131993:JOF131995 JXX131993:JYB131995 KHT131993:KHX131995 KRP131993:KRT131995 LBL131993:LBP131995 LLH131993:LLL131995 LVD131993:LVH131995 MEZ131993:MFD131995 MOV131993:MOZ131995 MYR131993:MYV131995 NIN131993:NIR131995 NSJ131993:NSN131995 OCF131993:OCJ131995 OMB131993:OMF131995 OVX131993:OWB131995 PFT131993:PFX131995 PPP131993:PPT131995 PZL131993:PZP131995 QJH131993:QJL131995 QTD131993:QTH131995 RCZ131993:RDD131995 RMV131993:RMZ131995 RWR131993:RWV131995 SGN131993:SGR131995 SQJ131993:SQN131995 TAF131993:TAJ131995 TKB131993:TKF131995 TTX131993:TUB131995 UDT131993:UDX131995 UNP131993:UNT131995 UXL131993:UXP131995 VHH131993:VHL131995 VRD131993:VRH131995 WAZ131993:WBD131995 WKV131993:WKZ131995 WUR131993:WUV131995 IF197529:IJ197531 SB197529:SF197531 ABX197529:ACB197531 ALT197529:ALX197531 AVP197529:AVT197531 BFL197529:BFP197531 BPH197529:BPL197531 BZD197529:BZH197531 CIZ197529:CJD197531 CSV197529:CSZ197531 DCR197529:DCV197531 DMN197529:DMR197531 DWJ197529:DWN197531 EGF197529:EGJ197531 EQB197529:EQF197531 EZX197529:FAB197531 FJT197529:FJX197531 FTP197529:FTT197531 GDL197529:GDP197531 GNH197529:GNL197531 GXD197529:GXH197531 HGZ197529:HHD197531 HQV197529:HQZ197531 IAR197529:IAV197531 IKN197529:IKR197531 IUJ197529:IUN197531 JEF197529:JEJ197531 JOB197529:JOF197531 JXX197529:JYB197531 KHT197529:KHX197531 KRP197529:KRT197531 LBL197529:LBP197531 LLH197529:LLL197531 LVD197529:LVH197531 MEZ197529:MFD197531 MOV197529:MOZ197531 MYR197529:MYV197531 NIN197529:NIR197531 NSJ197529:NSN197531 OCF197529:OCJ197531 OMB197529:OMF197531 OVX197529:OWB197531 PFT197529:PFX197531 PPP197529:PPT197531 PZL197529:PZP197531 QJH197529:QJL197531 QTD197529:QTH197531 RCZ197529:RDD197531 RMV197529:RMZ197531 RWR197529:RWV197531 SGN197529:SGR197531 SQJ197529:SQN197531 TAF197529:TAJ197531 TKB197529:TKF197531 TTX197529:TUB197531 UDT197529:UDX197531 UNP197529:UNT197531 UXL197529:UXP197531 VHH197529:VHL197531 VRD197529:VRH197531 WAZ197529:WBD197531 WKV197529:WKZ197531 WUR197529:WUV197531 IF263065:IJ263067 SB263065:SF263067 ABX263065:ACB263067 ALT263065:ALX263067 AVP263065:AVT263067 BFL263065:BFP263067 BPH263065:BPL263067 BZD263065:BZH263067 CIZ263065:CJD263067 CSV263065:CSZ263067 DCR263065:DCV263067 DMN263065:DMR263067 DWJ263065:DWN263067 EGF263065:EGJ263067 EQB263065:EQF263067 EZX263065:FAB263067 FJT263065:FJX263067 FTP263065:FTT263067 GDL263065:GDP263067 GNH263065:GNL263067 GXD263065:GXH263067 HGZ263065:HHD263067 HQV263065:HQZ263067 IAR263065:IAV263067 IKN263065:IKR263067 IUJ263065:IUN263067 JEF263065:JEJ263067 JOB263065:JOF263067 JXX263065:JYB263067 KHT263065:KHX263067 KRP263065:KRT263067 LBL263065:LBP263067 LLH263065:LLL263067 LVD263065:LVH263067 MEZ263065:MFD263067 MOV263065:MOZ263067 MYR263065:MYV263067 NIN263065:NIR263067 NSJ263065:NSN263067 OCF263065:OCJ263067 OMB263065:OMF263067 OVX263065:OWB263067 PFT263065:PFX263067 PPP263065:PPT263067 PZL263065:PZP263067 QJH263065:QJL263067 QTD263065:QTH263067 RCZ263065:RDD263067 RMV263065:RMZ263067 RWR263065:RWV263067 SGN263065:SGR263067 SQJ263065:SQN263067 TAF263065:TAJ263067 TKB263065:TKF263067 TTX263065:TUB263067 UDT263065:UDX263067 UNP263065:UNT263067 UXL263065:UXP263067 VHH263065:VHL263067 VRD263065:VRH263067 WAZ263065:WBD263067 WKV263065:WKZ263067 WUR263065:WUV263067 IF328601:IJ328603 SB328601:SF328603 ABX328601:ACB328603 ALT328601:ALX328603 AVP328601:AVT328603 BFL328601:BFP328603 BPH328601:BPL328603 BZD328601:BZH328603 CIZ328601:CJD328603 CSV328601:CSZ328603 DCR328601:DCV328603 DMN328601:DMR328603 DWJ328601:DWN328603 EGF328601:EGJ328603 EQB328601:EQF328603 EZX328601:FAB328603 FJT328601:FJX328603 FTP328601:FTT328603 GDL328601:GDP328603 GNH328601:GNL328603 GXD328601:GXH328603 HGZ328601:HHD328603 HQV328601:HQZ328603 IAR328601:IAV328603 IKN328601:IKR328603 IUJ328601:IUN328603 JEF328601:JEJ328603 JOB328601:JOF328603 JXX328601:JYB328603 KHT328601:KHX328603 KRP328601:KRT328603 LBL328601:LBP328603 LLH328601:LLL328603 LVD328601:LVH328603 MEZ328601:MFD328603 MOV328601:MOZ328603 MYR328601:MYV328603 NIN328601:NIR328603 NSJ328601:NSN328603 OCF328601:OCJ328603 OMB328601:OMF328603 OVX328601:OWB328603 PFT328601:PFX328603 PPP328601:PPT328603 PZL328601:PZP328603 QJH328601:QJL328603 QTD328601:QTH328603 RCZ328601:RDD328603 RMV328601:RMZ328603 RWR328601:RWV328603 SGN328601:SGR328603 SQJ328601:SQN328603 TAF328601:TAJ328603 TKB328601:TKF328603 TTX328601:TUB328603 UDT328601:UDX328603 UNP328601:UNT328603 UXL328601:UXP328603 VHH328601:VHL328603 VRD328601:VRH328603 WAZ328601:WBD328603 WKV328601:WKZ328603 WUR328601:WUV328603 IF394137:IJ394139 SB394137:SF394139 ABX394137:ACB394139 ALT394137:ALX394139 AVP394137:AVT394139 BFL394137:BFP394139 BPH394137:BPL394139 BZD394137:BZH394139 CIZ394137:CJD394139 CSV394137:CSZ394139 DCR394137:DCV394139 DMN394137:DMR394139 DWJ394137:DWN394139 EGF394137:EGJ394139 EQB394137:EQF394139 EZX394137:FAB394139 FJT394137:FJX394139 FTP394137:FTT394139 GDL394137:GDP394139 GNH394137:GNL394139 GXD394137:GXH394139 HGZ394137:HHD394139 HQV394137:HQZ394139 IAR394137:IAV394139 IKN394137:IKR394139 IUJ394137:IUN394139 JEF394137:JEJ394139 JOB394137:JOF394139 JXX394137:JYB394139 KHT394137:KHX394139 KRP394137:KRT394139 LBL394137:LBP394139 LLH394137:LLL394139 LVD394137:LVH394139 MEZ394137:MFD394139 MOV394137:MOZ394139 MYR394137:MYV394139 NIN394137:NIR394139 NSJ394137:NSN394139 OCF394137:OCJ394139 OMB394137:OMF394139 OVX394137:OWB394139 PFT394137:PFX394139 PPP394137:PPT394139 PZL394137:PZP394139 QJH394137:QJL394139 QTD394137:QTH394139 RCZ394137:RDD394139 RMV394137:RMZ394139 RWR394137:RWV394139 SGN394137:SGR394139 SQJ394137:SQN394139 TAF394137:TAJ394139 TKB394137:TKF394139 TTX394137:TUB394139 UDT394137:UDX394139 UNP394137:UNT394139 UXL394137:UXP394139 VHH394137:VHL394139 VRD394137:VRH394139 WAZ394137:WBD394139 WKV394137:WKZ394139 WUR394137:WUV394139 IF459673:IJ459675 SB459673:SF459675 ABX459673:ACB459675 ALT459673:ALX459675 AVP459673:AVT459675 BFL459673:BFP459675 BPH459673:BPL459675 BZD459673:BZH459675 CIZ459673:CJD459675 CSV459673:CSZ459675 DCR459673:DCV459675 DMN459673:DMR459675 DWJ459673:DWN459675 EGF459673:EGJ459675 EQB459673:EQF459675 EZX459673:FAB459675 FJT459673:FJX459675 FTP459673:FTT459675 GDL459673:GDP459675 GNH459673:GNL459675 GXD459673:GXH459675 HGZ459673:HHD459675 HQV459673:HQZ459675 IAR459673:IAV459675 IKN459673:IKR459675 IUJ459673:IUN459675 JEF459673:JEJ459675 JOB459673:JOF459675 JXX459673:JYB459675 KHT459673:KHX459675 KRP459673:KRT459675 LBL459673:LBP459675 LLH459673:LLL459675 LVD459673:LVH459675 MEZ459673:MFD459675 MOV459673:MOZ459675 MYR459673:MYV459675 NIN459673:NIR459675 NSJ459673:NSN459675 OCF459673:OCJ459675 OMB459673:OMF459675 OVX459673:OWB459675 PFT459673:PFX459675 PPP459673:PPT459675 PZL459673:PZP459675 QJH459673:QJL459675 QTD459673:QTH459675 RCZ459673:RDD459675 RMV459673:RMZ459675 RWR459673:RWV459675 SGN459673:SGR459675 SQJ459673:SQN459675 TAF459673:TAJ459675 TKB459673:TKF459675 TTX459673:TUB459675 UDT459673:UDX459675 UNP459673:UNT459675 UXL459673:UXP459675 VHH459673:VHL459675 VRD459673:VRH459675 WAZ459673:WBD459675 WKV459673:WKZ459675 WUR459673:WUV459675 IF525209:IJ525211 SB525209:SF525211 ABX525209:ACB525211 ALT525209:ALX525211 AVP525209:AVT525211 BFL525209:BFP525211 BPH525209:BPL525211 BZD525209:BZH525211 CIZ525209:CJD525211 CSV525209:CSZ525211 DCR525209:DCV525211 DMN525209:DMR525211 DWJ525209:DWN525211 EGF525209:EGJ525211 EQB525209:EQF525211 EZX525209:FAB525211 FJT525209:FJX525211 FTP525209:FTT525211 GDL525209:GDP525211 GNH525209:GNL525211 GXD525209:GXH525211 HGZ525209:HHD525211 HQV525209:HQZ525211 IAR525209:IAV525211 IKN525209:IKR525211 IUJ525209:IUN525211 JEF525209:JEJ525211 JOB525209:JOF525211 JXX525209:JYB525211 KHT525209:KHX525211 KRP525209:KRT525211 LBL525209:LBP525211 LLH525209:LLL525211 LVD525209:LVH525211 MEZ525209:MFD525211 MOV525209:MOZ525211 MYR525209:MYV525211 NIN525209:NIR525211 NSJ525209:NSN525211 OCF525209:OCJ525211 OMB525209:OMF525211 OVX525209:OWB525211 PFT525209:PFX525211 PPP525209:PPT525211 PZL525209:PZP525211 QJH525209:QJL525211 QTD525209:QTH525211 RCZ525209:RDD525211 RMV525209:RMZ525211 RWR525209:RWV525211 SGN525209:SGR525211 SQJ525209:SQN525211 TAF525209:TAJ525211 TKB525209:TKF525211 TTX525209:TUB525211 UDT525209:UDX525211 UNP525209:UNT525211 UXL525209:UXP525211 VHH525209:VHL525211 VRD525209:VRH525211 WAZ525209:WBD525211 WKV525209:WKZ525211 WUR525209:WUV525211 IF590745:IJ590747 SB590745:SF590747 ABX590745:ACB590747 ALT590745:ALX590747 AVP590745:AVT590747 BFL590745:BFP590747 BPH590745:BPL590747 BZD590745:BZH590747 CIZ590745:CJD590747 CSV590745:CSZ590747 DCR590745:DCV590747 DMN590745:DMR590747 DWJ590745:DWN590747 EGF590745:EGJ590747 EQB590745:EQF590747 EZX590745:FAB590747 FJT590745:FJX590747 FTP590745:FTT590747 GDL590745:GDP590747 GNH590745:GNL590747 GXD590745:GXH590747 HGZ590745:HHD590747 HQV590745:HQZ590747 IAR590745:IAV590747 IKN590745:IKR590747 IUJ590745:IUN590747 JEF590745:JEJ590747 JOB590745:JOF590747 JXX590745:JYB590747 KHT590745:KHX590747 KRP590745:KRT590747 LBL590745:LBP590747 LLH590745:LLL590747 LVD590745:LVH590747 MEZ590745:MFD590747 MOV590745:MOZ590747 MYR590745:MYV590747 NIN590745:NIR590747 NSJ590745:NSN590747 OCF590745:OCJ590747 OMB590745:OMF590747 OVX590745:OWB590747 PFT590745:PFX590747 PPP590745:PPT590747 PZL590745:PZP590747 QJH590745:QJL590747 QTD590745:QTH590747 RCZ590745:RDD590747 RMV590745:RMZ590747 RWR590745:RWV590747 SGN590745:SGR590747 SQJ590745:SQN590747 TAF590745:TAJ590747 TKB590745:TKF590747 TTX590745:TUB590747 UDT590745:UDX590747 UNP590745:UNT590747 UXL590745:UXP590747 VHH590745:VHL590747 VRD590745:VRH590747 WAZ590745:WBD590747 WKV590745:WKZ590747 WUR590745:WUV590747 IF656281:IJ656283 SB656281:SF656283 ABX656281:ACB656283 ALT656281:ALX656283 AVP656281:AVT656283 BFL656281:BFP656283 BPH656281:BPL656283 BZD656281:BZH656283 CIZ656281:CJD656283 CSV656281:CSZ656283 DCR656281:DCV656283 DMN656281:DMR656283 DWJ656281:DWN656283 EGF656281:EGJ656283 EQB656281:EQF656283 EZX656281:FAB656283 FJT656281:FJX656283 FTP656281:FTT656283 GDL656281:GDP656283 GNH656281:GNL656283 GXD656281:GXH656283 HGZ656281:HHD656283 HQV656281:HQZ656283 IAR656281:IAV656283 IKN656281:IKR656283 IUJ656281:IUN656283 JEF656281:JEJ656283 JOB656281:JOF656283 JXX656281:JYB656283 KHT656281:KHX656283 KRP656281:KRT656283 LBL656281:LBP656283 LLH656281:LLL656283 LVD656281:LVH656283 MEZ656281:MFD656283 MOV656281:MOZ656283 MYR656281:MYV656283 NIN656281:NIR656283 NSJ656281:NSN656283 OCF656281:OCJ656283 OMB656281:OMF656283 OVX656281:OWB656283 PFT656281:PFX656283 PPP656281:PPT656283 PZL656281:PZP656283 QJH656281:QJL656283 QTD656281:QTH656283 RCZ656281:RDD656283 RMV656281:RMZ656283 RWR656281:RWV656283 SGN656281:SGR656283 SQJ656281:SQN656283 TAF656281:TAJ656283 TKB656281:TKF656283 TTX656281:TUB656283 UDT656281:UDX656283 UNP656281:UNT656283 UXL656281:UXP656283 VHH656281:VHL656283 VRD656281:VRH656283 WAZ656281:WBD656283 WKV656281:WKZ656283 WUR656281:WUV656283 IF721817:IJ721819 SB721817:SF721819 ABX721817:ACB721819 ALT721817:ALX721819 AVP721817:AVT721819 BFL721817:BFP721819 BPH721817:BPL721819 BZD721817:BZH721819 CIZ721817:CJD721819 CSV721817:CSZ721819 DCR721817:DCV721819 DMN721817:DMR721819 DWJ721817:DWN721819 EGF721817:EGJ721819 EQB721817:EQF721819 EZX721817:FAB721819 FJT721817:FJX721819 FTP721817:FTT721819 GDL721817:GDP721819 GNH721817:GNL721819 GXD721817:GXH721819 HGZ721817:HHD721819 HQV721817:HQZ721819 IAR721817:IAV721819 IKN721817:IKR721819 IUJ721817:IUN721819 JEF721817:JEJ721819 JOB721817:JOF721819 JXX721817:JYB721819 KHT721817:KHX721819 KRP721817:KRT721819 LBL721817:LBP721819 LLH721817:LLL721819 LVD721817:LVH721819 MEZ721817:MFD721819 MOV721817:MOZ721819 MYR721817:MYV721819 NIN721817:NIR721819 NSJ721817:NSN721819 OCF721817:OCJ721819 OMB721817:OMF721819 OVX721817:OWB721819 PFT721817:PFX721819 PPP721817:PPT721819 PZL721817:PZP721819 QJH721817:QJL721819 QTD721817:QTH721819 RCZ721817:RDD721819 RMV721817:RMZ721819 RWR721817:RWV721819 SGN721817:SGR721819 SQJ721817:SQN721819 TAF721817:TAJ721819 TKB721817:TKF721819 TTX721817:TUB721819 UDT721817:UDX721819 UNP721817:UNT721819 UXL721817:UXP721819 VHH721817:VHL721819 VRD721817:VRH721819 WAZ721817:WBD721819 WKV721817:WKZ721819 WUR721817:WUV721819 IF787353:IJ787355 SB787353:SF787355 ABX787353:ACB787355 ALT787353:ALX787355 AVP787353:AVT787355 BFL787353:BFP787355 BPH787353:BPL787355 BZD787353:BZH787355 CIZ787353:CJD787355 CSV787353:CSZ787355 DCR787353:DCV787355 DMN787353:DMR787355 DWJ787353:DWN787355 EGF787353:EGJ787355 EQB787353:EQF787355 EZX787353:FAB787355 FJT787353:FJX787355 FTP787353:FTT787355 GDL787353:GDP787355 GNH787353:GNL787355 GXD787353:GXH787355 HGZ787353:HHD787355 HQV787353:HQZ787355 IAR787353:IAV787355 IKN787353:IKR787355 IUJ787353:IUN787355 JEF787353:JEJ787355 JOB787353:JOF787355 JXX787353:JYB787355 KHT787353:KHX787355 KRP787353:KRT787355 LBL787353:LBP787355 LLH787353:LLL787355 LVD787353:LVH787355 MEZ787353:MFD787355 MOV787353:MOZ787355 MYR787353:MYV787355 NIN787353:NIR787355 NSJ787353:NSN787355 OCF787353:OCJ787355 OMB787353:OMF787355 OVX787353:OWB787355 PFT787353:PFX787355 PPP787353:PPT787355 PZL787353:PZP787355 QJH787353:QJL787355 QTD787353:QTH787355 RCZ787353:RDD787355 RMV787353:RMZ787355 RWR787353:RWV787355 SGN787353:SGR787355 SQJ787353:SQN787355 TAF787353:TAJ787355 TKB787353:TKF787355 TTX787353:TUB787355 UDT787353:UDX787355 UNP787353:UNT787355 UXL787353:UXP787355 VHH787353:VHL787355 VRD787353:VRH787355 WAZ787353:WBD787355 WKV787353:WKZ787355 WUR787353:WUV787355 IF852889:IJ852891 SB852889:SF852891 ABX852889:ACB852891 ALT852889:ALX852891 AVP852889:AVT852891 BFL852889:BFP852891 BPH852889:BPL852891 BZD852889:BZH852891 CIZ852889:CJD852891 CSV852889:CSZ852891 DCR852889:DCV852891 DMN852889:DMR852891 DWJ852889:DWN852891 EGF852889:EGJ852891 EQB852889:EQF852891 EZX852889:FAB852891 FJT852889:FJX852891 FTP852889:FTT852891 GDL852889:GDP852891 GNH852889:GNL852891 GXD852889:GXH852891 HGZ852889:HHD852891 HQV852889:HQZ852891 IAR852889:IAV852891 IKN852889:IKR852891 IUJ852889:IUN852891 JEF852889:JEJ852891 JOB852889:JOF852891 JXX852889:JYB852891 KHT852889:KHX852891 KRP852889:KRT852891 LBL852889:LBP852891 LLH852889:LLL852891 LVD852889:LVH852891 MEZ852889:MFD852891 MOV852889:MOZ852891 MYR852889:MYV852891 NIN852889:NIR852891 NSJ852889:NSN852891 OCF852889:OCJ852891 OMB852889:OMF852891 OVX852889:OWB852891 PFT852889:PFX852891 PPP852889:PPT852891 PZL852889:PZP852891 QJH852889:QJL852891 QTD852889:QTH852891 RCZ852889:RDD852891 RMV852889:RMZ852891 RWR852889:RWV852891 SGN852889:SGR852891 SQJ852889:SQN852891 TAF852889:TAJ852891 TKB852889:TKF852891 TTX852889:TUB852891 UDT852889:UDX852891 UNP852889:UNT852891 UXL852889:UXP852891 VHH852889:VHL852891 VRD852889:VRH852891 WAZ852889:WBD852891 WKV852889:WKZ852891 WUR852889:WUV852891 IF918425:IJ918427 SB918425:SF918427 ABX918425:ACB918427 ALT918425:ALX918427 AVP918425:AVT918427 BFL918425:BFP918427 BPH918425:BPL918427 BZD918425:BZH918427 CIZ918425:CJD918427 CSV918425:CSZ918427 DCR918425:DCV918427 DMN918425:DMR918427 DWJ918425:DWN918427 EGF918425:EGJ918427 EQB918425:EQF918427 EZX918425:FAB918427 FJT918425:FJX918427 FTP918425:FTT918427 GDL918425:GDP918427 GNH918425:GNL918427 GXD918425:GXH918427 HGZ918425:HHD918427 HQV918425:HQZ918427 IAR918425:IAV918427 IKN918425:IKR918427 IUJ918425:IUN918427 JEF918425:JEJ918427 JOB918425:JOF918427 JXX918425:JYB918427 KHT918425:KHX918427 KRP918425:KRT918427 LBL918425:LBP918427 LLH918425:LLL918427 LVD918425:LVH918427 MEZ918425:MFD918427 MOV918425:MOZ918427 MYR918425:MYV918427 NIN918425:NIR918427 NSJ918425:NSN918427 OCF918425:OCJ918427 OMB918425:OMF918427 OVX918425:OWB918427 PFT918425:PFX918427 PPP918425:PPT918427 PZL918425:PZP918427 QJH918425:QJL918427 QTD918425:QTH918427 RCZ918425:RDD918427 RMV918425:RMZ918427 RWR918425:RWV918427 SGN918425:SGR918427 SQJ918425:SQN918427 TAF918425:TAJ918427 TKB918425:TKF918427 TTX918425:TUB918427 UDT918425:UDX918427 UNP918425:UNT918427 UXL918425:UXP918427 VHH918425:VHL918427 VRD918425:VRH918427 WAZ918425:WBD918427 WKV918425:WKZ918427 WUR918425:WUV918427 IF983961:IJ983963 SB983961:SF983963 ABX983961:ACB983963 ALT983961:ALX983963 AVP983961:AVT983963 BFL983961:BFP983963 BPH983961:BPL983963 BZD983961:BZH983963 CIZ983961:CJD983963 CSV983961:CSZ983963 DCR983961:DCV983963 DMN983961:DMR983963 DWJ983961:DWN983963 EGF983961:EGJ983963 EQB983961:EQF983963 EZX983961:FAB983963 FJT983961:FJX983963 FTP983961:FTT983963 GDL983961:GDP983963 GNH983961:GNL983963 GXD983961:GXH983963 HGZ983961:HHD983963 HQV983961:HQZ983963 IAR983961:IAV983963 IKN983961:IKR983963 IUJ983961:IUN983963 JEF983961:JEJ983963 JOB983961:JOF983963 JXX983961:JYB983963 KHT983961:KHX983963 KRP983961:KRT983963 LBL983961:LBP983963 LLH983961:LLL983963 LVD983961:LVH983963 MEZ983961:MFD983963 MOV983961:MOZ983963 MYR983961:MYV983963 NIN983961:NIR983963 NSJ983961:NSN983963 OCF983961:OCJ983963 OMB983961:OMF983963 OVX983961:OWB983963 PFT983961:PFX983963 PPP983961:PPT983963 PZL983961:PZP983963 QJH983961:QJL983963 QTD983961:QTH983963 RCZ983961:RDD983963 RMV983961:RMZ983963 RWR983961:RWV983963 SGN983961:SGR983963 SQJ983961:SQN983963 TAF983961:TAJ983963 TKB983961:TKF983963 TTX983961:TUB983963 UDT983961:UDX983963 UNP983961:UNT983963 UXL983961:UXP983963 VHH983961:VHL983963 VRD983961:VRH983963 WAZ983961:WBD983963 WKV983961:WKZ983963" xr:uid="{A4B1AAC2-851C-446C-A505-F85E0F5F51EC}">
      <formula1>"SI, NO"</formula1>
    </dataValidation>
    <dataValidation type="list" allowBlank="1" showDropDown="1" showInputMessage="1" showErrorMessage="1" sqref="F66451 HW66453 RS66453 ABO66453 ALK66453 AVG66453 BFC66453 BOY66453 BYU66453 CIQ66453 CSM66453 DCI66453 DME66453 DWA66453 EFW66453 EPS66453 EZO66453 FJK66453 FTG66453 GDC66453 GMY66453 GWU66453 HGQ66453 HQM66453 IAI66453 IKE66453 IUA66453 JDW66453 JNS66453 JXO66453 KHK66453 KRG66453 LBC66453 LKY66453 LUU66453 MEQ66453 MOM66453 MYI66453 NIE66453 NSA66453 OBW66453 OLS66453 OVO66453 PFK66453 PPG66453 PZC66453 QIY66453 QSU66453 RCQ66453 RMM66453 RWI66453 SGE66453 SQA66453 SZW66453 TJS66453 TTO66453 UDK66453 UNG66453 UXC66453 VGY66453 VQU66453 WAQ66453 WKM66453 WUI66453 F131987 HW131989 RS131989 ABO131989 ALK131989 AVG131989 BFC131989 BOY131989 BYU131989 CIQ131989 CSM131989 DCI131989 DME131989 DWA131989 EFW131989 EPS131989 EZO131989 FJK131989 FTG131989 GDC131989 GMY131989 GWU131989 HGQ131989 HQM131989 IAI131989 IKE131989 IUA131989 JDW131989 JNS131989 JXO131989 KHK131989 KRG131989 LBC131989 LKY131989 LUU131989 MEQ131989 MOM131989 MYI131989 NIE131989 NSA131989 OBW131989 OLS131989 OVO131989 PFK131989 PPG131989 PZC131989 QIY131989 QSU131989 RCQ131989 RMM131989 RWI131989 SGE131989 SQA131989 SZW131989 TJS131989 TTO131989 UDK131989 UNG131989 UXC131989 VGY131989 VQU131989 WAQ131989 WKM131989 WUI131989 F197523 HW197525 RS197525 ABO197525 ALK197525 AVG197525 BFC197525 BOY197525 BYU197525 CIQ197525 CSM197525 DCI197525 DME197525 DWA197525 EFW197525 EPS197525 EZO197525 FJK197525 FTG197525 GDC197525 GMY197525 GWU197525 HGQ197525 HQM197525 IAI197525 IKE197525 IUA197525 JDW197525 JNS197525 JXO197525 KHK197525 KRG197525 LBC197525 LKY197525 LUU197525 MEQ197525 MOM197525 MYI197525 NIE197525 NSA197525 OBW197525 OLS197525 OVO197525 PFK197525 PPG197525 PZC197525 QIY197525 QSU197525 RCQ197525 RMM197525 RWI197525 SGE197525 SQA197525 SZW197525 TJS197525 TTO197525 UDK197525 UNG197525 UXC197525 VGY197525 VQU197525 WAQ197525 WKM197525 WUI197525 F263059 HW263061 RS263061 ABO263061 ALK263061 AVG263061 BFC263061 BOY263061 BYU263061 CIQ263061 CSM263061 DCI263061 DME263061 DWA263061 EFW263061 EPS263061 EZO263061 FJK263061 FTG263061 GDC263061 GMY263061 GWU263061 HGQ263061 HQM263061 IAI263061 IKE263061 IUA263061 JDW263061 JNS263061 JXO263061 KHK263061 KRG263061 LBC263061 LKY263061 LUU263061 MEQ263061 MOM263061 MYI263061 NIE263061 NSA263061 OBW263061 OLS263061 OVO263061 PFK263061 PPG263061 PZC263061 QIY263061 QSU263061 RCQ263061 RMM263061 RWI263061 SGE263061 SQA263061 SZW263061 TJS263061 TTO263061 UDK263061 UNG263061 UXC263061 VGY263061 VQU263061 WAQ263061 WKM263061 WUI263061 F328595 HW328597 RS328597 ABO328597 ALK328597 AVG328597 BFC328597 BOY328597 BYU328597 CIQ328597 CSM328597 DCI328597 DME328597 DWA328597 EFW328597 EPS328597 EZO328597 FJK328597 FTG328597 GDC328597 GMY328597 GWU328597 HGQ328597 HQM328597 IAI328597 IKE328597 IUA328597 JDW328597 JNS328597 JXO328597 KHK328597 KRG328597 LBC328597 LKY328597 LUU328597 MEQ328597 MOM328597 MYI328597 NIE328597 NSA328597 OBW328597 OLS328597 OVO328597 PFK328597 PPG328597 PZC328597 QIY328597 QSU328597 RCQ328597 RMM328597 RWI328597 SGE328597 SQA328597 SZW328597 TJS328597 TTO328597 UDK328597 UNG328597 UXC328597 VGY328597 VQU328597 WAQ328597 WKM328597 WUI328597 F394131 HW394133 RS394133 ABO394133 ALK394133 AVG394133 BFC394133 BOY394133 BYU394133 CIQ394133 CSM394133 DCI394133 DME394133 DWA394133 EFW394133 EPS394133 EZO394133 FJK394133 FTG394133 GDC394133 GMY394133 GWU394133 HGQ394133 HQM394133 IAI394133 IKE394133 IUA394133 JDW394133 JNS394133 JXO394133 KHK394133 KRG394133 LBC394133 LKY394133 LUU394133 MEQ394133 MOM394133 MYI394133 NIE394133 NSA394133 OBW394133 OLS394133 OVO394133 PFK394133 PPG394133 PZC394133 QIY394133 QSU394133 RCQ394133 RMM394133 RWI394133 SGE394133 SQA394133 SZW394133 TJS394133 TTO394133 UDK394133 UNG394133 UXC394133 VGY394133 VQU394133 WAQ394133 WKM394133 WUI394133 F459667 HW459669 RS459669 ABO459669 ALK459669 AVG459669 BFC459669 BOY459669 BYU459669 CIQ459669 CSM459669 DCI459669 DME459669 DWA459669 EFW459669 EPS459669 EZO459669 FJK459669 FTG459669 GDC459669 GMY459669 GWU459669 HGQ459669 HQM459669 IAI459669 IKE459669 IUA459669 JDW459669 JNS459669 JXO459669 KHK459669 KRG459669 LBC459669 LKY459669 LUU459669 MEQ459669 MOM459669 MYI459669 NIE459669 NSA459669 OBW459669 OLS459669 OVO459669 PFK459669 PPG459669 PZC459669 QIY459669 QSU459669 RCQ459669 RMM459669 RWI459669 SGE459669 SQA459669 SZW459669 TJS459669 TTO459669 UDK459669 UNG459669 UXC459669 VGY459669 VQU459669 WAQ459669 WKM459669 WUI459669 F525203 HW525205 RS525205 ABO525205 ALK525205 AVG525205 BFC525205 BOY525205 BYU525205 CIQ525205 CSM525205 DCI525205 DME525205 DWA525205 EFW525205 EPS525205 EZO525205 FJK525205 FTG525205 GDC525205 GMY525205 GWU525205 HGQ525205 HQM525205 IAI525205 IKE525205 IUA525205 JDW525205 JNS525205 JXO525205 KHK525205 KRG525205 LBC525205 LKY525205 LUU525205 MEQ525205 MOM525205 MYI525205 NIE525205 NSA525205 OBW525205 OLS525205 OVO525205 PFK525205 PPG525205 PZC525205 QIY525205 QSU525205 RCQ525205 RMM525205 RWI525205 SGE525205 SQA525205 SZW525205 TJS525205 TTO525205 UDK525205 UNG525205 UXC525205 VGY525205 VQU525205 WAQ525205 WKM525205 WUI525205 F590739 HW590741 RS590741 ABO590741 ALK590741 AVG590741 BFC590741 BOY590741 BYU590741 CIQ590741 CSM590741 DCI590741 DME590741 DWA590741 EFW590741 EPS590741 EZO590741 FJK590741 FTG590741 GDC590741 GMY590741 GWU590741 HGQ590741 HQM590741 IAI590741 IKE590741 IUA590741 JDW590741 JNS590741 JXO590741 KHK590741 KRG590741 LBC590741 LKY590741 LUU590741 MEQ590741 MOM590741 MYI590741 NIE590741 NSA590741 OBW590741 OLS590741 OVO590741 PFK590741 PPG590741 PZC590741 QIY590741 QSU590741 RCQ590741 RMM590741 RWI590741 SGE590741 SQA590741 SZW590741 TJS590741 TTO590741 UDK590741 UNG590741 UXC590741 VGY590741 VQU590741 WAQ590741 WKM590741 WUI590741 F656275 HW656277 RS656277 ABO656277 ALK656277 AVG656277 BFC656277 BOY656277 BYU656277 CIQ656277 CSM656277 DCI656277 DME656277 DWA656277 EFW656277 EPS656277 EZO656277 FJK656277 FTG656277 GDC656277 GMY656277 GWU656277 HGQ656277 HQM656277 IAI656277 IKE656277 IUA656277 JDW656277 JNS656277 JXO656277 KHK656277 KRG656277 LBC656277 LKY656277 LUU656277 MEQ656277 MOM656277 MYI656277 NIE656277 NSA656277 OBW656277 OLS656277 OVO656277 PFK656277 PPG656277 PZC656277 QIY656277 QSU656277 RCQ656277 RMM656277 RWI656277 SGE656277 SQA656277 SZW656277 TJS656277 TTO656277 UDK656277 UNG656277 UXC656277 VGY656277 VQU656277 WAQ656277 WKM656277 WUI656277 F721811 HW721813 RS721813 ABO721813 ALK721813 AVG721813 BFC721813 BOY721813 BYU721813 CIQ721813 CSM721813 DCI721813 DME721813 DWA721813 EFW721813 EPS721813 EZO721813 FJK721813 FTG721813 GDC721813 GMY721813 GWU721813 HGQ721813 HQM721813 IAI721813 IKE721813 IUA721813 JDW721813 JNS721813 JXO721813 KHK721813 KRG721813 LBC721813 LKY721813 LUU721813 MEQ721813 MOM721813 MYI721813 NIE721813 NSA721813 OBW721813 OLS721813 OVO721813 PFK721813 PPG721813 PZC721813 QIY721813 QSU721813 RCQ721813 RMM721813 RWI721813 SGE721813 SQA721813 SZW721813 TJS721813 TTO721813 UDK721813 UNG721813 UXC721813 VGY721813 VQU721813 WAQ721813 WKM721813 WUI721813 F787347 HW787349 RS787349 ABO787349 ALK787349 AVG787349 BFC787349 BOY787349 BYU787349 CIQ787349 CSM787349 DCI787349 DME787349 DWA787349 EFW787349 EPS787349 EZO787349 FJK787349 FTG787349 GDC787349 GMY787349 GWU787349 HGQ787349 HQM787349 IAI787349 IKE787349 IUA787349 JDW787349 JNS787349 JXO787349 KHK787349 KRG787349 LBC787349 LKY787349 LUU787349 MEQ787349 MOM787349 MYI787349 NIE787349 NSA787349 OBW787349 OLS787349 OVO787349 PFK787349 PPG787349 PZC787349 QIY787349 QSU787349 RCQ787349 RMM787349 RWI787349 SGE787349 SQA787349 SZW787349 TJS787349 TTO787349 UDK787349 UNG787349 UXC787349 VGY787349 VQU787349 WAQ787349 WKM787349 WUI787349 F852883 HW852885 RS852885 ABO852885 ALK852885 AVG852885 BFC852885 BOY852885 BYU852885 CIQ852885 CSM852885 DCI852885 DME852885 DWA852885 EFW852885 EPS852885 EZO852885 FJK852885 FTG852885 GDC852885 GMY852885 GWU852885 HGQ852885 HQM852885 IAI852885 IKE852885 IUA852885 JDW852885 JNS852885 JXO852885 KHK852885 KRG852885 LBC852885 LKY852885 LUU852885 MEQ852885 MOM852885 MYI852885 NIE852885 NSA852885 OBW852885 OLS852885 OVO852885 PFK852885 PPG852885 PZC852885 QIY852885 QSU852885 RCQ852885 RMM852885 RWI852885 SGE852885 SQA852885 SZW852885 TJS852885 TTO852885 UDK852885 UNG852885 UXC852885 VGY852885 VQU852885 WAQ852885 WKM852885 WUI852885 F918419 HW918421 RS918421 ABO918421 ALK918421 AVG918421 BFC918421 BOY918421 BYU918421 CIQ918421 CSM918421 DCI918421 DME918421 DWA918421 EFW918421 EPS918421 EZO918421 FJK918421 FTG918421 GDC918421 GMY918421 GWU918421 HGQ918421 HQM918421 IAI918421 IKE918421 IUA918421 JDW918421 JNS918421 JXO918421 KHK918421 KRG918421 LBC918421 LKY918421 LUU918421 MEQ918421 MOM918421 MYI918421 NIE918421 NSA918421 OBW918421 OLS918421 OVO918421 PFK918421 PPG918421 PZC918421 QIY918421 QSU918421 RCQ918421 RMM918421 RWI918421 SGE918421 SQA918421 SZW918421 TJS918421 TTO918421 UDK918421 UNG918421 UXC918421 VGY918421 VQU918421 WAQ918421 WKM918421 WUI918421 F983955 HW983957 RS983957 ABO983957 ALK983957 AVG983957 BFC983957 BOY983957 BYU983957 CIQ983957 CSM983957 DCI983957 DME983957 DWA983957 EFW983957 EPS983957 EZO983957 FJK983957 FTG983957 GDC983957 GMY983957 GWU983957 HGQ983957 HQM983957 IAI983957 IKE983957 IUA983957 JDW983957 JNS983957 JXO983957 KHK983957 KRG983957 LBC983957 LKY983957 LUU983957 MEQ983957 MOM983957 MYI983957 NIE983957 NSA983957 OBW983957 OLS983957 OVO983957 PFK983957 PPG983957 PZC983957 QIY983957 QSU983957 RCQ983957 RMM983957 RWI983957 SGE983957 SQA983957 SZW983957 TJS983957 TTO983957 UDK983957 UNG983957 UXC983957 VGY983957 VQU983957 WAQ983957 WKM983957 WUI983957" xr:uid="{DB6C9500-B06C-4947-A4A1-03BA56423901}">
      <formula1>"x,X"</formula1>
    </dataValidation>
    <dataValidation operator="lessThan" allowBlank="1" showInputMessage="1" showErrorMessage="1" sqref="F10:F1300" xr:uid="{33C6261A-5357-4BF9-BD0D-583A37368139}"/>
    <dataValidation type="date" allowBlank="1" showInputMessage="1" showErrorMessage="1" sqref="C10:C1300" xr:uid="{DF0339EB-3A0F-46B9-BF63-1AFCA1C58F32}">
      <formula1>45330</formula1>
      <formula2>45657</formula2>
    </dataValidation>
    <dataValidation type="list" allowBlank="1" showInputMessage="1" showErrorMessage="1" sqref="B10:B1300" xr:uid="{3781FDE0-F29A-4E5A-B6EB-73DD9EA7E2B3}">
      <formula1>etapa</formula1>
    </dataValidation>
  </dataValidations>
  <pageMargins left="0.2" right="0.2" top="0.75" bottom="0.75" header="0.3" footer="0.3"/>
  <pageSetup scale="33" orientation="landscape" r:id="rId1"/>
  <rowBreaks count="1" manualBreakCount="1">
    <brk id="1256" max="14"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23CC473-D6D1-4245-BCC8-8C080E054163}">
          <x14:formula1>
            <xm:f>INDIRECT(SUBSTITUTE('1. PRESUPUESTO INICIAL'!$B$6&amp;"_"&amp;K10," ","_"))</xm:f>
          </x14:formula1>
          <xm:sqref>L10:L1300</xm:sqref>
        </x14:dataValidation>
        <x14:dataValidation type="list" allowBlank="1" showInputMessage="1" showErrorMessage="1" prompt="Selecciona una opción" xr:uid="{BAE1D447-AC84-46E1-9932-EB7A82023035}">
          <x14:formula1>
            <xm:f>Hoja2!$G$5:$G$7</xm:f>
          </x14:formula1>
          <xm:sqref>E10:E1300</xm:sqref>
        </x14:dataValidation>
        <x14:dataValidation type="list" allowBlank="1" showInputMessage="1" showErrorMessage="1" prompt="Selecciona una opción" xr:uid="{E0624746-DBDB-4A82-B4CF-38E9EBD2B050}">
          <x14:formula1>
            <xm:f>Hoja2!$B$5:$B$9</xm:f>
          </x14:formula1>
          <xm:sqref>G10:G1300</xm:sqref>
        </x14:dataValidation>
        <x14:dataValidation type="list" allowBlank="1" showInputMessage="1" showErrorMessage="1" prompt="Seleccione una opción" xr:uid="{471F4738-BC8C-4DE4-A6F1-E0ADA380B0CD}">
          <x14:formula1>
            <xm:f>Hoja2!$J$5:$J$6</xm:f>
          </x14:formula1>
          <xm:sqref>N10:N1300</xm:sqref>
        </x14:dataValidation>
        <x14:dataValidation type="list" allowBlank="1" showInputMessage="1" showErrorMessage="1" xr:uid="{EFEE10B4-C52C-42D3-A1C8-EE502E94EAD3}">
          <x14:formula1>
            <xm:f>IF('1. PRESUPUESTO INICIAL'!$B$6="APOYOS",CONC_APOYOS,IF('1. PRESUPUESTO INICIAL'!$B$6="BID",CONC_BID,IF('1. PRESUPUESTO INICIAL'!$B$6="COMUNITARIOS",CONC_COMU,IF('1. PRESUPUESTO INICIAL'!$B$6="EXPERIENCIAS",CONC_EXP))))</xm:f>
          </x14:formula1>
          <xm:sqref>K10:K1300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B2:F30"/>
  <sheetViews>
    <sheetView workbookViewId="0">
      <selection activeCell="D20" sqref="D20"/>
    </sheetView>
  </sheetViews>
  <sheetFormatPr baseColWidth="10" defaultColWidth="11.5" defaultRowHeight="13"/>
  <cols>
    <col min="2" max="2" width="24.33203125" customWidth="1"/>
    <col min="3" max="5" width="19.1640625" customWidth="1"/>
    <col min="6" max="6" width="19.1640625" style="51" customWidth="1"/>
    <col min="7" max="7" width="11.5" customWidth="1"/>
  </cols>
  <sheetData>
    <row r="2" spans="2:6">
      <c r="B2" s="44" t="s">
        <v>3166</v>
      </c>
      <c r="C2" s="44" t="s">
        <v>3287</v>
      </c>
      <c r="D2" s="45" t="s">
        <v>3288</v>
      </c>
      <c r="E2" s="46" t="s">
        <v>2</v>
      </c>
      <c r="F2" s="50" t="s">
        <v>3</v>
      </c>
    </row>
    <row r="3" spans="2:6">
      <c r="B3" s="47" t="s">
        <v>139</v>
      </c>
      <c r="C3" s="48">
        <v>155889</v>
      </c>
      <c r="D3" s="49">
        <v>271851</v>
      </c>
      <c r="E3" s="49">
        <v>143088</v>
      </c>
      <c r="F3" s="49">
        <v>251457</v>
      </c>
    </row>
    <row r="4" spans="2:6">
      <c r="B4" s="47" t="s">
        <v>159</v>
      </c>
      <c r="C4" s="48">
        <v>171099</v>
      </c>
      <c r="D4" s="49">
        <v>288389</v>
      </c>
      <c r="E4" s="49">
        <v>149434</v>
      </c>
      <c r="F4" s="49">
        <v>267035</v>
      </c>
    </row>
    <row r="5" spans="2:6">
      <c r="B5" s="47" t="s">
        <v>165</v>
      </c>
      <c r="C5" s="48">
        <v>165130</v>
      </c>
      <c r="D5" s="49">
        <v>280608</v>
      </c>
      <c r="E5" s="49">
        <v>147308</v>
      </c>
      <c r="F5" s="49">
        <v>259876</v>
      </c>
    </row>
    <row r="6" spans="2:6">
      <c r="B6" s="47" t="s">
        <v>177</v>
      </c>
      <c r="C6" s="48">
        <v>154999</v>
      </c>
      <c r="D6" s="49">
        <v>274344</v>
      </c>
      <c r="E6" s="49">
        <v>140434</v>
      </c>
      <c r="F6" s="49">
        <v>253240</v>
      </c>
    </row>
    <row r="7" spans="2:6">
      <c r="B7" s="47" t="s">
        <v>184</v>
      </c>
      <c r="C7" s="48">
        <v>161096</v>
      </c>
      <c r="D7" s="49">
        <v>278564</v>
      </c>
      <c r="E7" s="49">
        <v>144374</v>
      </c>
      <c r="F7" s="49">
        <v>257593</v>
      </c>
    </row>
    <row r="8" spans="2:6">
      <c r="B8" s="47" t="s">
        <v>191</v>
      </c>
      <c r="C8" s="48">
        <v>174611</v>
      </c>
      <c r="D8" s="49">
        <v>286140</v>
      </c>
      <c r="E8" s="49">
        <v>151735</v>
      </c>
      <c r="F8" s="49">
        <v>265646</v>
      </c>
    </row>
    <row r="9" spans="2:6">
      <c r="B9" s="47" t="s">
        <v>199</v>
      </c>
      <c r="C9" s="48">
        <v>177120</v>
      </c>
      <c r="D9" s="49">
        <v>291100</v>
      </c>
      <c r="E9" s="49">
        <v>153482</v>
      </c>
      <c r="F9" s="49">
        <v>270133</v>
      </c>
    </row>
    <row r="10" spans="2:6">
      <c r="B10" s="47" t="s">
        <v>207</v>
      </c>
      <c r="C10" s="48">
        <v>159454</v>
      </c>
      <c r="D10" s="49">
        <v>278494</v>
      </c>
      <c r="E10" s="49">
        <v>144415</v>
      </c>
      <c r="F10" s="49">
        <v>257401</v>
      </c>
    </row>
    <row r="11" spans="2:6">
      <c r="B11" s="47" t="s">
        <v>215</v>
      </c>
      <c r="C11" s="48">
        <v>157135</v>
      </c>
      <c r="D11" s="49">
        <v>273110</v>
      </c>
      <c r="E11" s="49">
        <v>142362</v>
      </c>
      <c r="F11" s="49">
        <v>252550</v>
      </c>
    </row>
    <row r="12" spans="2:6">
      <c r="B12" s="47" t="s">
        <v>224</v>
      </c>
      <c r="C12" s="48">
        <v>155709</v>
      </c>
      <c r="D12" s="49">
        <v>273771</v>
      </c>
      <c r="E12" s="49">
        <v>141701</v>
      </c>
      <c r="F12" s="49">
        <v>252927</v>
      </c>
    </row>
    <row r="13" spans="2:6">
      <c r="B13" s="47" t="s">
        <v>232</v>
      </c>
      <c r="C13" s="48">
        <v>163982</v>
      </c>
      <c r="D13" s="49">
        <v>292234</v>
      </c>
      <c r="E13" s="49">
        <v>151388</v>
      </c>
      <c r="F13" s="49">
        <v>269809</v>
      </c>
    </row>
    <row r="14" spans="2:6">
      <c r="B14" s="47" t="s">
        <v>237</v>
      </c>
      <c r="C14" s="48">
        <v>161927</v>
      </c>
      <c r="D14" s="49">
        <v>277000</v>
      </c>
      <c r="E14" s="49">
        <v>144672</v>
      </c>
      <c r="F14" s="49">
        <v>256384</v>
      </c>
    </row>
    <row r="15" spans="2:6">
      <c r="B15" s="47" t="s">
        <v>244</v>
      </c>
      <c r="C15" s="48">
        <v>162157</v>
      </c>
      <c r="D15" s="49">
        <v>288134</v>
      </c>
      <c r="E15" s="49">
        <v>145249</v>
      </c>
      <c r="F15" s="49">
        <v>265729</v>
      </c>
    </row>
    <row r="16" spans="2:6">
      <c r="B16" s="47" t="s">
        <v>267</v>
      </c>
      <c r="C16" s="48">
        <v>159955</v>
      </c>
      <c r="D16" s="49">
        <v>277219</v>
      </c>
      <c r="E16" s="49">
        <v>144041</v>
      </c>
      <c r="F16" s="49">
        <v>256349</v>
      </c>
    </row>
    <row r="17" spans="2:6">
      <c r="B17" s="47" t="s">
        <v>275</v>
      </c>
      <c r="C17" s="48">
        <v>162536</v>
      </c>
      <c r="D17" s="49">
        <v>290773</v>
      </c>
      <c r="E17" s="49">
        <v>150249</v>
      </c>
      <c r="F17" s="49">
        <v>268377</v>
      </c>
    </row>
    <row r="18" spans="2:6">
      <c r="B18" s="47" t="s">
        <v>282</v>
      </c>
      <c r="C18" s="48">
        <v>163506</v>
      </c>
      <c r="D18" s="49">
        <v>284647</v>
      </c>
      <c r="E18" s="49">
        <v>146333</v>
      </c>
      <c r="F18" s="49">
        <v>263026</v>
      </c>
    </row>
    <row r="19" spans="2:6">
      <c r="B19" s="47" t="s">
        <v>290</v>
      </c>
      <c r="C19" s="48">
        <v>158777</v>
      </c>
      <c r="D19" s="49">
        <v>275433</v>
      </c>
      <c r="E19" s="49">
        <v>143383</v>
      </c>
      <c r="F19" s="49">
        <v>254707</v>
      </c>
    </row>
    <row r="20" spans="2:6">
      <c r="B20" s="47" t="s">
        <v>297</v>
      </c>
      <c r="C20" s="48">
        <v>163677</v>
      </c>
      <c r="D20" s="49">
        <v>278480</v>
      </c>
      <c r="E20" s="49">
        <v>145808</v>
      </c>
      <c r="F20" s="49">
        <v>257857</v>
      </c>
    </row>
    <row r="21" spans="2:6">
      <c r="B21" s="47" t="s">
        <v>301</v>
      </c>
      <c r="C21" s="48">
        <v>158344</v>
      </c>
      <c r="D21" s="49">
        <v>269387</v>
      </c>
      <c r="E21" s="49">
        <v>142849</v>
      </c>
      <c r="F21" s="49">
        <v>249589</v>
      </c>
    </row>
    <row r="22" spans="2:6">
      <c r="B22" s="47" t="s">
        <v>307</v>
      </c>
      <c r="C22" s="48">
        <v>161813</v>
      </c>
      <c r="D22" s="49">
        <v>291048</v>
      </c>
      <c r="E22" s="49">
        <v>150224</v>
      </c>
      <c r="F22" s="49">
        <v>268543</v>
      </c>
    </row>
    <row r="23" spans="2:6">
      <c r="B23" s="47" t="s">
        <v>311</v>
      </c>
      <c r="C23" s="48">
        <v>164830</v>
      </c>
      <c r="D23" s="49">
        <v>283112</v>
      </c>
      <c r="E23" s="49">
        <v>147328</v>
      </c>
      <c r="F23" s="49">
        <v>261940</v>
      </c>
    </row>
    <row r="24" spans="2:6">
      <c r="B24" s="47" t="s">
        <v>317</v>
      </c>
      <c r="C24" s="48">
        <v>164830</v>
      </c>
      <c r="D24" s="49">
        <v>281070</v>
      </c>
      <c r="E24" s="49">
        <v>147941</v>
      </c>
      <c r="F24" s="49">
        <v>260289</v>
      </c>
    </row>
    <row r="25" spans="2:6">
      <c r="B25" s="47" t="s">
        <v>330</v>
      </c>
      <c r="C25" s="48">
        <v>160100</v>
      </c>
      <c r="D25" s="49">
        <v>279613</v>
      </c>
      <c r="E25" s="49">
        <v>145839</v>
      </c>
      <c r="F25" s="49">
        <v>258506</v>
      </c>
    </row>
    <row r="26" spans="2:6">
      <c r="B26" s="47" t="s">
        <v>337</v>
      </c>
      <c r="C26" s="48">
        <v>157311</v>
      </c>
      <c r="D26" s="49">
        <v>274246</v>
      </c>
      <c r="E26" s="49">
        <v>141839</v>
      </c>
      <c r="F26" s="49">
        <v>253468</v>
      </c>
    </row>
    <row r="27" spans="2:6">
      <c r="B27" s="47" t="s">
        <v>343</v>
      </c>
      <c r="C27" s="48">
        <v>162751</v>
      </c>
      <c r="D27" s="49">
        <v>275395</v>
      </c>
      <c r="E27" s="49">
        <v>144792</v>
      </c>
      <c r="F27" s="49">
        <v>255124</v>
      </c>
    </row>
    <row r="28" spans="2:6">
      <c r="B28" s="47" t="s">
        <v>351</v>
      </c>
      <c r="C28" s="48">
        <v>155953</v>
      </c>
      <c r="D28" s="49">
        <v>274962</v>
      </c>
      <c r="E28" s="49">
        <v>142556</v>
      </c>
      <c r="F28" s="49">
        <v>254011</v>
      </c>
    </row>
    <row r="29" spans="2:6">
      <c r="B29" s="47" t="s">
        <v>359</v>
      </c>
      <c r="C29" s="48">
        <v>175691</v>
      </c>
      <c r="D29" s="49">
        <v>298638</v>
      </c>
      <c r="E29" s="49">
        <v>157672</v>
      </c>
      <c r="F29" s="49">
        <v>276645</v>
      </c>
    </row>
    <row r="30" spans="2:6">
      <c r="B30" s="47" t="s">
        <v>366</v>
      </c>
      <c r="C30" s="48">
        <v>175691</v>
      </c>
      <c r="D30" s="49">
        <v>298638</v>
      </c>
      <c r="E30" s="49">
        <v>157672</v>
      </c>
      <c r="F30" s="49">
        <v>276645</v>
      </c>
    </row>
  </sheetData>
  <sheetProtection algorithmName="SHA-512" hashValue="RKoPia67NRJKjlJENB/tZ4AbSIZw3h4Ai2gxnx7AyeU49VS7bNODuKFuqB7AW0UpmPwdh3IMf65Ied659Ap9UA==" saltValue="W9WVgMg2VZav02ztb4sSkw==" spinCount="100000" sheet="1" objects="1" scenarios="1"/>
  <sortState xmlns:xlrd2="http://schemas.microsoft.com/office/spreadsheetml/2017/richdata2" ref="B3:F30">
    <sortCondition ref="B3:B30"/>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dimension ref="B1:E18"/>
  <sheetViews>
    <sheetView zoomScale="115" zoomScaleNormal="115" workbookViewId="0">
      <selection activeCell="C28" sqref="C28"/>
    </sheetView>
  </sheetViews>
  <sheetFormatPr baseColWidth="10" defaultColWidth="11.5" defaultRowHeight="13"/>
  <cols>
    <col min="1" max="1" width="7" customWidth="1"/>
    <col min="2" max="2" width="19.33203125" customWidth="1"/>
    <col min="3" max="5" width="20.83203125" customWidth="1"/>
    <col min="6" max="6" width="14.83203125" bestFit="1" customWidth="1"/>
    <col min="7" max="8" width="16.5" bestFit="1" customWidth="1"/>
    <col min="9" max="9" width="13.83203125" bestFit="1" customWidth="1"/>
  </cols>
  <sheetData>
    <row r="1" spans="2:5">
      <c r="B1" s="21"/>
    </row>
    <row r="2" spans="2:5" ht="39" customHeight="1">
      <c r="B2" s="68" t="s">
        <v>3166</v>
      </c>
      <c r="C2" s="68" t="s">
        <v>3287</v>
      </c>
      <c r="D2" s="68" t="s">
        <v>3289</v>
      </c>
      <c r="E2" s="69" t="s">
        <v>3</v>
      </c>
    </row>
    <row r="3" spans="2:5">
      <c r="B3" s="70" t="s">
        <v>139</v>
      </c>
      <c r="C3" s="70">
        <v>436885</v>
      </c>
      <c r="D3" s="70">
        <v>436885</v>
      </c>
      <c r="E3" s="70">
        <v>436885</v>
      </c>
    </row>
    <row r="4" spans="2:5">
      <c r="B4" s="70" t="s">
        <v>165</v>
      </c>
      <c r="C4" s="70">
        <v>392941</v>
      </c>
      <c r="D4" s="70">
        <v>392941</v>
      </c>
      <c r="E4" s="70">
        <v>392941</v>
      </c>
    </row>
    <row r="5" spans="2:5">
      <c r="B5" s="70" t="s">
        <v>171</v>
      </c>
      <c r="C5" s="70">
        <v>426798</v>
      </c>
      <c r="D5" s="70">
        <v>426798</v>
      </c>
      <c r="E5" s="70">
        <v>426798</v>
      </c>
    </row>
    <row r="6" spans="2:5">
      <c r="B6" s="70" t="s">
        <v>184</v>
      </c>
      <c r="C6" s="70">
        <v>408302</v>
      </c>
      <c r="D6" s="70">
        <v>408302</v>
      </c>
      <c r="E6" s="70">
        <v>408302</v>
      </c>
    </row>
    <row r="7" spans="2:5">
      <c r="B7" s="70" t="s">
        <v>191</v>
      </c>
      <c r="C7" s="70">
        <v>397923</v>
      </c>
      <c r="D7" s="70">
        <v>397923</v>
      </c>
      <c r="E7" s="70">
        <v>397923</v>
      </c>
    </row>
    <row r="8" spans="2:5">
      <c r="B8" s="70" t="s">
        <v>215</v>
      </c>
      <c r="C8" s="70">
        <v>393822</v>
      </c>
      <c r="D8" s="70">
        <v>393822</v>
      </c>
      <c r="E8" s="70">
        <v>393822</v>
      </c>
    </row>
    <row r="9" spans="2:5">
      <c r="B9" s="70" t="s">
        <v>232</v>
      </c>
      <c r="C9" s="70">
        <v>412554</v>
      </c>
      <c r="D9" s="70">
        <v>412554</v>
      </c>
      <c r="E9" s="70">
        <v>412554</v>
      </c>
    </row>
    <row r="10" spans="2:5">
      <c r="B10" s="70" t="s">
        <v>244</v>
      </c>
      <c r="C10" s="70">
        <v>406088</v>
      </c>
      <c r="D10" s="70">
        <v>406088</v>
      </c>
      <c r="E10" s="70">
        <v>406088</v>
      </c>
    </row>
    <row r="11" spans="2:5">
      <c r="B11" s="70" t="s">
        <v>267</v>
      </c>
      <c r="C11" s="70">
        <v>395985</v>
      </c>
      <c r="D11" s="70">
        <v>395985</v>
      </c>
      <c r="E11" s="70">
        <v>395985</v>
      </c>
    </row>
    <row r="12" spans="2:5">
      <c r="B12" s="70" t="s">
        <v>282</v>
      </c>
      <c r="C12" s="70">
        <v>389342</v>
      </c>
      <c r="D12" s="70">
        <v>389342</v>
      </c>
      <c r="E12" s="70">
        <v>389342</v>
      </c>
    </row>
    <row r="13" spans="2:5">
      <c r="B13" s="70" t="s">
        <v>290</v>
      </c>
      <c r="C13" s="70">
        <v>393915</v>
      </c>
      <c r="D13" s="70">
        <v>393915</v>
      </c>
      <c r="E13" s="70">
        <v>393915</v>
      </c>
    </row>
    <row r="14" spans="2:5">
      <c r="B14" s="70" t="s">
        <v>297</v>
      </c>
      <c r="C14" s="70">
        <v>387271</v>
      </c>
      <c r="D14" s="70">
        <v>387271</v>
      </c>
      <c r="E14" s="70">
        <v>387271</v>
      </c>
    </row>
    <row r="15" spans="2:5">
      <c r="B15" s="70" t="s">
        <v>301</v>
      </c>
      <c r="C15" s="70">
        <v>394193</v>
      </c>
      <c r="D15" s="70">
        <v>394193</v>
      </c>
      <c r="E15" s="70">
        <v>394193</v>
      </c>
    </row>
    <row r="16" spans="2:5">
      <c r="B16" s="70" t="s">
        <v>317</v>
      </c>
      <c r="C16" s="70">
        <v>408188</v>
      </c>
      <c r="D16" s="70">
        <v>408188</v>
      </c>
      <c r="E16" s="70">
        <v>408188</v>
      </c>
    </row>
    <row r="17" spans="2:5">
      <c r="B17" s="70" t="s">
        <v>343</v>
      </c>
      <c r="C17" s="70">
        <v>392151</v>
      </c>
      <c r="D17" s="70">
        <v>392151</v>
      </c>
      <c r="E17" s="70">
        <v>392151</v>
      </c>
    </row>
    <row r="18" spans="2:5" ht="14.25" customHeight="1">
      <c r="B18" s="70" t="s">
        <v>351</v>
      </c>
      <c r="C18" s="70">
        <v>396249</v>
      </c>
      <c r="D18" s="70">
        <v>396249</v>
      </c>
      <c r="E18" s="70">
        <v>396249</v>
      </c>
    </row>
  </sheetData>
  <sheetProtection algorithmName="SHA-512" hashValue="RNa6G3DiQcxBzkhSjGHycoLz1EWU9aY0z1PVsZrKM4uruhMDL/F3+wHa20wpJ/NpznvITrGomJAcHU+rAo+kHw==" saltValue="SNur/iLlcm5fQA0kmTWoag==" spinCount="100000" sheet="1" objects="1" scenarios="1"/>
  <sortState xmlns:xlrd2="http://schemas.microsoft.com/office/spreadsheetml/2017/richdata2" ref="B3:E18">
    <sortCondition ref="B3:B18"/>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B2:F26"/>
  <sheetViews>
    <sheetView workbookViewId="0">
      <selection activeCell="B4" sqref="B4"/>
    </sheetView>
  </sheetViews>
  <sheetFormatPr baseColWidth="10" defaultColWidth="11.5" defaultRowHeight="13"/>
  <cols>
    <col min="1" max="1" width="11.5" customWidth="1"/>
    <col min="2" max="2" width="22.5" customWidth="1"/>
    <col min="3" max="3" width="12.5" customWidth="1"/>
    <col min="4" max="4" width="10.5" customWidth="1"/>
    <col min="5" max="7" width="11.5" customWidth="1"/>
  </cols>
  <sheetData>
    <row r="2" spans="2:6" ht="14" thickBot="1"/>
    <row r="3" spans="2:6" ht="14" thickBot="1">
      <c r="B3" s="21"/>
      <c r="C3" s="40" t="s">
        <v>0</v>
      </c>
      <c r="D3" s="41" t="s">
        <v>1</v>
      </c>
      <c r="E3" s="41" t="s">
        <v>2</v>
      </c>
      <c r="F3" s="42" t="s">
        <v>3</v>
      </c>
    </row>
    <row r="4" spans="2:6" ht="14" thickBot="1">
      <c r="B4" s="38" t="s">
        <v>3</v>
      </c>
      <c r="C4" s="39">
        <v>1315146</v>
      </c>
      <c r="D4" s="39">
        <v>1641383</v>
      </c>
      <c r="E4" s="39">
        <v>1540212</v>
      </c>
      <c r="F4" s="43">
        <v>1587957</v>
      </c>
    </row>
    <row r="6" spans="2:6">
      <c r="B6" t="s">
        <v>3166</v>
      </c>
      <c r="C6" s="199">
        <f>+$C$4</f>
        <v>1315146</v>
      </c>
      <c r="D6" s="199">
        <f>+$D$4</f>
        <v>1641383</v>
      </c>
      <c r="E6" s="199">
        <f>+$E$4</f>
        <v>1540212</v>
      </c>
    </row>
    <row r="7" spans="2:6">
      <c r="B7" t="s">
        <v>165</v>
      </c>
      <c r="C7" s="199">
        <f t="shared" ref="C7:C26" si="0">+$C$4</f>
        <v>1315146</v>
      </c>
      <c r="D7" s="199">
        <f t="shared" ref="D7:D26" si="1">+$D$4</f>
        <v>1641383</v>
      </c>
      <c r="E7" s="199">
        <f t="shared" ref="E7:E26" si="2">+$E$4</f>
        <v>1540212</v>
      </c>
    </row>
    <row r="8" spans="2:6">
      <c r="B8" t="s">
        <v>3290</v>
      </c>
      <c r="C8" s="199">
        <f t="shared" si="0"/>
        <v>1315146</v>
      </c>
      <c r="D8" s="199">
        <f t="shared" si="1"/>
        <v>1641383</v>
      </c>
      <c r="E8" s="199">
        <f t="shared" si="2"/>
        <v>1540212</v>
      </c>
    </row>
    <row r="9" spans="2:6">
      <c r="B9" t="s">
        <v>177</v>
      </c>
      <c r="C9" s="199">
        <f t="shared" si="0"/>
        <v>1315146</v>
      </c>
      <c r="D9" s="199">
        <f t="shared" si="1"/>
        <v>1641383</v>
      </c>
      <c r="E9" s="199">
        <f t="shared" si="2"/>
        <v>1540212</v>
      </c>
    </row>
    <row r="10" spans="2:6">
      <c r="B10" t="s">
        <v>184</v>
      </c>
      <c r="C10" s="199">
        <f t="shared" si="0"/>
        <v>1315146</v>
      </c>
      <c r="D10" s="199">
        <f t="shared" si="1"/>
        <v>1641383</v>
      </c>
      <c r="E10" s="199">
        <f t="shared" si="2"/>
        <v>1540212</v>
      </c>
    </row>
    <row r="11" spans="2:6">
      <c r="B11" t="s">
        <v>191</v>
      </c>
      <c r="C11" s="199">
        <f t="shared" si="0"/>
        <v>1315146</v>
      </c>
      <c r="D11" s="199">
        <f t="shared" si="1"/>
        <v>1641383</v>
      </c>
      <c r="E11" s="199">
        <f t="shared" si="2"/>
        <v>1540212</v>
      </c>
    </row>
    <row r="12" spans="2:6">
      <c r="B12" t="s">
        <v>215</v>
      </c>
      <c r="C12" s="199">
        <f t="shared" si="0"/>
        <v>1315146</v>
      </c>
      <c r="D12" s="199">
        <f t="shared" si="1"/>
        <v>1641383</v>
      </c>
      <c r="E12" s="199">
        <f t="shared" si="2"/>
        <v>1540212</v>
      </c>
    </row>
    <row r="13" spans="2:6">
      <c r="B13" t="s">
        <v>224</v>
      </c>
      <c r="C13" s="199">
        <f t="shared" si="0"/>
        <v>1315146</v>
      </c>
      <c r="D13" s="199">
        <f t="shared" si="1"/>
        <v>1641383</v>
      </c>
      <c r="E13" s="199">
        <f t="shared" si="2"/>
        <v>1540212</v>
      </c>
    </row>
    <row r="14" spans="2:6">
      <c r="B14" t="s">
        <v>237</v>
      </c>
      <c r="C14" s="199">
        <f t="shared" si="0"/>
        <v>1315146</v>
      </c>
      <c r="D14" s="199">
        <f t="shared" si="1"/>
        <v>1641383</v>
      </c>
      <c r="E14" s="199">
        <f t="shared" si="2"/>
        <v>1540212</v>
      </c>
    </row>
    <row r="15" spans="2:6">
      <c r="B15" t="s">
        <v>282</v>
      </c>
      <c r="C15" s="199">
        <f t="shared" si="0"/>
        <v>1315146</v>
      </c>
      <c r="D15" s="199">
        <f t="shared" si="1"/>
        <v>1641383</v>
      </c>
      <c r="E15" s="199">
        <f t="shared" si="2"/>
        <v>1540212</v>
      </c>
    </row>
    <row r="16" spans="2:6">
      <c r="B16" t="s">
        <v>290</v>
      </c>
      <c r="C16" s="199">
        <f t="shared" si="0"/>
        <v>1315146</v>
      </c>
      <c r="D16" s="199">
        <f t="shared" si="1"/>
        <v>1641383</v>
      </c>
      <c r="E16" s="199">
        <f t="shared" si="2"/>
        <v>1540212</v>
      </c>
    </row>
    <row r="17" spans="2:5">
      <c r="B17" t="s">
        <v>297</v>
      </c>
      <c r="C17" s="199">
        <f t="shared" si="0"/>
        <v>1315146</v>
      </c>
      <c r="D17" s="199">
        <f t="shared" si="1"/>
        <v>1641383</v>
      </c>
      <c r="E17" s="199">
        <f t="shared" si="2"/>
        <v>1540212</v>
      </c>
    </row>
    <row r="18" spans="2:5">
      <c r="B18" t="s">
        <v>301</v>
      </c>
      <c r="C18" s="199">
        <f t="shared" si="0"/>
        <v>1315146</v>
      </c>
      <c r="D18" s="199">
        <f t="shared" si="1"/>
        <v>1641383</v>
      </c>
      <c r="E18" s="199">
        <f t="shared" si="2"/>
        <v>1540212</v>
      </c>
    </row>
    <row r="19" spans="2:5">
      <c r="B19" t="s">
        <v>307</v>
      </c>
      <c r="C19" s="199">
        <f t="shared" si="0"/>
        <v>1315146</v>
      </c>
      <c r="D19" s="199">
        <f t="shared" si="1"/>
        <v>1641383</v>
      </c>
      <c r="E19" s="199">
        <f t="shared" si="2"/>
        <v>1540212</v>
      </c>
    </row>
    <row r="20" spans="2:5">
      <c r="B20" t="s">
        <v>311</v>
      </c>
      <c r="C20" s="199">
        <f t="shared" si="0"/>
        <v>1315146</v>
      </c>
      <c r="D20" s="199">
        <f t="shared" si="1"/>
        <v>1641383</v>
      </c>
      <c r="E20" s="199">
        <f t="shared" si="2"/>
        <v>1540212</v>
      </c>
    </row>
    <row r="21" spans="2:5">
      <c r="B21" t="s">
        <v>317</v>
      </c>
      <c r="C21" s="199">
        <f t="shared" si="0"/>
        <v>1315146</v>
      </c>
      <c r="D21" s="199">
        <f t="shared" si="1"/>
        <v>1641383</v>
      </c>
      <c r="E21" s="199">
        <f t="shared" si="2"/>
        <v>1540212</v>
      </c>
    </row>
    <row r="22" spans="2:5">
      <c r="B22" t="s">
        <v>325</v>
      </c>
      <c r="C22" s="199">
        <f t="shared" si="0"/>
        <v>1315146</v>
      </c>
      <c r="D22" s="199">
        <f t="shared" si="1"/>
        <v>1641383</v>
      </c>
      <c r="E22" s="199">
        <f t="shared" si="2"/>
        <v>1540212</v>
      </c>
    </row>
    <row r="23" spans="2:5">
      <c r="B23" t="s">
        <v>330</v>
      </c>
      <c r="C23" s="199">
        <f t="shared" si="0"/>
        <v>1315146</v>
      </c>
      <c r="D23" s="199">
        <f t="shared" si="1"/>
        <v>1641383</v>
      </c>
      <c r="E23" s="199">
        <f t="shared" si="2"/>
        <v>1540212</v>
      </c>
    </row>
    <row r="24" spans="2:5">
      <c r="B24" t="s">
        <v>337</v>
      </c>
      <c r="C24" s="199">
        <f t="shared" si="0"/>
        <v>1315146</v>
      </c>
      <c r="D24" s="199">
        <f t="shared" si="1"/>
        <v>1641383</v>
      </c>
      <c r="E24" s="199">
        <f t="shared" si="2"/>
        <v>1540212</v>
      </c>
    </row>
    <row r="25" spans="2:5">
      <c r="B25" t="s">
        <v>343</v>
      </c>
      <c r="C25" s="199">
        <f t="shared" si="0"/>
        <v>1315146</v>
      </c>
      <c r="D25" s="199">
        <f t="shared" si="1"/>
        <v>1641383</v>
      </c>
      <c r="E25" s="199">
        <f t="shared" si="2"/>
        <v>1540212</v>
      </c>
    </row>
    <row r="26" spans="2:5">
      <c r="B26" t="s">
        <v>351</v>
      </c>
      <c r="C26" s="199">
        <f t="shared" si="0"/>
        <v>1315146</v>
      </c>
      <c r="D26" s="199">
        <f t="shared" si="1"/>
        <v>1641383</v>
      </c>
      <c r="E26" s="199">
        <f t="shared" si="2"/>
        <v>1540212</v>
      </c>
    </row>
  </sheetData>
  <sheetProtection algorithmName="SHA-512" hashValue="RerAw6k87rj8EZQWI/w8+UOQs2+WMe7RrmSL18atTPg67ewOgO6ZoGPzdn69XWrCza0IsmKmTmJZ2AcEkmLcrw==" saltValue="rmkxVadjOjZ4jjJzbSyzTw==" spinCount="100000" sheet="1" objects="1" scenarios="1"/>
  <sortState xmlns:xlrd2="http://schemas.microsoft.com/office/spreadsheetml/2017/richdata2" ref="B7:B26">
    <sortCondition ref="B7:B26"/>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dimension ref="B2:F4"/>
  <sheetViews>
    <sheetView workbookViewId="0">
      <selection activeCell="J7" sqref="J7"/>
    </sheetView>
  </sheetViews>
  <sheetFormatPr baseColWidth="10" defaultColWidth="11.5" defaultRowHeight="13"/>
  <cols>
    <col min="2" max="2" width="0" hidden="1" customWidth="1"/>
    <col min="3" max="3" width="16.5" hidden="1" customWidth="1"/>
    <col min="4" max="4" width="0" hidden="1" customWidth="1"/>
    <col min="5" max="6" width="11.5" hidden="1" customWidth="1"/>
  </cols>
  <sheetData>
    <row r="2" spans="2:6" ht="14" thickBot="1"/>
    <row r="3" spans="2:6" ht="14" thickBot="1">
      <c r="B3" s="21"/>
      <c r="C3" s="40" t="s">
        <v>0</v>
      </c>
      <c r="D3" s="41" t="s">
        <v>1</v>
      </c>
      <c r="E3" s="41" t="s">
        <v>2</v>
      </c>
      <c r="F3" s="42" t="s">
        <v>3</v>
      </c>
    </row>
    <row r="4" spans="2:6" ht="14" thickBot="1">
      <c r="B4" s="38" t="s">
        <v>3</v>
      </c>
      <c r="C4" s="39">
        <v>0</v>
      </c>
      <c r="D4" s="39">
        <v>0</v>
      </c>
      <c r="E4" s="39">
        <v>0</v>
      </c>
      <c r="F4" s="43"/>
    </row>
  </sheetData>
  <sheetProtection algorithmName="SHA-512" hashValue="FW7hfRfZG+8svjclO9v0pAs/C7+yZEJnA+z2xPCEgXSQxxon1JGcFXPqPmpQCLpqiFf0RjxYCD6nxwWCbE2Usg==" saltValue="mSfk0L/e1tbAXEkJ1C6lgw=="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D04D6-F1DE-4E40-87D0-D4352C002C58}">
  <sheetPr>
    <tabColor rgb="FFFFC000"/>
  </sheetPr>
  <dimension ref="A1:N19"/>
  <sheetViews>
    <sheetView topLeftCell="B1" zoomScaleNormal="100" workbookViewId="0">
      <selection activeCell="F8" sqref="F8"/>
    </sheetView>
  </sheetViews>
  <sheetFormatPr baseColWidth="10" defaultColWidth="11.5" defaultRowHeight="13"/>
  <cols>
    <col min="1" max="1" width="4.1640625" style="190" customWidth="1"/>
    <col min="2" max="2" width="27.5" style="190" bestFit="1" customWidth="1"/>
    <col min="3" max="3" width="23" style="190" bestFit="1" customWidth="1"/>
    <col min="4" max="4" width="13.1640625" style="190" bestFit="1" customWidth="1"/>
    <col min="5" max="6" width="15.5" style="190" bestFit="1" customWidth="1"/>
    <col min="7" max="7" width="11.5" style="190" bestFit="1" customWidth="1"/>
    <col min="8" max="8" width="13.33203125" style="190" bestFit="1" customWidth="1"/>
    <col min="9" max="14" width="15.5" style="190" bestFit="1" customWidth="1"/>
    <col min="15" max="16" width="11.5" style="190" bestFit="1" customWidth="1"/>
    <col min="17" max="17" width="13.33203125" style="190" bestFit="1" customWidth="1"/>
    <col min="18" max="16384" width="11.5" style="190"/>
  </cols>
  <sheetData>
    <row r="1" spans="1:14" ht="7.25" customHeight="1">
      <c r="A1" s="734"/>
      <c r="B1" s="734"/>
      <c r="C1" s="734"/>
      <c r="D1" s="734"/>
      <c r="E1" s="734"/>
      <c r="F1" s="734"/>
      <c r="G1" s="734"/>
      <c r="H1" s="734"/>
      <c r="I1" s="734"/>
      <c r="J1" s="734"/>
      <c r="K1" s="734"/>
      <c r="L1" s="734"/>
      <c r="M1" s="734"/>
      <c r="N1" s="734"/>
    </row>
    <row r="2" spans="1:14" s="1" customFormat="1" ht="26.25" customHeight="1">
      <c r="A2" s="4"/>
      <c r="B2" s="1155"/>
      <c r="C2" s="1156"/>
      <c r="D2" s="1142" t="s">
        <v>3098</v>
      </c>
      <c r="E2" s="1142"/>
      <c r="F2" s="1142"/>
      <c r="G2" s="1142"/>
      <c r="H2" s="1142"/>
      <c r="I2" s="1142"/>
      <c r="J2" s="1142"/>
      <c r="K2" s="1142"/>
      <c r="L2" s="1143"/>
      <c r="M2" s="188" t="s">
        <v>3099</v>
      </c>
      <c r="N2" s="18">
        <f>+'3. CONTRAPARTIDA'!R1</f>
        <v>45537</v>
      </c>
    </row>
    <row r="3" spans="1:14" s="1" customFormat="1" ht="31.5" customHeight="1">
      <c r="A3" s="4"/>
      <c r="B3" s="1157"/>
      <c r="C3" s="1158"/>
      <c r="D3" s="1144"/>
      <c r="E3" s="1144"/>
      <c r="F3" s="1144"/>
      <c r="G3" s="1144"/>
      <c r="H3" s="1144"/>
      <c r="I3" s="1144"/>
      <c r="J3" s="1144"/>
      <c r="K3" s="1144"/>
      <c r="L3" s="1145"/>
      <c r="M3" s="36" t="str">
        <f>+'3. CONTRAPARTIDA'!P3</f>
        <v>Versión 4</v>
      </c>
      <c r="N3" s="19" t="s">
        <v>3100</v>
      </c>
    </row>
    <row r="4" spans="1:14" s="1" customFormat="1" ht="32.25" customHeight="1">
      <c r="A4" s="4"/>
      <c r="B4" s="1159"/>
      <c r="C4" s="1160"/>
      <c r="D4" s="1146"/>
      <c r="E4" s="1146"/>
      <c r="F4" s="1146"/>
      <c r="G4" s="1146"/>
      <c r="H4" s="1146"/>
      <c r="I4" s="1146"/>
      <c r="J4" s="1146"/>
      <c r="K4" s="1146"/>
      <c r="L4" s="1147"/>
      <c r="M4" s="1135" t="s">
        <v>3101</v>
      </c>
      <c r="N4" s="1136"/>
    </row>
    <row r="5" spans="1:14" s="5" customFormat="1" hidden="1">
      <c r="A5" s="15"/>
      <c r="B5" s="188"/>
      <c r="C5" s="188"/>
      <c r="D5" s="174"/>
      <c r="E5" s="735"/>
      <c r="F5" s="174"/>
      <c r="G5" s="174"/>
      <c r="H5" s="174"/>
      <c r="I5" s="174"/>
      <c r="J5" s="174"/>
      <c r="K5" s="174"/>
      <c r="L5" s="174"/>
      <c r="M5" s="174"/>
      <c r="N5" s="174"/>
    </row>
    <row r="6" spans="1:14" s="1" customFormat="1" ht="0.75" customHeight="1">
      <c r="A6" s="4"/>
      <c r="B6" s="176"/>
      <c r="C6" s="176"/>
      <c r="D6" s="176"/>
      <c r="E6" s="736"/>
      <c r="F6" s="176"/>
      <c r="G6" s="176"/>
      <c r="H6" s="176"/>
      <c r="I6" s="176"/>
      <c r="J6" s="737"/>
      <c r="K6" s="737"/>
      <c r="L6" s="737"/>
      <c r="M6" s="176"/>
      <c r="N6" s="176"/>
    </row>
    <row r="7" spans="1:14" s="1" customFormat="1" ht="24" customHeight="1">
      <c r="A7" s="4"/>
      <c r="B7" s="1154" t="s">
        <v>3291</v>
      </c>
      <c r="C7" s="1154"/>
      <c r="D7" s="1154"/>
      <c r="E7" s="1154"/>
      <c r="F7" s="1154"/>
      <c r="G7" s="1154"/>
      <c r="H7" s="1154"/>
      <c r="I7" s="1154"/>
      <c r="J7" s="1154"/>
      <c r="K7" s="1154"/>
      <c r="L7" s="1154"/>
      <c r="M7" s="1154"/>
      <c r="N7" s="1154"/>
    </row>
    <row r="8" spans="1:14">
      <c r="A8" s="734"/>
      <c r="B8" s="734"/>
      <c r="C8" s="734"/>
      <c r="D8" s="734"/>
      <c r="E8" s="734"/>
      <c r="F8" s="734"/>
      <c r="G8" s="734"/>
      <c r="H8" s="734"/>
      <c r="I8" s="734"/>
      <c r="J8" s="734"/>
      <c r="K8" s="734"/>
      <c r="L8" s="734"/>
      <c r="M8" s="734"/>
      <c r="N8" s="734"/>
    </row>
    <row r="9" spans="1:14">
      <c r="A9" s="734"/>
      <c r="B9" s="734" t="s">
        <v>3285</v>
      </c>
      <c r="C9" s="734" t="s">
        <v>3292</v>
      </c>
      <c r="D9" s="734"/>
      <c r="E9" s="734"/>
      <c r="F9" s="734"/>
      <c r="G9" s="734"/>
      <c r="H9" s="734"/>
      <c r="I9" s="734"/>
      <c r="J9" s="734"/>
      <c r="K9" s="734"/>
      <c r="L9" s="734"/>
      <c r="M9" s="734"/>
      <c r="N9" s="734"/>
    </row>
    <row r="10" spans="1:14">
      <c r="A10" s="734"/>
      <c r="B10" s="734"/>
      <c r="C10" s="734"/>
      <c r="D10" s="734"/>
      <c r="E10" s="734"/>
      <c r="F10" s="734"/>
      <c r="G10" s="738"/>
      <c r="H10" s="734"/>
      <c r="I10" s="734"/>
      <c r="J10" s="734"/>
      <c r="K10" s="734"/>
      <c r="L10" s="734"/>
      <c r="M10" s="734"/>
      <c r="N10" s="734"/>
    </row>
    <row r="11" spans="1:14">
      <c r="A11" s="734"/>
      <c r="B11" s="734" t="s">
        <v>3293</v>
      </c>
      <c r="C11" s="734" t="s">
        <v>3294</v>
      </c>
      <c r="D11" s="734"/>
      <c r="E11" s="734"/>
      <c r="F11" s="734"/>
      <c r="G11" s="734"/>
      <c r="H11" s="734"/>
      <c r="I11" s="734"/>
      <c r="J11" s="734"/>
      <c r="K11" s="734"/>
      <c r="L11" s="734"/>
      <c r="M11" s="734"/>
      <c r="N11" s="734"/>
    </row>
    <row r="12" spans="1:14">
      <c r="A12" s="734"/>
      <c r="B12" s="734" t="s">
        <v>3295</v>
      </c>
      <c r="C12" s="734" t="s">
        <v>3296</v>
      </c>
      <c r="D12" s="734" t="s">
        <v>3297</v>
      </c>
      <c r="E12" s="734"/>
      <c r="F12" s="734"/>
      <c r="G12" s="734"/>
      <c r="H12" s="734"/>
      <c r="I12" s="734"/>
      <c r="J12" s="734"/>
      <c r="K12" s="734"/>
      <c r="L12" s="734"/>
      <c r="M12" s="734"/>
      <c r="N12" s="734"/>
    </row>
    <row r="13" spans="1:14">
      <c r="A13" s="734"/>
      <c r="B13" s="739" t="s">
        <v>3296</v>
      </c>
      <c r="C13" s="734"/>
      <c r="D13" s="740"/>
      <c r="E13" s="734"/>
      <c r="F13" s="734"/>
      <c r="G13" s="734"/>
      <c r="H13" s="734"/>
      <c r="I13" s="734"/>
      <c r="J13" s="734"/>
      <c r="K13" s="734"/>
      <c r="L13" s="734"/>
      <c r="M13" s="734"/>
      <c r="N13" s="734"/>
    </row>
    <row r="14" spans="1:14">
      <c r="A14" s="734"/>
      <c r="B14" s="739" t="s">
        <v>3297</v>
      </c>
      <c r="C14" s="734"/>
      <c r="D14" s="740"/>
      <c r="E14" s="734"/>
      <c r="F14" s="734"/>
      <c r="G14" s="734"/>
      <c r="H14" s="734"/>
      <c r="I14" s="734"/>
      <c r="J14" s="734"/>
      <c r="K14" s="734"/>
      <c r="L14" s="734"/>
      <c r="M14" s="734"/>
      <c r="N14" s="734"/>
    </row>
    <row r="15" spans="1:14" s="733" customFormat="1" ht="28.25" customHeight="1">
      <c r="A15" s="741"/>
      <c r="B15" s="1161" t="s">
        <v>3298</v>
      </c>
      <c r="C15" s="1162"/>
      <c r="D15" s="1162"/>
      <c r="E15" s="1162"/>
      <c r="F15" s="1162"/>
      <c r="G15" s="1162"/>
      <c r="H15" s="1162"/>
      <c r="I15" s="1162"/>
      <c r="J15" s="1162"/>
      <c r="K15" s="1162"/>
      <c r="L15" s="1162"/>
      <c r="M15" s="1162"/>
      <c r="N15" s="1162"/>
    </row>
    <row r="16" spans="1:14" s="733" customFormat="1" ht="28.25" customHeight="1">
      <c r="A16" s="741"/>
      <c r="B16" s="1162"/>
      <c r="C16" s="1162"/>
      <c r="D16" s="1162"/>
      <c r="E16" s="1162"/>
      <c r="F16" s="1162"/>
      <c r="G16" s="1162"/>
      <c r="H16" s="1162"/>
      <c r="I16" s="1162"/>
      <c r="J16" s="1162"/>
      <c r="K16" s="1162"/>
      <c r="L16" s="1162"/>
      <c r="M16" s="1162"/>
      <c r="N16" s="1162"/>
    </row>
    <row r="17" spans="1:14">
      <c r="A17" s="734"/>
      <c r="B17" s="734"/>
      <c r="C17" s="734"/>
      <c r="D17" s="734"/>
      <c r="E17" s="734"/>
      <c r="F17" s="734"/>
      <c r="G17" s="734"/>
      <c r="H17" s="734"/>
      <c r="I17" s="734"/>
      <c r="J17" s="734"/>
      <c r="K17" s="734"/>
      <c r="L17" s="734"/>
      <c r="M17" s="734"/>
      <c r="N17" s="734"/>
    </row>
    <row r="18" spans="1:14">
      <c r="A18" s="734"/>
      <c r="B18" s="734"/>
      <c r="C18" s="734"/>
      <c r="D18" s="734"/>
      <c r="E18" s="734"/>
      <c r="F18" s="734"/>
      <c r="G18" s="734"/>
      <c r="H18" s="734"/>
      <c r="I18" s="734"/>
      <c r="J18" s="734"/>
      <c r="K18" s="734"/>
      <c r="L18" s="734"/>
      <c r="M18" s="734"/>
      <c r="N18" s="734"/>
    </row>
    <row r="19" spans="1:14">
      <c r="A19" s="734"/>
      <c r="B19" s="734"/>
      <c r="C19" s="734"/>
      <c r="D19" s="734"/>
      <c r="E19" s="734"/>
      <c r="F19" s="734"/>
      <c r="G19" s="734"/>
      <c r="H19" s="734"/>
      <c r="I19" s="734"/>
      <c r="J19" s="734"/>
      <c r="K19" s="734"/>
      <c r="L19" s="734"/>
      <c r="M19" s="734"/>
      <c r="N19" s="734"/>
    </row>
  </sheetData>
  <sheetProtection formatCells="0" formatColumns="0" formatRows="0" insertColumns="0" insertRows="0" insertHyperlinks="0" deleteColumns="0" deleteRows="0" sort="0" autoFilter="0" pivotTables="0"/>
  <autoFilter ref="B15:N16" xr:uid="{2EDD04D6-F1DE-4E40-87D0-D4352C002C58}">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5">
    <mergeCell ref="B7:N7"/>
    <mergeCell ref="B2:C4"/>
    <mergeCell ref="D2:L4"/>
    <mergeCell ref="M4:N4"/>
    <mergeCell ref="B15:N16"/>
  </mergeCell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4">
    <tabColor rgb="FF92D050"/>
  </sheetPr>
  <dimension ref="A1:D112"/>
  <sheetViews>
    <sheetView showGridLines="0" zoomScaleNormal="100" workbookViewId="0">
      <selection activeCell="C4" sqref="C4:D4"/>
    </sheetView>
  </sheetViews>
  <sheetFormatPr baseColWidth="10" defaultColWidth="11.5" defaultRowHeight="13"/>
  <cols>
    <col min="1" max="1" width="35.6640625" customWidth="1"/>
    <col min="2" max="2" width="71.1640625" customWidth="1"/>
    <col min="3" max="3" width="21.6640625" customWidth="1"/>
    <col min="4" max="4" width="25.6640625" customWidth="1"/>
  </cols>
  <sheetData>
    <row r="1" spans="1:4" ht="14" thickBot="1"/>
    <row r="2" spans="1:4" ht="25.5" customHeight="1">
      <c r="A2" s="1165"/>
      <c r="B2" s="1168" t="s">
        <v>3299</v>
      </c>
      <c r="C2" s="669" t="s">
        <v>3099</v>
      </c>
      <c r="D2" s="670">
        <v>45537</v>
      </c>
    </row>
    <row r="3" spans="1:4" ht="24.75" customHeight="1">
      <c r="A3" s="1166"/>
      <c r="B3" s="1169"/>
      <c r="C3" s="28" t="s">
        <v>3407</v>
      </c>
      <c r="D3" s="671" t="s">
        <v>3300</v>
      </c>
    </row>
    <row r="4" spans="1:4" ht="38.25" customHeight="1" thickBot="1">
      <c r="A4" s="1167"/>
      <c r="B4" s="1170"/>
      <c r="C4" s="1163" t="s">
        <v>3101</v>
      </c>
      <c r="D4" s="1164"/>
    </row>
    <row r="5" spans="1:4" ht="30" customHeight="1" thickBot="1">
      <c r="A5" s="1171" t="s">
        <v>3301</v>
      </c>
      <c r="B5" s="1172"/>
      <c r="C5" s="1172"/>
      <c r="D5" s="1173"/>
    </row>
    <row r="6" spans="1:4" ht="25.5" customHeight="1" thickBot="1">
      <c r="A6" s="1174" t="s">
        <v>3302</v>
      </c>
      <c r="B6" s="1175"/>
      <c r="C6" s="1175"/>
      <c r="D6" s="1176"/>
    </row>
    <row r="7" spans="1:4" ht="17.25" customHeight="1">
      <c r="A7" s="665" t="s">
        <v>3303</v>
      </c>
      <c r="B7" s="666"/>
      <c r="C7" s="666"/>
      <c r="D7" s="667"/>
    </row>
    <row r="8" spans="1:4" ht="17.25" customHeight="1">
      <c r="A8" s="168" t="s">
        <v>3304</v>
      </c>
      <c r="B8" s="668"/>
      <c r="C8" s="668"/>
      <c r="D8" s="659"/>
    </row>
    <row r="9" spans="1:4" ht="18" customHeight="1">
      <c r="A9" s="1177" t="s">
        <v>3305</v>
      </c>
      <c r="B9" s="1178"/>
      <c r="C9" s="1178"/>
      <c r="D9" s="1179"/>
    </row>
    <row r="10" spans="1:4" ht="26.25" customHeight="1">
      <c r="A10" s="1177" t="s">
        <v>3306</v>
      </c>
      <c r="B10" s="1178"/>
      <c r="C10" s="1178"/>
      <c r="D10" s="1179"/>
    </row>
    <row r="11" spans="1:4" ht="15" customHeight="1">
      <c r="A11" s="1180" t="s">
        <v>3102</v>
      </c>
      <c r="B11" s="1181"/>
      <c r="C11" s="1181"/>
      <c r="D11" s="1182"/>
    </row>
    <row r="12" spans="1:4" ht="15" customHeight="1">
      <c r="A12" s="1177" t="s">
        <v>3307</v>
      </c>
      <c r="B12" s="1178"/>
      <c r="C12" s="1178"/>
      <c r="D12" s="1179"/>
    </row>
    <row r="13" spans="1:4" ht="15" customHeight="1">
      <c r="A13" s="1177" t="s">
        <v>3308</v>
      </c>
      <c r="B13" s="1178"/>
      <c r="C13" s="1178"/>
      <c r="D13" s="1179"/>
    </row>
    <row r="14" spans="1:4" ht="15" customHeight="1">
      <c r="A14" s="1177" t="s">
        <v>3309</v>
      </c>
      <c r="B14" s="1178"/>
      <c r="C14" s="1178"/>
      <c r="D14" s="1179"/>
    </row>
    <row r="15" spans="1:4" ht="15" customHeight="1">
      <c r="A15" s="1177" t="s">
        <v>3310</v>
      </c>
      <c r="B15" s="1178"/>
      <c r="C15" s="1178"/>
      <c r="D15" s="1179"/>
    </row>
    <row r="16" spans="1:4" ht="15" customHeight="1">
      <c r="A16" s="1177" t="s">
        <v>3311</v>
      </c>
      <c r="B16" s="1178"/>
      <c r="C16" s="1178"/>
      <c r="D16" s="1179"/>
    </row>
    <row r="17" spans="1:4" ht="15" customHeight="1">
      <c r="A17" s="1177" t="s">
        <v>3312</v>
      </c>
      <c r="B17" s="1178"/>
      <c r="C17" s="1178"/>
      <c r="D17" s="1179"/>
    </row>
    <row r="18" spans="1:4" ht="15" customHeight="1">
      <c r="A18" s="1177" t="s">
        <v>3313</v>
      </c>
      <c r="B18" s="1178"/>
      <c r="C18" s="1178"/>
      <c r="D18" s="1179"/>
    </row>
    <row r="19" spans="1:4" ht="15" customHeight="1">
      <c r="A19" s="1177" t="s">
        <v>3314</v>
      </c>
      <c r="B19" s="1178"/>
      <c r="C19" s="1178"/>
      <c r="D19" s="1179"/>
    </row>
    <row r="20" spans="1:4" ht="15" customHeight="1">
      <c r="A20" s="1177" t="s">
        <v>3315</v>
      </c>
      <c r="B20" s="1178"/>
      <c r="C20" s="1178"/>
      <c r="D20" s="1179"/>
    </row>
    <row r="21" spans="1:4" ht="15" customHeight="1">
      <c r="A21" s="1177" t="s">
        <v>3316</v>
      </c>
      <c r="B21" s="1178"/>
      <c r="C21" s="1178"/>
      <c r="D21" s="1179"/>
    </row>
    <row r="22" spans="1:4" ht="15" customHeight="1">
      <c r="A22" s="1177" t="s">
        <v>3317</v>
      </c>
      <c r="B22" s="1178"/>
      <c r="C22" s="1178"/>
      <c r="D22" s="1179"/>
    </row>
    <row r="23" spans="1:4" ht="15" customHeight="1">
      <c r="A23" s="1177" t="s">
        <v>3318</v>
      </c>
      <c r="B23" s="1178"/>
      <c r="C23" s="1178"/>
      <c r="D23" s="1179"/>
    </row>
    <row r="24" spans="1:4" ht="15" customHeight="1">
      <c r="A24" s="1177" t="s">
        <v>3319</v>
      </c>
      <c r="B24" s="1178"/>
      <c r="C24" s="1178"/>
      <c r="D24" s="1179"/>
    </row>
    <row r="25" spans="1:4" ht="15" customHeight="1">
      <c r="A25" s="1177" t="s">
        <v>3320</v>
      </c>
      <c r="B25" s="1178"/>
      <c r="C25" s="1178"/>
      <c r="D25" s="1179"/>
    </row>
    <row r="26" spans="1:4" ht="15" customHeight="1">
      <c r="A26" s="1177" t="s">
        <v>3321</v>
      </c>
      <c r="B26" s="1178"/>
      <c r="C26" s="1178"/>
      <c r="D26" s="1179"/>
    </row>
    <row r="27" spans="1:4" ht="15" customHeight="1">
      <c r="A27" s="1177" t="s">
        <v>3322</v>
      </c>
      <c r="B27" s="1178"/>
      <c r="C27" s="1178"/>
      <c r="D27" s="1179"/>
    </row>
    <row r="28" spans="1:4" ht="15" customHeight="1">
      <c r="A28" s="1177" t="s">
        <v>3323</v>
      </c>
      <c r="B28" s="1178"/>
      <c r="C28" s="1178"/>
      <c r="D28" s="1179"/>
    </row>
    <row r="29" spans="1:4" ht="15" customHeight="1">
      <c r="A29" s="1183" t="s">
        <v>3324</v>
      </c>
      <c r="B29" s="1184"/>
      <c r="C29" s="1184"/>
      <c r="D29" s="1185"/>
    </row>
    <row r="30" spans="1:4" ht="15" customHeight="1">
      <c r="A30" s="1177" t="s">
        <v>3325</v>
      </c>
      <c r="B30" s="1178"/>
      <c r="C30" s="1178"/>
      <c r="D30" s="1179"/>
    </row>
    <row r="31" spans="1:4" ht="15" customHeight="1">
      <c r="A31" s="1180" t="s">
        <v>3129</v>
      </c>
      <c r="B31" s="1181"/>
      <c r="C31" s="1181"/>
      <c r="D31" s="1182"/>
    </row>
    <row r="32" spans="1:4" ht="33" customHeight="1">
      <c r="A32" s="1177" t="s">
        <v>3326</v>
      </c>
      <c r="B32" s="1178"/>
      <c r="C32" s="1178"/>
      <c r="D32" s="1179"/>
    </row>
    <row r="33" spans="1:4" ht="23.25" customHeight="1">
      <c r="A33" s="1177" t="s">
        <v>3327</v>
      </c>
      <c r="B33" s="1178"/>
      <c r="C33" s="1178"/>
      <c r="D33" s="1179"/>
    </row>
    <row r="34" spans="1:4" ht="30" customHeight="1">
      <c r="A34" s="1177" t="s">
        <v>3328</v>
      </c>
      <c r="B34" s="1178"/>
      <c r="C34" s="1178"/>
      <c r="D34" s="1179"/>
    </row>
    <row r="35" spans="1:4" ht="15" customHeight="1">
      <c r="A35" s="1177" t="s">
        <v>3329</v>
      </c>
      <c r="B35" s="1178"/>
      <c r="C35" s="1178"/>
      <c r="D35" s="1179"/>
    </row>
    <row r="36" spans="1:4" ht="15" customHeight="1">
      <c r="A36" s="1177" t="s">
        <v>3330</v>
      </c>
      <c r="B36" s="1178"/>
      <c r="C36" s="1178"/>
      <c r="D36" s="1179"/>
    </row>
    <row r="37" spans="1:4" ht="15" customHeight="1">
      <c r="A37" s="1177" t="s">
        <v>3331</v>
      </c>
      <c r="B37" s="1178"/>
      <c r="C37" s="1178"/>
      <c r="D37" s="1179"/>
    </row>
    <row r="38" spans="1:4" ht="15" customHeight="1">
      <c r="A38" s="692"/>
      <c r="B38" s="693"/>
      <c r="C38" s="693"/>
      <c r="D38" s="694"/>
    </row>
    <row r="39" spans="1:4" ht="15" customHeight="1">
      <c r="A39" s="1192" t="s">
        <v>3332</v>
      </c>
      <c r="B39" s="1193"/>
      <c r="C39" s="1193"/>
      <c r="D39" s="1194"/>
    </row>
    <row r="40" spans="1:4" ht="15" customHeight="1" thickBot="1">
      <c r="A40" s="169"/>
      <c r="B40" s="660"/>
      <c r="C40" s="660"/>
      <c r="D40" s="661"/>
    </row>
    <row r="41" spans="1:4" ht="15" thickBot="1">
      <c r="A41" s="1174" t="s">
        <v>3333</v>
      </c>
      <c r="B41" s="1175"/>
      <c r="C41" s="1175"/>
      <c r="D41" s="1176"/>
    </row>
    <row r="42" spans="1:4">
      <c r="A42" s="159" t="s">
        <v>3334</v>
      </c>
      <c r="D42" s="160"/>
    </row>
    <row r="43" spans="1:4">
      <c r="A43" s="159" t="s">
        <v>3335</v>
      </c>
      <c r="D43" s="160"/>
    </row>
    <row r="44" spans="1:4" ht="24.75" customHeight="1">
      <c r="A44" s="1189" t="s">
        <v>3336</v>
      </c>
      <c r="B44" s="1190"/>
      <c r="C44" s="1190"/>
      <c r="D44" s="1191"/>
    </row>
    <row r="45" spans="1:4">
      <c r="A45" s="161" t="s">
        <v>3337</v>
      </c>
      <c r="D45" s="160"/>
    </row>
    <row r="46" spans="1:4">
      <c r="A46" s="161" t="s">
        <v>3338</v>
      </c>
      <c r="D46" s="160"/>
    </row>
    <row r="47" spans="1:4">
      <c r="A47" s="159" t="s">
        <v>3339</v>
      </c>
      <c r="D47" s="160"/>
    </row>
    <row r="48" spans="1:4">
      <c r="A48" s="161" t="s">
        <v>3340</v>
      </c>
      <c r="D48" s="160"/>
    </row>
    <row r="49" spans="1:4" ht="15" customHeight="1">
      <c r="A49" s="163" t="s">
        <v>3341</v>
      </c>
      <c r="D49" s="160"/>
    </row>
    <row r="50" spans="1:4" ht="15" customHeight="1">
      <c r="A50" s="159" t="s">
        <v>3342</v>
      </c>
      <c r="B50" s="16"/>
      <c r="D50" s="160"/>
    </row>
    <row r="51" spans="1:4">
      <c r="A51" s="161" t="s">
        <v>3343</v>
      </c>
      <c r="D51" s="160"/>
    </row>
    <row r="52" spans="1:4" ht="15" customHeight="1">
      <c r="A52" s="163" t="s">
        <v>3344</v>
      </c>
      <c r="D52" s="160"/>
    </row>
    <row r="53" spans="1:4">
      <c r="A53" s="159" t="s">
        <v>3345</v>
      </c>
      <c r="D53" s="160"/>
    </row>
    <row r="54" spans="1:4">
      <c r="A54" s="161" t="s">
        <v>3340</v>
      </c>
      <c r="D54" s="160"/>
    </row>
    <row r="55" spans="1:4" ht="15" customHeight="1">
      <c r="A55" s="163" t="s">
        <v>3344</v>
      </c>
      <c r="D55" s="160"/>
    </row>
    <row r="56" spans="1:4">
      <c r="A56" s="164" t="s">
        <v>3346</v>
      </c>
      <c r="D56" s="160"/>
    </row>
    <row r="57" spans="1:4">
      <c r="A57" s="161" t="s">
        <v>3347</v>
      </c>
      <c r="D57" s="160"/>
    </row>
    <row r="58" spans="1:4">
      <c r="A58" s="161" t="s">
        <v>3348</v>
      </c>
      <c r="D58" s="160"/>
    </row>
    <row r="59" spans="1:4">
      <c r="A59" s="161" t="s">
        <v>3349</v>
      </c>
      <c r="D59" s="160"/>
    </row>
    <row r="60" spans="1:4">
      <c r="A60" s="161" t="s">
        <v>3350</v>
      </c>
      <c r="D60" s="160"/>
    </row>
    <row r="61" spans="1:4">
      <c r="A61" s="159" t="s">
        <v>3351</v>
      </c>
      <c r="D61" s="160"/>
    </row>
    <row r="62" spans="1:4">
      <c r="A62" s="161" t="s">
        <v>3352</v>
      </c>
      <c r="D62" s="160"/>
    </row>
    <row r="63" spans="1:4">
      <c r="A63" s="161"/>
      <c r="D63" s="160"/>
    </row>
    <row r="64" spans="1:4">
      <c r="A64" s="1192" t="s">
        <v>3332</v>
      </c>
      <c r="B64" s="1193"/>
      <c r="C64" s="1193"/>
      <c r="D64" s="1194"/>
    </row>
    <row r="65" spans="1:4" ht="33" customHeight="1">
      <c r="A65" s="1195" t="s">
        <v>3353</v>
      </c>
      <c r="B65" s="1196"/>
      <c r="C65" s="1196"/>
      <c r="D65" s="1197"/>
    </row>
    <row r="66" spans="1:4" ht="14" thickBot="1">
      <c r="A66" s="165"/>
      <c r="B66" s="166"/>
      <c r="C66" s="166"/>
      <c r="D66" s="167"/>
    </row>
    <row r="67" spans="1:4" ht="14">
      <c r="A67" s="1186" t="s">
        <v>3354</v>
      </c>
      <c r="B67" s="1187"/>
      <c r="C67" s="1187"/>
      <c r="D67" s="1188"/>
    </row>
    <row r="68" spans="1:4">
      <c r="A68" s="159" t="s">
        <v>3241</v>
      </c>
      <c r="D68" s="160"/>
    </row>
    <row r="69" spans="1:4">
      <c r="A69" s="159" t="s">
        <v>3304</v>
      </c>
      <c r="D69" s="160"/>
    </row>
    <row r="70" spans="1:4">
      <c r="A70" s="1189" t="s">
        <v>3355</v>
      </c>
      <c r="B70" s="1190"/>
      <c r="C70" s="1190"/>
      <c r="D70" s="1191"/>
    </row>
    <row r="71" spans="1:4">
      <c r="A71" s="159" t="s">
        <v>3356</v>
      </c>
      <c r="D71" s="160"/>
    </row>
    <row r="72" spans="1:4">
      <c r="A72" s="161" t="s">
        <v>3357</v>
      </c>
      <c r="D72" s="160"/>
    </row>
    <row r="73" spans="1:4">
      <c r="A73" s="161" t="s">
        <v>3358</v>
      </c>
      <c r="D73" s="160"/>
    </row>
    <row r="74" spans="1:4">
      <c r="A74" s="161" t="s">
        <v>3359</v>
      </c>
      <c r="D74" s="160"/>
    </row>
    <row r="75" spans="1:4">
      <c r="A75" s="161" t="s">
        <v>3360</v>
      </c>
      <c r="D75" s="160"/>
    </row>
    <row r="76" spans="1:4">
      <c r="A76" s="161" t="s">
        <v>3361</v>
      </c>
      <c r="D76" s="160"/>
    </row>
    <row r="77" spans="1:4">
      <c r="A77" s="161" t="s">
        <v>3362</v>
      </c>
      <c r="D77" s="160"/>
    </row>
    <row r="78" spans="1:4">
      <c r="A78" s="161" t="s">
        <v>3363</v>
      </c>
      <c r="D78" s="160"/>
    </row>
    <row r="79" spans="1:4">
      <c r="A79" s="161" t="s">
        <v>3364</v>
      </c>
      <c r="D79" s="160"/>
    </row>
    <row r="80" spans="1:4">
      <c r="A80" s="161" t="s">
        <v>3365</v>
      </c>
      <c r="D80" s="160"/>
    </row>
    <row r="81" spans="1:4">
      <c r="A81" s="161"/>
      <c r="D81" s="160"/>
    </row>
    <row r="82" spans="1:4">
      <c r="A82" s="159" t="s">
        <v>3366</v>
      </c>
      <c r="D82" s="160"/>
    </row>
    <row r="83" spans="1:4">
      <c r="A83" s="161"/>
      <c r="D83" s="160"/>
    </row>
    <row r="84" spans="1:4" ht="14" thickBot="1">
      <c r="A84" s="161"/>
      <c r="D84" s="160"/>
    </row>
    <row r="85" spans="1:4" ht="14">
      <c r="A85" s="1186" t="s">
        <v>3367</v>
      </c>
      <c r="B85" s="1187"/>
      <c r="C85" s="1187"/>
      <c r="D85" s="1188"/>
    </row>
    <row r="86" spans="1:4">
      <c r="A86" s="159" t="s">
        <v>3368</v>
      </c>
      <c r="D86" s="160"/>
    </row>
    <row r="87" spans="1:4">
      <c r="A87" s="159" t="s">
        <v>3335</v>
      </c>
      <c r="D87" s="160"/>
    </row>
    <row r="88" spans="1:4" ht="30" customHeight="1">
      <c r="A88" s="1189" t="s">
        <v>3336</v>
      </c>
      <c r="B88" s="1190"/>
      <c r="C88" s="1190"/>
      <c r="D88" s="1191"/>
    </row>
    <row r="89" spans="1:4">
      <c r="A89" s="161" t="s">
        <v>3369</v>
      </c>
      <c r="D89" s="160"/>
    </row>
    <row r="90" spans="1:4" ht="28.5" customHeight="1">
      <c r="A90" s="1189" t="s">
        <v>3370</v>
      </c>
      <c r="B90" s="1190"/>
      <c r="C90" s="1190"/>
      <c r="D90" s="1191"/>
    </row>
    <row r="91" spans="1:4" ht="12.75" customHeight="1">
      <c r="A91" s="162"/>
      <c r="D91" s="160"/>
    </row>
    <row r="92" spans="1:4" ht="45" customHeight="1">
      <c r="A92" s="1204" t="s">
        <v>3371</v>
      </c>
      <c r="B92" s="1205"/>
      <c r="C92" s="1205"/>
      <c r="D92" s="1206"/>
    </row>
    <row r="93" spans="1:4" ht="15" customHeight="1">
      <c r="A93" s="1207" t="s">
        <v>3372</v>
      </c>
      <c r="B93" s="1208"/>
      <c r="C93" s="1208"/>
      <c r="D93" s="1209"/>
    </row>
    <row r="94" spans="1:4" ht="24.75" customHeight="1">
      <c r="A94" s="1195" t="s">
        <v>3373</v>
      </c>
      <c r="B94" s="1196"/>
      <c r="C94" s="1196"/>
      <c r="D94" s="1197"/>
    </row>
    <row r="95" spans="1:4" ht="17.25" customHeight="1">
      <c r="A95" s="1195" t="s">
        <v>3374</v>
      </c>
      <c r="B95" s="1196"/>
      <c r="C95" s="1196"/>
      <c r="D95" s="1197"/>
    </row>
    <row r="96" spans="1:4" ht="17.25" customHeight="1">
      <c r="A96" s="689"/>
      <c r="B96" s="690"/>
      <c r="C96" s="690"/>
      <c r="D96" s="691"/>
    </row>
    <row r="97" spans="1:4" ht="42" customHeight="1">
      <c r="A97" s="1195" t="s">
        <v>3375</v>
      </c>
      <c r="B97" s="1196"/>
      <c r="C97" s="1196"/>
      <c r="D97" s="1197"/>
    </row>
    <row r="98" spans="1:4">
      <c r="A98" s="1195" t="s">
        <v>3376</v>
      </c>
      <c r="B98" s="1196"/>
      <c r="C98" s="690"/>
      <c r="D98" s="691"/>
    </row>
    <row r="99" spans="1:4" ht="24.75" customHeight="1">
      <c r="A99" s="1201" t="s">
        <v>3377</v>
      </c>
      <c r="B99" s="1202"/>
      <c r="C99" s="1202"/>
      <c r="D99" s="1203"/>
    </row>
    <row r="100" spans="1:4" ht="19.5" customHeight="1">
      <c r="A100" s="162"/>
      <c r="D100" s="160"/>
    </row>
    <row r="101" spans="1:4" ht="11.25" customHeight="1" thickBot="1">
      <c r="A101" s="581"/>
      <c r="B101" s="579"/>
      <c r="C101" s="579"/>
      <c r="D101" s="580"/>
    </row>
    <row r="102" spans="1:4" ht="14">
      <c r="A102" s="1186" t="s">
        <v>3378</v>
      </c>
      <c r="B102" s="1187"/>
      <c r="C102" s="1187"/>
      <c r="D102" s="1188"/>
    </row>
    <row r="103" spans="1:4">
      <c r="A103" s="159" t="s">
        <v>3379</v>
      </c>
      <c r="D103" s="160"/>
    </row>
    <row r="104" spans="1:4">
      <c r="A104" s="159" t="s">
        <v>3335</v>
      </c>
      <c r="D104" s="160"/>
    </row>
    <row r="105" spans="1:4" ht="33.75" customHeight="1">
      <c r="A105" s="1189" t="s">
        <v>3380</v>
      </c>
      <c r="B105" s="1190"/>
      <c r="C105" s="1190"/>
      <c r="D105" s="1191"/>
    </row>
    <row r="106" spans="1:4">
      <c r="A106" s="161" t="s">
        <v>3381</v>
      </c>
      <c r="D106" s="160"/>
    </row>
    <row r="107" spans="1:4">
      <c r="A107" s="1189"/>
      <c r="B107" s="1190"/>
      <c r="C107" s="1190"/>
      <c r="D107" s="1191"/>
    </row>
    <row r="108" spans="1:4">
      <c r="A108" s="159"/>
      <c r="D108" s="160"/>
    </row>
    <row r="109" spans="1:4" ht="14" thickBot="1">
      <c r="A109" s="581"/>
      <c r="B109" s="579"/>
      <c r="C109" s="579"/>
      <c r="D109" s="580"/>
    </row>
    <row r="110" spans="1:4" ht="14" thickBot="1"/>
    <row r="111" spans="1:4" ht="18.75" customHeight="1">
      <c r="A111" s="1198" t="s">
        <v>3155</v>
      </c>
      <c r="B111" s="1199"/>
      <c r="C111" s="1199"/>
      <c r="D111" s="1200"/>
    </row>
    <row r="112" spans="1:4" ht="17.25" customHeight="1" thickBot="1">
      <c r="A112" s="836"/>
      <c r="B112" s="837"/>
      <c r="C112" s="837"/>
      <c r="D112" s="838"/>
    </row>
  </sheetData>
  <mergeCells count="55">
    <mergeCell ref="A65:D65"/>
    <mergeCell ref="A92:D92"/>
    <mergeCell ref="A93:D93"/>
    <mergeCell ref="A94:D94"/>
    <mergeCell ref="A97:D97"/>
    <mergeCell ref="A90:D90"/>
    <mergeCell ref="A67:D67"/>
    <mergeCell ref="A98:B98"/>
    <mergeCell ref="A95:D95"/>
    <mergeCell ref="A111:D112"/>
    <mergeCell ref="A102:D102"/>
    <mergeCell ref="A105:D105"/>
    <mergeCell ref="A107:D107"/>
    <mergeCell ref="A99:D99"/>
    <mergeCell ref="A29:D29"/>
    <mergeCell ref="A85:D85"/>
    <mergeCell ref="A70:D70"/>
    <mergeCell ref="A88:D88"/>
    <mergeCell ref="A37:D37"/>
    <mergeCell ref="A30:D30"/>
    <mergeCell ref="A31:D31"/>
    <mergeCell ref="A32:D32"/>
    <mergeCell ref="A33:D33"/>
    <mergeCell ref="A34:D34"/>
    <mergeCell ref="A35:D35"/>
    <mergeCell ref="A36:D36"/>
    <mergeCell ref="A41:D41"/>
    <mergeCell ref="A44:D44"/>
    <mergeCell ref="A39:D39"/>
    <mergeCell ref="A64:D64"/>
    <mergeCell ref="A14:D14"/>
    <mergeCell ref="A25:D25"/>
    <mergeCell ref="A26:D26"/>
    <mergeCell ref="A27:D27"/>
    <mergeCell ref="A28:D28"/>
    <mergeCell ref="A22:D22"/>
    <mergeCell ref="A23:D23"/>
    <mergeCell ref="A24:D24"/>
    <mergeCell ref="A15:D15"/>
    <mergeCell ref="A16:D16"/>
    <mergeCell ref="A17:D17"/>
    <mergeCell ref="A18:D18"/>
    <mergeCell ref="A19:D19"/>
    <mergeCell ref="A20:D20"/>
    <mergeCell ref="A21:D21"/>
    <mergeCell ref="A9:D9"/>
    <mergeCell ref="A10:D10"/>
    <mergeCell ref="A11:D11"/>
    <mergeCell ref="A12:D12"/>
    <mergeCell ref="A13:D13"/>
    <mergeCell ref="C4:D4"/>
    <mergeCell ref="A2:A4"/>
    <mergeCell ref="B2:B4"/>
    <mergeCell ref="A5:D5"/>
    <mergeCell ref="A6:D6"/>
  </mergeCells>
  <hyperlinks>
    <hyperlink ref="A99" r:id="rId1" xr:uid="{1D206C9E-724D-4761-8F79-D8EDEDD4C8D7}"/>
  </hyperlinks>
  <pageMargins left="0.7" right="0.7" top="0.75" bottom="0.75" header="0.3" footer="0.3"/>
  <pageSetup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dimension ref="A1:D1"/>
  <sheetViews>
    <sheetView workbookViewId="0">
      <selection sqref="A1:D1"/>
    </sheetView>
  </sheetViews>
  <sheetFormatPr baseColWidth="10" defaultColWidth="11.5" defaultRowHeight="13"/>
  <sheetData>
    <row r="1" spans="1:4" ht="14" thickBot="1">
      <c r="A1" s="1210" t="s">
        <v>3382</v>
      </c>
      <c r="B1" s="1211"/>
      <c r="C1" s="1211"/>
      <c r="D1" s="1212"/>
    </row>
  </sheetData>
  <mergeCells count="1">
    <mergeCell ref="A1:D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dimension ref="B4:J17"/>
  <sheetViews>
    <sheetView showGridLines="0" showRowColHeaders="0" workbookViewId="0">
      <selection activeCell="M1" sqref="M1"/>
    </sheetView>
  </sheetViews>
  <sheetFormatPr baseColWidth="10" defaultColWidth="11.5" defaultRowHeight="13"/>
  <cols>
    <col min="1" max="1" width="11.5" customWidth="1"/>
    <col min="2" max="4" width="11.5" hidden="1" customWidth="1"/>
    <col min="5" max="5" width="35.5" hidden="1" customWidth="1"/>
    <col min="6" max="9" width="11.5" hidden="1" customWidth="1"/>
    <col min="10" max="10" width="6.1640625" hidden="1" customWidth="1"/>
    <col min="11" max="11" width="11.5" customWidth="1"/>
  </cols>
  <sheetData>
    <row r="4" spans="2:10">
      <c r="B4" s="16" t="s">
        <v>3383</v>
      </c>
      <c r="E4" s="16" t="s">
        <v>3384</v>
      </c>
      <c r="G4" s="16" t="s">
        <v>3385</v>
      </c>
      <c r="J4" s="16" t="s">
        <v>3386</v>
      </c>
    </row>
    <row r="5" spans="2:10">
      <c r="B5" s="16" t="s">
        <v>3387</v>
      </c>
      <c r="E5" s="16" t="s">
        <v>3388</v>
      </c>
      <c r="G5" s="17" t="s">
        <v>3389</v>
      </c>
      <c r="J5" s="16" t="s">
        <v>3390</v>
      </c>
    </row>
    <row r="6" spans="2:10">
      <c r="B6" s="16" t="s">
        <v>3391</v>
      </c>
      <c r="E6" s="16" t="s">
        <v>3392</v>
      </c>
      <c r="G6" s="16" t="s">
        <v>3393</v>
      </c>
      <c r="J6" s="16" t="s">
        <v>3224</v>
      </c>
    </row>
    <row r="7" spans="2:10">
      <c r="B7" t="s">
        <v>3394</v>
      </c>
      <c r="E7" s="16" t="s">
        <v>3395</v>
      </c>
      <c r="G7" s="16" t="s">
        <v>3396</v>
      </c>
    </row>
    <row r="8" spans="2:10">
      <c r="B8" t="s">
        <v>3397</v>
      </c>
      <c r="E8" s="16" t="s">
        <v>3398</v>
      </c>
    </row>
    <row r="9" spans="2:10">
      <c r="B9" s="16" t="s">
        <v>3399</v>
      </c>
      <c r="E9" s="16" t="s">
        <v>3400</v>
      </c>
    </row>
    <row r="10" spans="2:10">
      <c r="B10" s="16" t="s">
        <v>3401</v>
      </c>
      <c r="E10" s="16" t="s">
        <v>66</v>
      </c>
    </row>
    <row r="11" spans="2:10">
      <c r="E11" s="16" t="s">
        <v>3402</v>
      </c>
    </row>
    <row r="12" spans="2:10">
      <c r="E12" s="16" t="s">
        <v>3403</v>
      </c>
    </row>
    <row r="13" spans="2:10">
      <c r="E13" t="s">
        <v>3404</v>
      </c>
    </row>
    <row r="14" spans="2:10">
      <c r="E14" t="s">
        <v>3405</v>
      </c>
    </row>
    <row r="16" spans="2:10">
      <c r="E16" t="str">
        <f>+E9&amp;" "&amp;E10&amp;" "&amp;E11&amp;" "&amp;E12&amp;" "&amp;E13</f>
        <v>Dotación de aseo e higiene personal  Botiquín Material de Consumo Materiales, Acciones de movilización social  Transporte (para nnya)</v>
      </c>
    </row>
    <row r="17" spans="5:5">
      <c r="E17" s="16"/>
    </row>
  </sheetData>
  <sheetProtection algorithmName="SHA-512" hashValue="WXr6wzkDoTRxbbGT6tizoLQFqPp4yDhbeUMI55nXoOv7UXEnvBlAjST7c/MuRisnQFaZbo+NCtLpxeK3jYFL1g==" saltValue="uPbRCiTRz3uJ9RA5zJaDCA==" spinCount="100000" sheet="1" formatCells="0" formatColumns="0" formatRows="0" insertColumns="0" insertRow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46ED7F34E6A244E90D77775E8E23AA1" ma:contentTypeVersion="13" ma:contentTypeDescription="Crear nuevo documento." ma:contentTypeScope="" ma:versionID="51ea28c6ad565242a73a4dfdc521103c">
  <xsd:schema xmlns:xsd="http://www.w3.org/2001/XMLSchema" xmlns:xs="http://www.w3.org/2001/XMLSchema" xmlns:p="http://schemas.microsoft.com/office/2006/metadata/properties" xmlns:ns3="08cc0b89-7195-4432-9c42-41dc47c60212" xmlns:ns4="df7d8fa7-8c83-4725-90a5-f538a92cd7e0" targetNamespace="http://schemas.microsoft.com/office/2006/metadata/properties" ma:root="true" ma:fieldsID="271e94f409376aad5f38cd4f58fb4e9c" ns3:_="" ns4:_="">
    <xsd:import namespace="08cc0b89-7195-4432-9c42-41dc47c60212"/>
    <xsd:import namespace="df7d8fa7-8c83-4725-90a5-f538a92cd7e0"/>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cc0b89-7195-4432-9c42-41dc47c60212"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_activity" ma:index="13" nillable="true" ma:displayName="_activity" ma:hidden="true" ma:internalName="_activity">
      <xsd:simpleType>
        <xsd:restriction base="dms:Note"/>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f7d8fa7-8c83-4725-90a5-f538a92cd7e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8cc0b89-7195-4432-9c42-41dc47c60212" xsi:nil="true"/>
  </documentManagement>
</p:properties>
</file>

<file path=customXml/itemProps1.xml><?xml version="1.0" encoding="utf-8"?>
<ds:datastoreItem xmlns:ds="http://schemas.openxmlformats.org/officeDocument/2006/customXml" ds:itemID="{7467EC9E-F279-40BC-B74E-161E38CB5A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cc0b89-7195-4432-9c42-41dc47c60212"/>
    <ds:schemaRef ds:uri="df7d8fa7-8c83-4725-90a5-f538a92cd7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423807-D242-4998-A28A-39953D68C67B}">
  <ds:schemaRefs>
    <ds:schemaRef ds:uri="http://schemas.microsoft.com/sharepoint/v3/contenttype/forms"/>
  </ds:schemaRefs>
</ds:datastoreItem>
</file>

<file path=customXml/itemProps3.xml><?xml version="1.0" encoding="utf-8"?>
<ds:datastoreItem xmlns:ds="http://schemas.openxmlformats.org/officeDocument/2006/customXml" ds:itemID="{C0A27A1C-BE40-4FB8-A866-1308E9BDFC3C}">
  <ds:schemaRefs>
    <ds:schemaRef ds:uri="http://schemas.microsoft.com/office/2006/metadata/properties"/>
    <ds:schemaRef ds:uri="http://schemas.microsoft.com/office/infopath/2007/PartnerControls"/>
    <ds:schemaRef ds:uri="08cc0b89-7195-4432-9c42-41dc47c60212"/>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148</vt:i4>
      </vt:variant>
    </vt:vector>
  </HeadingPairs>
  <TitlesOfParts>
    <vt:vector size="162" baseType="lpstr">
      <vt:lpstr>TR</vt:lpstr>
      <vt:lpstr>Listas</vt:lpstr>
      <vt:lpstr>1. PRESUPUESTO INICIAL</vt:lpstr>
      <vt:lpstr>2. INFORMACION GENERAL</vt:lpstr>
      <vt:lpstr>3. CONTRAPARTIDA</vt:lpstr>
      <vt:lpstr>4. DETALLADA-RECURSOS ICBF</vt:lpstr>
      <vt:lpstr>CCM-ZONAS COMUNITARIOS</vt:lpstr>
      <vt:lpstr>CCM-ZONAS BID</vt:lpstr>
      <vt:lpstr>CCM-APOYOS</vt:lpstr>
      <vt:lpstr>CCM-EXPERIENCIAS</vt:lpstr>
      <vt:lpstr>5. TABLA TOTALES EJECUTADOS</vt:lpstr>
      <vt:lpstr>INSTRUCTIVO </vt:lpstr>
      <vt:lpstr>Hoja3</vt:lpstr>
      <vt:lpstr>Hoja2</vt:lpstr>
      <vt:lpstr>APOYOS_APOYO_A_INICIATIVAS</vt:lpstr>
      <vt:lpstr>APOYOS_COMPLEMENTACIÓN_ALIMENTARIA_Y_NUTRICIONAL</vt:lpstr>
      <vt:lpstr>APOYOS_DOTACIÓN</vt:lpstr>
      <vt:lpstr>APOYOS_GASTOS_OPERATIVOS</vt:lpstr>
      <vt:lpstr>APOYOS_GRAVAMEN_MOVIMIENTOS_FINANCIEROS_GMF</vt:lpstr>
      <vt:lpstr>APOYOS_MATERIAL_IDENTIFICACIÓN</vt:lpstr>
      <vt:lpstr>APOYOS_MATERIALES_E_INSUMOS</vt:lpstr>
      <vt:lpstr>APOYOS_PÓLIZA</vt:lpstr>
      <vt:lpstr>APOYOS_TALENTO_HUMANO</vt:lpstr>
      <vt:lpstr>APOYOS_TRANSPORTE_NNA</vt:lpstr>
      <vt:lpstr>APOYOS_UTILIZACIÓN_DE_INSTALACIONES_EN_AMBIENTES_SANOS</vt:lpstr>
      <vt:lpstr>'1. PRESUPUESTO INICIAL'!Área_de_impresión</vt:lpstr>
      <vt:lpstr>'2. INFORMACION GENERAL'!Área_de_impresión</vt:lpstr>
      <vt:lpstr>'4. DETALLADA-RECURSOS ICBF'!Área_de_impresión</vt:lpstr>
      <vt:lpstr>BID_APOYOS_NUTRICIONALES</vt:lpstr>
      <vt:lpstr>BID_DOTACIÓN</vt:lpstr>
      <vt:lpstr>BID_ENCUENTROS_EXPERIENCIAS_OPORTUNIDADES</vt:lpstr>
      <vt:lpstr>BID_GASTOS_OPERATIVOS_ADMINISTRACIÓN</vt:lpstr>
      <vt:lpstr>BID_GRAVAMEN_MOVIMIENTOS_FINANCIEROS_GMF</vt:lpstr>
      <vt:lpstr>BID_INTERNET</vt:lpstr>
      <vt:lpstr>BID_MATERIAL_IDENTIFICACIÓN</vt:lpstr>
      <vt:lpstr>BID_MATERIALES_E_INSUMOS</vt:lpstr>
      <vt:lpstr>BID_SEGURO</vt:lpstr>
      <vt:lpstr>BID_TALENTO_HUMANO</vt:lpstr>
      <vt:lpstr>BID_TRANSPORTE_Y_VIAJES_DEL_TH</vt:lpstr>
      <vt:lpstr>COMUNITARIOS_APOYO_A_INICIATIVAS</vt:lpstr>
      <vt:lpstr>COMUNITARIOS_APOYOS_NUTRICIONALES</vt:lpstr>
      <vt:lpstr>COMUNITARIOS_DOTACIÓN</vt:lpstr>
      <vt:lpstr>COMUNITARIOS_GASTOS_OPERATIVOS</vt:lpstr>
      <vt:lpstr>COMUNITARIOS_GRAVAMEN_MOVIMIENTOS_FINANCIEROS_GMF</vt:lpstr>
      <vt:lpstr>COMUNITARIOS_MATERIAL_DE_CONSUMO</vt:lpstr>
      <vt:lpstr>COMUNITARIOS_MATERIAL_IDENTIFICACIÓN</vt:lpstr>
      <vt:lpstr>COMUNITARIOS_SEGURO</vt:lpstr>
      <vt:lpstr>COMUNITARIOS_SERVICIO_DE_COMUNICACIÓN_MÓBIL_E_NTERNET</vt:lpstr>
      <vt:lpstr>COMUNITARIOS_TALENTO_HUMANO</vt:lpstr>
      <vt:lpstr>COMUNITARIOS_TRANSPORTE_Y_VIAJES_DEL_TH</vt:lpstr>
      <vt:lpstr>CONC_APOYOS</vt:lpstr>
      <vt:lpstr>CONC_BID</vt:lpstr>
      <vt:lpstr>CONC_COMU</vt:lpstr>
      <vt:lpstr>CONC_EXP</vt:lpstr>
      <vt:lpstr>CONTRAPARTIDA</vt:lpstr>
      <vt:lpstr>CZAMAZONAS</vt:lpstr>
      <vt:lpstr>CZANTIOQUIA</vt:lpstr>
      <vt:lpstr>CZARAUCA</vt:lpstr>
      <vt:lpstr>CZATLÁNTICO</vt:lpstr>
      <vt:lpstr>CZBOGOTÁ_DC</vt:lpstr>
      <vt:lpstr>CZBOLÍVAR</vt:lpstr>
      <vt:lpstr>CZBOYACÁ</vt:lpstr>
      <vt:lpstr>CZCALDAS</vt:lpstr>
      <vt:lpstr>CZCAQUETÁ</vt:lpstr>
      <vt:lpstr>CZCASANARE</vt:lpstr>
      <vt:lpstr>CZCAUCA</vt:lpstr>
      <vt:lpstr>CZCESAR</vt:lpstr>
      <vt:lpstr>CZCHOCÓ</vt:lpstr>
      <vt:lpstr>CZCÓRDOBA</vt:lpstr>
      <vt:lpstr>CZCUNDINAMARCA</vt:lpstr>
      <vt:lpstr>CZGUAINÍA</vt:lpstr>
      <vt:lpstr>CZGUAVIARE</vt:lpstr>
      <vt:lpstr>CZHUILA</vt:lpstr>
      <vt:lpstr>CZLA_GUAJIRA</vt:lpstr>
      <vt:lpstr>CZMAGDALENA</vt:lpstr>
      <vt:lpstr>CZMETA</vt:lpstr>
      <vt:lpstr>CZNARIÑO</vt:lpstr>
      <vt:lpstr>CZNORTE_DE_SANTANDER</vt:lpstr>
      <vt:lpstr>CZPUTUMAYO</vt:lpstr>
      <vt:lpstr>CZQUINDÍO</vt:lpstr>
      <vt:lpstr>CZRISARALDA</vt:lpstr>
      <vt:lpstr>CZSAN_ANDRÉS</vt:lpstr>
      <vt:lpstr>CZSANTANDER</vt:lpstr>
      <vt:lpstr>CZSUCRE</vt:lpstr>
      <vt:lpstr>CZTOLIMA</vt:lpstr>
      <vt:lpstr>CZVALLE_DEL_CAUCA</vt:lpstr>
      <vt:lpstr>CZVAUPÉS</vt:lpstr>
      <vt:lpstr>CZVICHADA</vt:lpstr>
      <vt:lpstr>DOT_APOYOS</vt:lpstr>
      <vt:lpstr>DOT_BID</vt:lpstr>
      <vt:lpstr>DOT_COMU</vt:lpstr>
      <vt:lpstr>DOT_EXP</vt:lpstr>
      <vt:lpstr>ENC_APOYOS</vt:lpstr>
      <vt:lpstr>ENC_BID</vt:lpstr>
      <vt:lpstr>ENC_BID_2</vt:lpstr>
      <vt:lpstr>ENC_COMU</vt:lpstr>
      <vt:lpstr>ENC_EXP</vt:lpstr>
      <vt:lpstr>etapa</vt:lpstr>
      <vt:lpstr>EXPERIENCIAS_BOTIQUÍN</vt:lpstr>
      <vt:lpstr>EXPERIENCIAS_COMPLEMENTACIÓN_ALIMENTARIA_Y_NUTRICIONAL</vt:lpstr>
      <vt:lpstr>EXPERIENCIAS_ENCUENTROS_EXPERIENCIAS_OPORTUNIDADES</vt:lpstr>
      <vt:lpstr>EXPERIENCIAS_GASTOS_OPERATIVOS</vt:lpstr>
      <vt:lpstr>EXPERIENCIAS_GRAVAMEN_MOVIMIENTOS_FINANCIEROS_GMF</vt:lpstr>
      <vt:lpstr>EXPERIENCIAS_MATERIAL_IDENTIFICACIÓN</vt:lpstr>
      <vt:lpstr>EXPERIENCIAS_MATERIALES_E_INSUMOS</vt:lpstr>
      <vt:lpstr>EXPERIENCIAS_SEGURO</vt:lpstr>
      <vt:lpstr>EXPERIENCIAS_TALENTO_HUMANO</vt:lpstr>
      <vt:lpstr>Forma_Atencion</vt:lpstr>
      <vt:lpstr>GAST_OPE_APOYOS</vt:lpstr>
      <vt:lpstr>GAST_OPE_BID</vt:lpstr>
      <vt:lpstr>GAST_OPE_COMU</vt:lpstr>
      <vt:lpstr>GAST_OPE_EXP</vt:lpstr>
      <vt:lpstr>GRAV_APOYOS</vt:lpstr>
      <vt:lpstr>GRAV_BID</vt:lpstr>
      <vt:lpstr>GRAV_COMU</vt:lpstr>
      <vt:lpstr>GRAV_EXP</vt:lpstr>
      <vt:lpstr>INT_APOYOS</vt:lpstr>
      <vt:lpstr>INT_BID</vt:lpstr>
      <vt:lpstr>INT_COMU</vt:lpstr>
      <vt:lpstr>INT_EXP</vt:lpstr>
      <vt:lpstr>MAT_APOYOS</vt:lpstr>
      <vt:lpstr>MAT_BID</vt:lpstr>
      <vt:lpstr>MAT_COMU</vt:lpstr>
      <vt:lpstr>MAT_EXP</vt:lpstr>
      <vt:lpstr>MATER_APOYOS</vt:lpstr>
      <vt:lpstr>MATER_BID</vt:lpstr>
      <vt:lpstr>MATER_COMU</vt:lpstr>
      <vt:lpstr>MATER_EXP</vt:lpstr>
      <vt:lpstr>meses</vt:lpstr>
      <vt:lpstr>NUT_APOYOS</vt:lpstr>
      <vt:lpstr>NUT_BID</vt:lpstr>
      <vt:lpstr>NUT_COMU</vt:lpstr>
      <vt:lpstr>NUT_EXP</vt:lpstr>
      <vt:lpstr>REG_APOYOS</vt:lpstr>
      <vt:lpstr>REG_BID</vt:lpstr>
      <vt:lpstr>REG_COMU</vt:lpstr>
      <vt:lpstr>REGIONAL</vt:lpstr>
      <vt:lpstr>SEG_APOYOS</vt:lpstr>
      <vt:lpstr>SEG_BID</vt:lpstr>
      <vt:lpstr>SEG_COMU</vt:lpstr>
      <vt:lpstr>SEG_EXP</vt:lpstr>
      <vt:lpstr>TH_APOYOS</vt:lpstr>
      <vt:lpstr>TH_BID</vt:lpstr>
      <vt:lpstr>TH_COMU</vt:lpstr>
      <vt:lpstr>TH_EXP</vt:lpstr>
      <vt:lpstr>'4. DETALLADA-RECURSOS ICBF'!Títulos_a_imprimir</vt:lpstr>
      <vt:lpstr>TR_APOYOS</vt:lpstr>
      <vt:lpstr>TR_BID</vt:lpstr>
      <vt:lpstr>TR_COMU</vt:lpstr>
      <vt:lpstr>TR_EXPERIENCIAS</vt:lpstr>
      <vt:lpstr>TRANS_APOYOS</vt:lpstr>
      <vt:lpstr>TRANS_BID</vt:lpstr>
      <vt:lpstr>TRANS_COMU</vt:lpstr>
      <vt:lpstr>TRANS_EXP</vt:lpstr>
      <vt:lpstr>TRANS_NNA_APOYOS</vt:lpstr>
      <vt:lpstr>TRANS_NNA_BID</vt:lpstr>
      <vt:lpstr>TRANS_NNA_COMU</vt:lpstr>
      <vt:lpstr>TRANS_NNA_EXP</vt:lpstr>
      <vt:lpstr>UT_APOYOS</vt:lpstr>
      <vt:lpstr>UT_BID</vt:lpstr>
      <vt:lpstr>UT_COMU</vt:lpstr>
      <vt:lpstr>UT_EXP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ICBF-BOGOTA</dc:creator>
  <cp:keywords/>
  <dc:description/>
  <cp:lastModifiedBy>Nellys Margoth Caro Fabra</cp:lastModifiedBy>
  <cp:revision/>
  <cp:lastPrinted>2025-03-04T23:09:45Z</cp:lastPrinted>
  <dcterms:created xsi:type="dcterms:W3CDTF">2002-03-21T15:50:22Z</dcterms:created>
  <dcterms:modified xsi:type="dcterms:W3CDTF">2025-03-04T23:10:25Z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0x010100446ED7F34E6A244E90D77775E8E23AA1</vt:lpwstr>
  </property>
</Properties>
</file>