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Leonela\Desktop\ARCHIVOS\ALIANZA 2025\CCGB 2024-2025\EP 0394 INTERV PAE 2025\CAS-OAJ-CMA-001-2025\INFORME DE EVALUACION DEF CMA 001-2025\"/>
    </mc:Choice>
  </mc:AlternateContent>
  <xr:revisionPtr revIDLastSave="0" documentId="13_ncr:1_{8C12A491-55B0-4609-A791-C94DB7929C2E}" xr6:coauthVersionLast="47" xr6:coauthVersionMax="47" xr10:uidLastSave="{00000000-0000-0000-0000-000000000000}"/>
  <bookViews>
    <workbookView xWindow="30" yWindow="30" windowWidth="20460" windowHeight="10770" xr2:uid="{00000000-000D-0000-FFFF-FFFF00000000}"/>
  </bookViews>
  <sheets>
    <sheet name="PROP 2 - DIRECTOR" sheetId="2" r:id="rId1"/>
    <sheet name="PROP 2 - COORD OPERATIVO" sheetId="15" r:id="rId2"/>
    <sheet name="PROP 2 - COORD CALIDAD" sheetId="14" r:id="rId3"/>
    <sheet name="PROP 2 - SUPERVISOR 1" sheetId="3" r:id="rId4"/>
    <sheet name="PROP 2 - SUPERVISOR 2" sheetId="4" r:id="rId5"/>
    <sheet name="PROP 2 - SUPERVISOR 3" sheetId="5" r:id="rId6"/>
    <sheet name="PROP 2 - SUPERVISOR 4" sheetId="6" r:id="rId7"/>
    <sheet name="PROP 2 -SUPERVISOR 5" sheetId="8" r:id="rId8"/>
    <sheet name="PROP 2 - CONTADOR" sheetId="10" r:id="rId9"/>
    <sheet name="PROP 2 - ABOGADO" sheetId="9" r:id="rId10"/>
  </sheets>
  <definedNames>
    <definedName name="_xlnm.Print_Area" localSheetId="9">'PROP 2 - ABOGADO'!$A$1:$K$31</definedName>
    <definedName name="_xlnm.Print_Area" localSheetId="8">'PROP 2 - CONTADOR'!$A$1:$K$31</definedName>
    <definedName name="_xlnm.Print_Area" localSheetId="2">'PROP 2 - COORD CALIDAD'!$A$1:$K$38</definedName>
    <definedName name="_xlnm.Print_Area" localSheetId="1">'PROP 2 - COORD OPERATIVO'!$A$1:$K$43</definedName>
    <definedName name="_xlnm.Print_Area" localSheetId="0">'PROP 2 - DIRECTOR'!$A$1:$N$47</definedName>
    <definedName name="_xlnm.Print_Area" localSheetId="3">'PROP 2 - SUPERVISOR 1'!$A$1:$K$30</definedName>
    <definedName name="_xlnm.Print_Area" localSheetId="4">'PROP 2 - SUPERVISOR 2'!$A$1:$K$33</definedName>
    <definedName name="_xlnm.Print_Area" localSheetId="5">'PROP 2 - SUPERVISOR 3'!$A$1:$K$33</definedName>
    <definedName name="_xlnm.Print_Area" localSheetId="6">'PROP 2 - SUPERVISOR 4'!$A$1:$K$33</definedName>
    <definedName name="_xlnm.Print_Area" localSheetId="7">'PROP 2 -SUPERVISOR 5'!$A$1:$K$31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4" i="2" l="1"/>
  <c r="I22" i="2"/>
  <c r="J22" i="2" s="1"/>
  <c r="H26" i="9" l="1"/>
  <c r="I26" i="9" s="1"/>
  <c r="I26" i="10"/>
  <c r="H26" i="10"/>
  <c r="H21" i="8"/>
  <c r="H21" i="6"/>
  <c r="H26" i="5"/>
  <c r="H27" i="4"/>
  <c r="I27" i="4" s="1"/>
  <c r="H21" i="4"/>
  <c r="I20" i="3"/>
  <c r="H25" i="3"/>
  <c r="H24" i="3"/>
  <c r="H22" i="3"/>
  <c r="H21" i="3"/>
  <c r="I21" i="3" s="1"/>
  <c r="H20" i="3"/>
  <c r="I28" i="14"/>
  <c r="H27" i="14"/>
  <c r="I27" i="14" s="1"/>
  <c r="H30" i="14"/>
  <c r="I30" i="14" s="1"/>
  <c r="H29" i="14"/>
  <c r="I29" i="14" s="1"/>
  <c r="H28" i="14"/>
  <c r="H26" i="14"/>
  <c r="I26" i="14" s="1"/>
  <c r="H25" i="14"/>
  <c r="I25" i="14" s="1"/>
  <c r="H24" i="14"/>
  <c r="I24" i="14" s="1"/>
  <c r="J24" i="14" s="1"/>
  <c r="H22" i="14"/>
  <c r="I22" i="14" s="1"/>
  <c r="J22" i="14" s="1"/>
  <c r="H21" i="14"/>
  <c r="I21" i="14" s="1"/>
  <c r="H21" i="15"/>
  <c r="H33" i="15"/>
  <c r="I35" i="2"/>
  <c r="I20" i="2"/>
  <c r="J20" i="2" s="1"/>
  <c r="J21" i="14" l="1"/>
  <c r="M35" i="2"/>
  <c r="K35" i="2"/>
  <c r="J27" i="4"/>
  <c r="J21" i="2"/>
  <c r="H25" i="9" l="1"/>
  <c r="I25" i="9" s="1"/>
  <c r="J25" i="9" s="1"/>
  <c r="H24" i="9"/>
  <c r="I24" i="9" s="1"/>
  <c r="J24" i="9" s="1"/>
  <c r="H23" i="9"/>
  <c r="I23" i="9" s="1"/>
  <c r="J23" i="9" s="1"/>
  <c r="H22" i="9"/>
  <c r="I22" i="9" s="1"/>
  <c r="J22" i="9" s="1"/>
  <c r="H21" i="9"/>
  <c r="I21" i="9" s="1"/>
  <c r="H25" i="10"/>
  <c r="I25" i="10" s="1"/>
  <c r="J25" i="10" s="1"/>
  <c r="H24" i="10"/>
  <c r="I24" i="10" s="1"/>
  <c r="J24" i="10" s="1"/>
  <c r="I23" i="10"/>
  <c r="J23" i="10" s="1"/>
  <c r="H23" i="10"/>
  <c r="H22" i="10"/>
  <c r="I22" i="10" s="1"/>
  <c r="J22" i="10" s="1"/>
  <c r="H21" i="10"/>
  <c r="I21" i="10" s="1"/>
  <c r="I26" i="8"/>
  <c r="J26" i="8" s="1"/>
  <c r="H26" i="8"/>
  <c r="H25" i="8"/>
  <c r="I25" i="8" s="1"/>
  <c r="J25" i="8" s="1"/>
  <c r="H24" i="8"/>
  <c r="I24" i="8" s="1"/>
  <c r="J24" i="8" s="1"/>
  <c r="H23" i="8"/>
  <c r="I23" i="8" s="1"/>
  <c r="J23" i="8" s="1"/>
  <c r="H22" i="8"/>
  <c r="I22" i="8" s="1"/>
  <c r="I36" i="2"/>
  <c r="H26" i="6"/>
  <c r="I26" i="6" s="1"/>
  <c r="J26" i="6" s="1"/>
  <c r="H25" i="6"/>
  <c r="I25" i="6" s="1"/>
  <c r="J25" i="6" s="1"/>
  <c r="H24" i="6"/>
  <c r="I24" i="6" s="1"/>
  <c r="J24" i="6" s="1"/>
  <c r="H23" i="6"/>
  <c r="I23" i="6" s="1"/>
  <c r="J23" i="6" s="1"/>
  <c r="H22" i="6"/>
  <c r="I22" i="6" s="1"/>
  <c r="H25" i="5"/>
  <c r="I25" i="5" s="1"/>
  <c r="J25" i="5" s="1"/>
  <c r="H24" i="5"/>
  <c r="I24" i="5" s="1"/>
  <c r="J24" i="5" s="1"/>
  <c r="H23" i="5"/>
  <c r="I23" i="5" s="1"/>
  <c r="J23" i="5" s="1"/>
  <c r="I22" i="5"/>
  <c r="J22" i="5" s="1"/>
  <c r="H22" i="5"/>
  <c r="I21" i="5"/>
  <c r="H21" i="5"/>
  <c r="H24" i="4"/>
  <c r="I24" i="4" s="1"/>
  <c r="J24" i="4" s="1"/>
  <c r="H26" i="4"/>
  <c r="I26" i="4" s="1"/>
  <c r="J26" i="4" s="1"/>
  <c r="H25" i="4"/>
  <c r="I25" i="4" s="1"/>
  <c r="J25" i="4" s="1"/>
  <c r="H23" i="4"/>
  <c r="I23" i="4" s="1"/>
  <c r="J23" i="4" s="1"/>
  <c r="H22" i="4"/>
  <c r="I22" i="4" s="1"/>
  <c r="I25" i="3"/>
  <c r="I24" i="3"/>
  <c r="I23" i="3"/>
  <c r="J23" i="3" s="1"/>
  <c r="I22" i="3"/>
  <c r="I26" i="3" s="1"/>
  <c r="J22" i="8" l="1"/>
  <c r="I27" i="8"/>
  <c r="J21" i="9"/>
  <c r="I27" i="9"/>
  <c r="M36" i="2"/>
  <c r="K36" i="2"/>
  <c r="K37" i="2" s="1"/>
  <c r="J21" i="10"/>
  <c r="I27" i="10"/>
  <c r="J22" i="4"/>
  <c r="J29" i="4" s="1"/>
  <c r="I28" i="4"/>
  <c r="J21" i="5"/>
  <c r="I27" i="5"/>
  <c r="J22" i="6"/>
  <c r="J28" i="6" s="1"/>
  <c r="I27" i="6"/>
  <c r="J28" i="9"/>
  <c r="J28" i="10"/>
  <c r="J28" i="8"/>
  <c r="J28" i="5"/>
  <c r="J27" i="3"/>
  <c r="I23" i="14"/>
  <c r="H23" i="14"/>
  <c r="I33" i="15"/>
  <c r="J33" i="15" s="1"/>
  <c r="I32" i="15"/>
  <c r="J32" i="15"/>
  <c r="H32" i="15"/>
  <c r="H31" i="15"/>
  <c r="I31" i="15" s="1"/>
  <c r="J31" i="15" s="1"/>
  <c r="H30" i="15"/>
  <c r="J30" i="15" s="1"/>
  <c r="H29" i="15"/>
  <c r="I29" i="15" s="1"/>
  <c r="J29" i="15" s="1"/>
  <c r="H28" i="15"/>
  <c r="J28" i="15" s="1"/>
  <c r="H27" i="15"/>
  <c r="I27" i="15" s="1"/>
  <c r="J27" i="15" s="1"/>
  <c r="H26" i="15"/>
  <c r="I26" i="15" s="1"/>
  <c r="J26" i="15" s="1"/>
  <c r="H25" i="15"/>
  <c r="I25" i="15" s="1"/>
  <c r="J25" i="15" s="1"/>
  <c r="H24" i="15"/>
  <c r="I24" i="15" s="1"/>
  <c r="J24" i="15" s="1"/>
  <c r="H23" i="15"/>
  <c r="I23" i="15" s="1"/>
  <c r="J23" i="15" s="1"/>
  <c r="H22" i="15"/>
  <c r="J23" i="14" l="1"/>
  <c r="J32" i="14" s="1"/>
  <c r="I31" i="14"/>
  <c r="J22" i="15"/>
  <c r="J35" i="15" s="1"/>
  <c r="I34" i="15"/>
  <c r="I34" i="2"/>
  <c r="I33" i="2"/>
  <c r="L33" i="2" s="1"/>
  <c r="I32" i="2"/>
  <c r="L32" i="2" s="1"/>
  <c r="I31" i="2"/>
  <c r="L31" i="2" s="1"/>
  <c r="I30" i="2"/>
  <c r="L30" i="2" s="1"/>
  <c r="I29" i="2"/>
  <c r="L29" i="2" s="1"/>
  <c r="I28" i="2"/>
  <c r="L28" i="2" s="1"/>
  <c r="I27" i="2"/>
  <c r="L27" i="2" s="1"/>
  <c r="I26" i="2"/>
  <c r="J26" i="2" s="1"/>
  <c r="L26" i="2" s="1"/>
  <c r="I25" i="2"/>
  <c r="J25" i="2" s="1"/>
  <c r="L25" i="2" s="1"/>
  <c r="I24" i="2"/>
  <c r="J24" i="2" s="1"/>
  <c r="L24" i="2" s="1"/>
  <c r="I23" i="2"/>
  <c r="L23" i="2" s="1"/>
  <c r="M38" i="2" l="1"/>
  <c r="J37" i="2"/>
  <c r="L35" i="2"/>
  <c r="L36" i="2"/>
  <c r="L38" i="2" l="1"/>
</calcChain>
</file>

<file path=xl/sharedStrings.xml><?xml version="1.0" encoding="utf-8"?>
<sst xmlns="http://schemas.openxmlformats.org/spreadsheetml/2006/main" count="882" uniqueCount="217">
  <si>
    <t>CARGO</t>
  </si>
  <si>
    <t>ENTIDAD CONTRATANTE</t>
  </si>
  <si>
    <t>OBJETO</t>
  </si>
  <si>
    <t>CONTRATO No.</t>
  </si>
  <si>
    <t>% DEDICACION</t>
  </si>
  <si>
    <t>F.INICIO</t>
  </si>
  <si>
    <t>F.FINAL</t>
  </si>
  <si>
    <t>TIEMPO LABORADO(DIAS)</t>
  </si>
  <si>
    <t>DURACION(PROFESIONAL)</t>
  </si>
  <si>
    <t>REFERENCIA:</t>
  </si>
  <si>
    <t>DIRECTORA DE INTERVENTORIA</t>
  </si>
  <si>
    <t>INTERVENTORIA TECNICA, ADMINISTRATIVA Y LEGAL PARA EL PROYECTO DE SUMINISTRO, PROCESAMIENTO Y DISTRIBUCION DE ALMUERZOS ESCOLARES DURANTE LOS DAS LECTIVOS CALENDARIO ESCOLAR 2010, EN LOS ESTABLECIMIENTOS EDUCATIVOS OFICIALES DEL DEPARTAMENTO DEL CESAR.</t>
  </si>
  <si>
    <t>00153 de 2012</t>
  </si>
  <si>
    <t>INTEVENTORIA TECNICA, ADMINISTRATIVA, FINANCIERA Y AMBIENTAL DEL CONTRATO DE PREPARACIÓN Y SUMINISTROS DE ALIMENTACIÓN PARA CONSUMO EN LOS RESTAURANTES ESCOLARES A LOS NIÑOS, NIÑAS Y ADOLESCENTES MATRICULADOS EN EL PERIODO 2012 DE LAS INSTITUCIONES EDUCATIVAS DE LA JAGUA DE IBIRICO - CESAR</t>
  </si>
  <si>
    <t>REALIZAR LA INTERVENTORIA  TECNICA Y ADMINISTRATIVA AL CONTRATO DE SUMINISTRO No 240 DE 2013 QUE TIENE POR OBJETO SUMINISTRAR UN ALMUERZO DIARIO A LA POBLACION ESCOLAR (NIÑOS Y NIÑAS ADOLESCETES ) EN LAS INSTITUCIONES  EDUACATIVAS DE LOS MUNICIPIOS DEL DEPARTAMENTOS DEL HUILA.</t>
  </si>
  <si>
    <t>REALIZAR INTERVENTORIA ADMINISTRATIVA,TECNICA Y FINANCIERA AL CONTRATO CON OBJETO: SUMINISTRO DE DESAYUNOS  Y/O COMPLEMENTO ALIMENTARIO JORNADA DE LA TARDE (RAZION INDUSTRIALIZADA) Y ALMUERZOS PREPARADOS EN EL SITIO PARA NIÑOS,NIÑAS Y ADOLESCENTES MATRICULADOS EN LAS INSTITUCIONES EDUCATIVAS  OFICIALES DEL MUNICIPIO  DE BUCARAMANGA DANDO PRELACION A LOS NIÑOS,NIÑAS Y ADOLESCENTES CARACTERIZADO EN LOS ESTRATOS 0,1 Y 2  INCLUIDOS EN EL SECTOR RURAL ,VICTIMAS DEL CONFLICTO  ARMADO ,COMUNIDADS ETNICAS Y POBLACIONES CON NECESIDADES EDUCATIVAS ESPECIALES.</t>
  </si>
  <si>
    <t>REALIZAR INTERVENTORIA ADMINISTRATIVA,TECNICA Y FINANCIERA AL CONTRATO CON OBJETO: SUMINISTRO  DIARIO DE COMPLEMENTO ALIMENTARIO JORNADA DE LA TARDE (RAZION INDUSTRIALIZADA) Y ALMUERZOS PREPARADOS EN EL SITIO PARA NIÑOS,NIÑAS Y ADOLESCENTES MATRICULADOS EN LAS INSTITUCIONES EDUCATIVAS  OFICIALES DEL MUNICIPIO  DE BUCARAMANGA DANDO PRELACION A LOS NIÑOS,NIÑAS Y ADOLESCENTES CARACTERIZADO EN LOS ESTRATOS 0,1 Y 2  INCLUIDOS EN EL SECTOR RURAL ,VICTIMAS DEL CONFLICTO  ARMADO ,COMUNIDADS ETNICAS Y POBLACIONES CON NECESIDADES EDUCATIVAS ESPECIALES.</t>
  </si>
  <si>
    <t>RALIZAR LA INTERVENTORIA TECNICA  Y ADMINISTRATIVA AL CONTRATO No 140 DE 2016 QUE GARANTIZA EL SERVICIO DE ALIMENTACION ESCOLAR QUE BRINDE UN COMPLEMENTO ALIMENTARIO DURANTE LA JORNADA ESCOLAR A LOS NIÑOS Y NIÑAS Y DE ADLOESCENTES ESCOLARIZADOS EN LAS AREAS RURAL Y URBANA DEL MUNICIPIO DE PITALITO ACORDE A LOS LINEAMIENTOS TECNICOS Y ADMINISTRATIVOS , LOS ESTANDARES Y LAS CONDICIONES MINIMAS DEL PROGRAMA DE ALIMENTACION  ESCOLAR PAE ESTABLECIDOS EN LA RESOLUCION 16432 DE 2015</t>
  </si>
  <si>
    <t>REALIZAR INTERVENTORIA ADMINISTRATIVA,TECNICA Y FINANCIERA AL CONTRATO CON OBJETO: SUMINISTRO  DIARIO DE COMPLEMENTO ALIMENTARIO JORNADA DE LA TARDE Y ALMUERZOS PREPARADOS DE LOS DIAS DEL CALENDARIO ESCOLAR REGISTRADOS EN LA MATRICULA  OFICIAL  DE LAS INSTITUCIONES EDUCATIVAS OFICIALES DEL MUNICIPIO DE NEIVA, BAJO LOS LINEAMIENTOS  TECNICO ADMINISTRATIVOS  Y ESTANDARES DEL PROGRAMA DE ALIMENTACION ESCOLAR PAE.</t>
  </si>
  <si>
    <t>REALIZAR LA INTERVENTORIA  TECNICA,ADMINTRATIVA ,FINANCIERA Y JURIDICA  AL PROCESO D ELICITACION PUBLICA  003 DE 2018 EL CUAL TIENE COMO PROPOSITO : GARANTIZAR EL SERVICIO DE ALIMENTACION ESCOLAR  SUMINISTRANDO  UN COMPLEMENTO ALIMENTARIO  DURANTE LA JORNADA ACADEMICA  ALOS NIÑOS,NIÑAS Y ADOLESCENTES  Y JOVENES FOCALIZADOS  REGISTRADOS EN EL SISTEMA  DE MATRICULA SIMAT  PARA LAS ARA RURAL  Y URBANA DEL MUNICIPIO  PITALITO  ACORDE A LOS LINEAMIENTOS  TECNICOS, ADMINISTRATIVOS  LOS ESTANDARES  Y LAS CONDICIONES MINIMAS  DEL PROGRAMA DE ALIMENTACION  ESCOLAR (PAE)  ESTABLECIDOS  EN LA RESOLUCION  29452  DE 2017.</t>
  </si>
  <si>
    <t>851 de 2010</t>
  </si>
  <si>
    <t>413 de 2013</t>
  </si>
  <si>
    <t xml:space="preserve">085 de 2014 </t>
  </si>
  <si>
    <t>020 de 2015</t>
  </si>
  <si>
    <t xml:space="preserve">189 de 2016 </t>
  </si>
  <si>
    <t xml:space="preserve">1171 de 2016 </t>
  </si>
  <si>
    <t xml:space="preserve">307 de 2018 </t>
  </si>
  <si>
    <t>2011 02 0692 DE
2011</t>
  </si>
  <si>
    <t>2011 02 0856 DE
2011</t>
  </si>
  <si>
    <t>INTERVENTORIA TECNICA ADMINSITRATIVA Y FINANCIERA DEL CONVENIO DE COOPERACION DE SUPLEMENTACION Y COMPLEMENTACION ALIMENTARIA NUTRICIONAL MODALIDAD PAQUETES NUTRICIONALES PARA LA RECUPERACION DE NIÑOS Y NIÑAS DESNUTRIDAS Y/O EN RIESGO DE DESNUTRICION Y MADRES LACTANTES Y GESTANTES EN EL DEPARTAMENTO DEL CESAR.</t>
  </si>
  <si>
    <t>UNION TEMPORAL INTERCOGUA 2017 / GOBERNACIÓN DEL GUAVIARE</t>
  </si>
  <si>
    <t>430 de 2017</t>
  </si>
  <si>
    <t>8539- DEL 17
NOVIEMBRE DE
2017</t>
  </si>
  <si>
    <t>2558 de 2022</t>
  </si>
  <si>
    <t>3108 de 2023</t>
  </si>
  <si>
    <t>UNION TEMPORAL INTERVENTORIA SDI-2017 / SECRETARÍA DISTRITAL DE INTEGRACIÓN SOCIAL</t>
  </si>
  <si>
    <t>UNIÓN TEMPORAL INTERPAE NEIVA 2022 / ALCALDIA DE NEIVA</t>
  </si>
  <si>
    <t>UNIÓN TEMPORAL UT INTERPAE NEIVA 2023 / ALCALDIA DE NEIVA</t>
  </si>
  <si>
    <t>” REALIZAR LA INTERVENTORIA TECNICA, ADMINISTRATIVA, JURIDICA,FINANCIERA,CONTABLE Y AMBIENTAL A LA PRESTACION DEL SERVICIO DE ALIMENTACION ESCOLAR PAE, SEGÚN LOS LINEAMIENTOS TECNICOS DE LA RESOLUCION 0335 DE 2021, A LOS ESTUDIANTES DE LA POBLACION MAYORITARIA MATRICULADOS EN LAS INSTITUCIONES EDUCATIVAS OFICIALES DEL DEPARTAMENTO DEL CASANARE.</t>
  </si>
  <si>
    <t xml:space="preserve"> cooperativa de profesionales de Colombia “CREER EN LO
NUESTRO” / Gobernación del Cesar </t>
  </si>
  <si>
    <t xml:space="preserve">  cooperativa de profesionales de Colombia “CREER EN LO
NUESTRO” / Gobernación del Cesar </t>
  </si>
  <si>
    <t xml:space="preserve"> cooperativa de profesionales de Colombia “CREER EN LO
NUESTRO” / Alcaldia de la Jagua
de Ibirico</t>
  </si>
  <si>
    <t xml:space="preserve"> cooperativa de profesionales de Colombia “CREER EN LO
NUESTRO” /  Gobernación del Huila</t>
  </si>
  <si>
    <t xml:space="preserve"> cooperativa de profesionales de Colombia “CREER EN LO
NUESTRO” / Municipio de Bucaramanga</t>
  </si>
  <si>
    <t xml:space="preserve"> cooperativa de profesionales de Colombia “CREER EN LO
NUESTRO” / Municipio de Pitalito</t>
  </si>
  <si>
    <t xml:space="preserve"> cooperativa de profesionales de Colombia “CREER EN LO
NUESTRO” / Municipio de Neiva</t>
  </si>
  <si>
    <t>REALIZAR INTERVENTORIA INTEGRAL PARA LA EJECUCION DEL PROYECTO DENOMINADO “FORTALECIMIENTO DE LA
ESTRATEGIA DE ALIMENTACION ESCOLAR EN ESTABLECIMIENTO EDUCATIVOS CON OFERTA DE INTERNADOS EN EL DEPARTAMENTO DEL GUAVIARE”</t>
  </si>
  <si>
    <t>REALIZAR UNA INTERVENTORIA ESPECILIALIZADA , TECNICA,
ADMINISTRATIVA, JURIDICA CONTABLE Y FINANCIERA QUE GARANTICE Y VERIFIQUE LA EJEUCION Y CUMPLIMIENTO DEL OBJETO CONTRACTUAL DE LOS CONTRATOS, CONVENIOS, CONTRATOS DE COMISION Y LAS OPERACIONES DE BOLSA QUE SE DERIVEN DE ESTOS , PARA LA IMPLEMENTACION DE LOS DIFERENTES SERVICIOS QUE PRESTEN SUMINISTRO ALIMENTARIO A TRAVEZ DEL PROYECTO 1098 "BOGOTA TE NUTRE" GRUPO 2,</t>
  </si>
  <si>
    <t>REALIZAR LA INTERVENTORIA TÉCNICA, ADMINISTRATIVA, JURIDICA Y FINANCIERA AL CONTRATO QUE TIENE POR OBJETO 'PRESTAR EL SERVICIO DE ALIMENTACIÓN ESCOLAR QUE BRINDE UN COMPLEMENTO ALIMENTARIO A LOS NIÑOS, NIÑAS, ADOLESCENTES Y JÓVENES FOCALIZADOS U REGISTRADOS EN EL SISTEMA DE MATRÍCULA SIMAT PARA EL ÁREA URBANA Y RURAL DEL MUNICIPIO DE NEIVA</t>
  </si>
  <si>
    <t>INTERVENTORIA TECNICA ,ADMINSITRATIVA,CONTABLE, JURIDICA Y FINANCIERA AL CONTRATO DE SUMINISTRO CUYO OBJETO: SUMINISTRO DE COMPLEMENTO ALIMENTARIO JORNADA MAÑANA Y COMPLEMENTO ALIMENTARIO JORNADA TARDE Y ALMUERZOS DURANTE LOS DIAS LECTIVOS DEL CALENDARIO ESCOLAR A LOS NIÑOS Y NIÑAS Y ADLOESCENTES MENORES DE EDAD ESCOLAR REGISTRADOS E LA MATRICULA OFICIAL DE LAS INSTITUCIONES EDUACTIVAS OFICIALES DEL MUNICIPIO DE NEIVA, BAJO LOS LINEAMIENTOS TECNICOS ADMINISTRATIVOS Y ESTANDARES DELPROGRAMA DE ALIMENTACION PAE</t>
  </si>
  <si>
    <t>PROFESIONAL DE INTERVENTORIA</t>
  </si>
  <si>
    <t>Profesional de apoyo Interventoría</t>
  </si>
  <si>
    <t>PRESTAR EL SERVICIO DE INTERVENTORIA TECNICA, JURIDICA, FINANCIERA Y ADMINISTRATIVA DEL PROYECTO FORTALECIMIENTO AL PROGRAMA DE ALIMENTACION ESCOLARPAE-COMO ESTRATEGIA DE PARMANENCIA PARA EL SECTOR EDUCATIVO OFICIAL DE LOS 28 MUNICIPIOS NO CERTIFICADOS DEL DEPARTAMENTO DEL EMTA, PARA EL SEGUIMIENTO Y CONTROL DE 4.172.888 RACIONES PARA 80.048 TITULAES DE DERECHO EN PROCESO DE EJECUCION DEL PAE.</t>
  </si>
  <si>
    <t>COORDINADOR JURIDICO</t>
  </si>
  <si>
    <t>PROFESIONAL CONTABLE</t>
  </si>
  <si>
    <t>EXPERIENCIA ACREDITADA</t>
  </si>
  <si>
    <t>PROFESIONAL DE ALIMENTOS</t>
  </si>
  <si>
    <t>PROPONENTE</t>
  </si>
  <si>
    <t>NOMBRE DEL PROFESIONAL</t>
  </si>
  <si>
    <t xml:space="preserve">CARGO A PROVEER: </t>
  </si>
  <si>
    <t>DIRECTOR DE INTERVENTORIA</t>
  </si>
  <si>
    <t>PROFESIÓN:</t>
  </si>
  <si>
    <t>INGENIERA DE ALIMENTOS</t>
  </si>
  <si>
    <t>UNIVERSIDAD</t>
  </si>
  <si>
    <t>CUMPLE</t>
  </si>
  <si>
    <t>NO CUMPLE</t>
  </si>
  <si>
    <t>FECHA DE GRADO</t>
  </si>
  <si>
    <t>F. EXPED. MATR. PROF.</t>
  </si>
  <si>
    <t xml:space="preserve">TITULO DE POSTGRADO </t>
  </si>
  <si>
    <t>F. GRADO DEL POSTGRADO</t>
  </si>
  <si>
    <t>EXPERIENCIA 
GENERAL</t>
  </si>
  <si>
    <t>EXPEREINCIA 
ESPECÍFICA</t>
  </si>
  <si>
    <t>OBSERVACIONES</t>
  </si>
  <si>
    <t xml:space="preserve">EXPERIENCIA GENERAL 
HABILITANTE (Años) </t>
  </si>
  <si>
    <t>EXPERIENCIA ESPECIFICA HABILITANTE (Años)</t>
  </si>
  <si>
    <t>JESÚS MARIA CHINCHILLA CUEVAS</t>
  </si>
  <si>
    <t>Evaluador Técnico</t>
  </si>
  <si>
    <t>P</t>
  </si>
  <si>
    <t>YENILA LOZANO MONTERO</t>
  </si>
  <si>
    <t>UNAD</t>
  </si>
  <si>
    <t>ESPECIALISTA EN GERENCIA DE PROYECTOS</t>
  </si>
  <si>
    <t>NO INDICA</t>
  </si>
  <si>
    <t>N/A</t>
  </si>
  <si>
    <t>Se valida expereincia hasta 16-12-2022, fecha de terminación del contrato de conformidad con acta de liquidación adunta.</t>
  </si>
  <si>
    <t>TIEMPO LABORADO
(DIAS)</t>
  </si>
  <si>
    <t>COORDINADOR OPERATIVO DE INTERVENTORIA</t>
  </si>
  <si>
    <t>COORDINADOR DE CALIDAD DE INTERVENTORIA</t>
  </si>
  <si>
    <t>TIEMPO LABORADO 
(DIAS)</t>
  </si>
  <si>
    <t>ESPECIALISTA EN SEGURIDAD Y CALIDAD ALIMENTARIA</t>
  </si>
  <si>
    <t>Se valida con fecha de acta de inicio de conformidad con acta de liquidación anexa del contrato 1171 de 2016. 31 de octubre de 2016 (136 días plazo de ejecución)</t>
  </si>
  <si>
    <t>SUPERVISOR DE INTRVENTORIA No. 2</t>
  </si>
  <si>
    <t>CONTADOR DE INTERVENTORIA</t>
  </si>
  <si>
    <t>ABOGADO DE INTERVENTORIA</t>
  </si>
  <si>
    <t>EXPERIENCIA 
ESPECÍFICA</t>
  </si>
  <si>
    <t>TIEMPO LABORADO</t>
  </si>
  <si>
    <t>UNIVERSIDAD DE LA SALLE</t>
  </si>
  <si>
    <t>SUPERVISOR DE INTERVENTORIA No. 1</t>
  </si>
  <si>
    <t>INGENIERIA DE ALIMENTOS</t>
  </si>
  <si>
    <t>UNIVERSIDAD INCCA DE COLOMBIA</t>
  </si>
  <si>
    <t>ELIZABETH BURGOS RODRÍGUEZ</t>
  </si>
  <si>
    <t>NUTRICIONISTA - DIETISTA</t>
  </si>
  <si>
    <t>UNIVERSIDAD DEL ATLANTICO</t>
  </si>
  <si>
    <t>ANDRI LEBEY MOSQUERA JIMÉNEZ</t>
  </si>
  <si>
    <t>INGENIERO DE ALIMENTOS</t>
  </si>
  <si>
    <t>LA UNIVERSIDAD DE LA AMAZONIA</t>
  </si>
  <si>
    <t>SUPERVISOR DE INTERVENTORIA No. 5</t>
  </si>
  <si>
    <t>SUPERVISOR DE INTERVENTORIA No. 4</t>
  </si>
  <si>
    <t>SUPERVISOR DE INTERVENTORIA No. 3</t>
  </si>
  <si>
    <t>OMAR DAVID MURCIA PLAZA</t>
  </si>
  <si>
    <t>UNIVERSIDAD DE LA AMAZONIA</t>
  </si>
  <si>
    <t>GIOVANNY ANDRÉS OBREGON GUEVARA</t>
  </si>
  <si>
    <t>CONTADOR PÚBLICO</t>
  </si>
  <si>
    <t>POLITECNICO GRANCOLOMBIANO</t>
  </si>
  <si>
    <t>ESPECIALISTA EN FINANZAS</t>
  </si>
  <si>
    <t>SULMA YANIRA SAAVEDRA ARIAS</t>
  </si>
  <si>
    <t>ABOGADA</t>
  </si>
  <si>
    <t>UNIVERSIDAD COOPERATIVA DE COLOMBIA</t>
  </si>
  <si>
    <t>ESPECIALISTA EN DERECHO ADMINISTRATIVO Y CONSTITUCIONAL</t>
  </si>
  <si>
    <t>PROCESO DE CONTRATACION No. CAS-OAJ-CMA-001-2025</t>
  </si>
  <si>
    <t>JEFE DE CONTROL DE CALIDAD</t>
  </si>
  <si>
    <t xml:space="preserve">JEFE DE PRODUCCION DE ALIMENTACIÓN Y CLASIFICADORA </t>
  </si>
  <si>
    <t>INDUHUILA S.A</t>
  </si>
  <si>
    <t>AVICOLA LA DOMINGA</t>
  </si>
  <si>
    <t>JEFE DE CONTROL DE CLAIDAD EN CONDICION DE INGENIERA DE ALIMENTOS</t>
  </si>
  <si>
    <t>JEFE DE PRODUCCIÓN DE ALIMENTACIÓN Y CLASIFICADORA</t>
  </si>
  <si>
    <t>SIN</t>
  </si>
  <si>
    <r>
      <rPr>
        <b/>
        <sz val="11"/>
        <color theme="1"/>
        <rFont val="Calibri"/>
        <family val="2"/>
        <scheme val="minor"/>
      </rPr>
      <t>Nota 1 del Evaluador:</t>
    </r>
    <r>
      <rPr>
        <sz val="11"/>
        <color theme="1"/>
        <rFont val="Calibri"/>
        <family val="2"/>
        <scheme val="minor"/>
      </rPr>
      <t xml:space="preserve"> La sumatoria se realiza de conformidad con lo estipulado por el proponente en torno a las experiencias relacionadas, no obstante no identifica, cuales de ellas son las que se deben tomar para la ponderación. Debe discriminar cual es habilitante y cual ponderable.</t>
    </r>
  </si>
  <si>
    <t>EXPERIENCIA GENERAL</t>
  </si>
  <si>
    <t>EXPERIENCIA GENERAL HABILITANTE Y ADICIONAL</t>
  </si>
  <si>
    <t>ASISTENTE DE ALIMENTOS CLASIFICADOS</t>
  </si>
  <si>
    <t>EL MERENDERO</t>
  </si>
  <si>
    <t>CONSORCIO INTER PAE CASANARE</t>
  </si>
  <si>
    <t>MARTHA ISABEL RINCÓN AYA</t>
  </si>
  <si>
    <t>ESPECIALISTA EN RECURSOS HUMANOS</t>
  </si>
  <si>
    <t>MARTHA NADINNE CUEVAS PARADA</t>
  </si>
  <si>
    <t>UNIAGRARIA</t>
  </si>
  <si>
    <t>MUNICIPIO DE TENJO</t>
  </si>
  <si>
    <t>PRESTACIÓN DE SERVICIOS PROFESIONALES EN INGENIERIA DE ALIMENTOS PARA EL DESARROLLO DE LAS ACTIVIDADES DE LA DIMENSIÓN DE SALUD AMBIENTAL DEL MUNICIPIO DE TENJO</t>
  </si>
  <si>
    <t>PRESTACIÓN DE SERVICIOS PROFESIONALES EN INGENIERIA DE ALIMENTOS PARA EL DESARROLLO DE LAS ACTIVIDADES DEL PLAN DE SEGURIDAD ALIMENTARIA Y NUTRICIONAL DEL PLAN DE SALUD TERRITORIAL DEL MUNICIPIO DE TENJO DEL MUNICIPIO DE TENJO.</t>
  </si>
  <si>
    <t>PRESTACIÓN DE SERVICIOS PROFESIONALES COMO INGENIERIA DE ALIMENTOS PARA EL DESARROLLO DE LAS ACTIVIDADES DE INSPECCIÓN, VIGILANCIA Y CONTROL DEL PLAN DE SALUD TERRITORIAL DEL MUNICIPIO DE TENJO.</t>
  </si>
  <si>
    <t>PRESTACIÓN DE SERVICIOS COMO INGENIERO DE
ALIMENTOS PARA EL PROGRAMA DE ALIMENTACIÓN ESCOLAR PAE DEL MUNICIPIO DE TENJO.</t>
  </si>
  <si>
    <t>PRESTACIÓN DE SERVICIOS PROFESIONALES EN INGENIERIA DE ALIMENTOS PARA EL SEGUIMIENTO Y CONTROL DE LA INOCUIDAD Y SEGURIDAD ALIMENTARIA E Y NUTRICIONAL
DEL MUNICIPIO DE TENJO.</t>
  </si>
  <si>
    <t>PRESTACIÓN DE SERVICIOS PROFESIONALES EN INGENIERIA DE ALIMENTOS PARA EL SEGUIMIENTO Y CONTROL DE LA INOCUIDAD Y SEGURIDAD ALIMENTARIA EN EL MARCO DEL
PLAN TERRITORIAL DE SALUD.</t>
  </si>
  <si>
    <t>CD-PS-PSP-
183-2018</t>
  </si>
  <si>
    <t>CD-PS-PSP-
123-2019</t>
  </si>
  <si>
    <t>CD-PS-PSP-
115-2020</t>
  </si>
  <si>
    <t>CD-PS-PSP-
106-2021</t>
  </si>
  <si>
    <t>CD-PS-PSP-
179-2022</t>
  </si>
  <si>
    <t>CD-PS-PSP-
079-2023</t>
  </si>
  <si>
    <t>ALCALDIA DE NEIVA</t>
  </si>
  <si>
    <t>GOBERNACION DEL HUILA</t>
  </si>
  <si>
    <t>CONTRATO DE PRESTACION DE SERVICIOS PROFESIONALES DE UN INGENIERO DE AUMENTOS PARA APOYAR A LA SECRETARIA DE EDUCACIÓN MUNICTPAL EN EL SEGUIMIENTO Y CONTROL AL PROGRAMA DE ALIMENTACIÓN ESCOLAR "PAE" QUE SE DESARROLLA EN
LAS INSTITUCIONES EDUCATNAS OFICIALES DEL MUNICIPIO DE NEIVA.</t>
  </si>
  <si>
    <t>CONTRATO DE PRESTACIÓN DE SERVIOOS PROFESIONALES DE UN INGENIERO DE AUMENTOS PARA APOYAR A LA SECRETARIA DE EDUCACIÓN MUNICIPAL EN EL SEGUIMIENTO Y CONTROL AL PROGRAMA DE ALIMENTACIÓN ESCOLAR "PAE" QUE SE DESARROLLA EN LAS INSTITUCIONES EDUCATIVAS OFIOALES DEL MUNICIPIO DE NEIVA</t>
  </si>
  <si>
    <t>CONTRATO DE PRESTACION DE SERVICIOS PRÓFESIONALES DE UN INGENIERO DE ALIMENTOS PARA APOYAR A LA SECRETARÍA DE EDUCACIÓN MUNICIPAL EN EL SEGUIMIENTO Y CONTROL AL PROGRAMA DE ALIMENTACION ESCOLAR "PAE'' QUE SE DESARROLLA EN LAS INSTITUCIONES EDUCATIVAS OFICIALES DEL MUNICIPIO DE NEIVA</t>
  </si>
  <si>
    <t>CONTRATO DE PRESTACIÓN DE SERVICIOS PROFESIONALES DE UN INGENIERO DE AUMENTOS PARA APOYAR A LA SECRETARIA DE EDUCACIÓN MUNICIPAL EN EL SEGUIMIENTO Y CONTROL AL PROGRAMA DE ALIMENTACIÓN ESCOLAR "PAE" QUE SE DESARROLLA EN LAS INSTITUCIONES EDUCATIVAS OFIOALES DEL MUNICIPIO DE NEIVA</t>
  </si>
  <si>
    <t>PRESTAR LOS SERVICIOS PROFESIONALES DE APOYO A LA SUPERVISIÓN para la verificación y seguimiento de la presfadón del servido de Alimenlación Escolar en las lnstilucianes educativas El cauchal, Ntra Sra del Carmen,
Nlra Sra. Del Socorro, Promoción Social y San Antonio del Munlcipio de El Pifa</t>
  </si>
  <si>
    <t>PRESTAR LOS SERVICIOS PROFESIONALES DE APOYO A LA SUPERVISIÓN para la verificación y seguimiento de la presfadón del servido de Alimenlaci6n Escolar en las lnstilucianes educativas El cauchal, Ntra Sra del Carmen,
Nlra Sra. Del Socorro, Promoción Social y San Antonio delMunlcipio de El Pifa</t>
  </si>
  <si>
    <t>2249/2022</t>
  </si>
  <si>
    <t>0011 / 2023</t>
  </si>
  <si>
    <t>0304 / 2020</t>
  </si>
  <si>
    <t>589/2019</t>
  </si>
  <si>
    <t>1127/2018</t>
  </si>
  <si>
    <t>Se repite el Contrato 304 de 2020 /alcaldia de Neiva - Ya se validó experiencia general.</t>
  </si>
  <si>
    <t>No se valida como expereincia específica, dado que no esta relacionado en su objeto con un contrato de Interventoría a proyectos de alimentación escolar..</t>
  </si>
  <si>
    <r>
      <rPr>
        <b/>
        <sz val="11"/>
        <color theme="1"/>
        <rFont val="Calibri"/>
        <family val="2"/>
        <scheme val="minor"/>
      </rPr>
      <t xml:space="preserve">Nota del evaluador: </t>
    </r>
    <r>
      <rPr>
        <sz val="11"/>
        <color theme="1"/>
        <rFont val="Calibri"/>
        <family val="2"/>
        <scheme val="minor"/>
      </rPr>
      <t xml:space="preserve"> El proponente presenta un profesional con experiencia en contratos de supervisión a proyectos de alimentación escolar, lo que establece el pliego de condiciones es "en temas relacionados con contratos de interventoría a proyectos de alimentación escolar". Se establece que es diferente la supervisión o apoyo a la supervisión a proyectos de alimentación escolar, que participar en contratos de interventoría a proyectos de alimentación escolar.</t>
    </r>
  </si>
  <si>
    <t>AURA MARIA ESCOBAR GARCÍA</t>
  </si>
  <si>
    <t>UNION TEMPORAL
CONSULTORES POR
BOLÍVAR 2020 /
GOBERNACIÓN DEL
BOLIVAR</t>
  </si>
  <si>
    <t>INTERVENTORÍA ADMINISTRATIVA, TÉCNICA, FINANCIERA, CONTABLE, JURÍDICA Y GESTIÓN SOCIAL AL PROGRAMA DE ALIMENTACIÓN ESCOLAR – PAE - CONTRATADO POR EL
DEPARTAMENTO DE BOLÍVAR, ACORDE A LOS
LINEAMIENTOS TÉCNICO ADMINISTRATIVOS Y ESTÁNDARES DEL PROGRAMA DE ALIMENTACIÓN ESCOLAR – PAE. VIGENCIA 2020.</t>
  </si>
  <si>
    <t>1750 de
2020 /
GOBERNACI
ÓN DE
BOLIVAR</t>
  </si>
  <si>
    <t>Se validan 279 días menos 71 días de suspensión de conformidad con Acta de liquidación. Se validan 208 días</t>
  </si>
  <si>
    <r>
      <rPr>
        <b/>
        <sz val="11"/>
        <color theme="1"/>
        <rFont val="Calibri"/>
        <family val="2"/>
        <scheme val="minor"/>
      </rPr>
      <t xml:space="preserve">Nota del evaluador: </t>
    </r>
    <r>
      <rPr>
        <sz val="11"/>
        <color theme="1"/>
        <rFont val="Calibri"/>
        <family val="2"/>
        <scheme val="minor"/>
      </rPr>
      <t xml:space="preserve"> N/A</t>
    </r>
  </si>
  <si>
    <t>GILMA LUCIA PEÑA SUAREZ</t>
  </si>
  <si>
    <t>PROFESIONAL EN NUTRICIÓN</t>
  </si>
  <si>
    <t>PROFESIONAL DE APOYO CONTABLE</t>
  </si>
  <si>
    <t>ASOCIACIÓN DE VIVIENDA DE
INTERES SOCIAL Y EL HABITAT</t>
  </si>
  <si>
    <t>Nota del evaluador: N/A}</t>
  </si>
  <si>
    <t>ASESORIA JURÍDICA</t>
  </si>
  <si>
    <t>INTERGES S.A.S</t>
  </si>
  <si>
    <t>ASESORÍA JURIDICA</t>
  </si>
  <si>
    <t>Se solicita adjuntar documento adicional de verificación de vinculación laboral  en virtud del numeral 4.9 del presente pliego de condiciones.
Documento adicional soporte como contrato laboral o de prestación de servicios, comprobantes de pago, planillas de seguridad social asociados al NIT del centro de trabajo de la empresa, entre otros.
Experiencia general por validar.</t>
  </si>
  <si>
    <r>
      <rPr>
        <b/>
        <sz val="11"/>
        <color theme="1"/>
        <rFont val="Calibri"/>
        <family val="2"/>
        <scheme val="minor"/>
      </rPr>
      <t>Nota del evaluador</t>
    </r>
    <r>
      <rPr>
        <sz val="11"/>
        <color theme="1"/>
        <rFont val="Calibri"/>
        <family val="2"/>
        <scheme val="minor"/>
      </rPr>
      <t>:  En virtud del numeral 4.9 del pliego de condiciones, la Gobernación de Casanare</t>
    </r>
    <r>
      <rPr>
        <i/>
        <sz val="10"/>
        <color theme="1"/>
        <rFont val="Calibri"/>
        <family val="2"/>
        <scheme val="minor"/>
      </rPr>
      <t xml:space="preserve"> "Dentro del término establecido, para el cumplimiento de requisitos habilitantes el Comité Asesor – Evaluador, podrá requerir información, documentos, aclaraciones o explicaciones a los proponentes que estime indispensables y si es del caso, solicitará que se alleguen los documentos necesarios para tal fin"
</t>
    </r>
    <r>
      <rPr>
        <sz val="11"/>
        <color theme="1"/>
        <rFont val="Calibri"/>
        <family val="2"/>
        <scheme val="minor"/>
      </rPr>
      <t>El proponente presenta experiencia muy similar y de la misma empresa para los profesionales Coordinador Operativo / Supervisor de Interventoria No. 2 / No.3 /No. 4 y No. 5; mismo periodo para los Supervisores de Interventoría No. 3, No. 4 y No. 5.</t>
    </r>
  </si>
  <si>
    <t>ANEXO DE EVALUACIÓN Y VERIFICACIÓN TÉCNICA DEFINITIVA - CONSORCIO INTER PAE CASANARE</t>
  </si>
  <si>
    <t>ANEXO DE EVALUACIÓN Y VERIFICACIÓN TÉCNICA DEFINITIVA -  CONSORCIO INTER PAE CASANARE</t>
  </si>
  <si>
    <t>ANEXO DE EVALUACIÓN Y VERIFICACIÓN TÉCNICA DEFINITIVA - CONCORCIO INTER PAE CASANARE</t>
  </si>
  <si>
    <t>FECHA EVALUACIÓN PRELIMINAR</t>
  </si>
  <si>
    <t>FECHA EVALUACIÓN DEFINITIVA:</t>
  </si>
  <si>
    <t>En documento de subsanación se elimina esta certificación</t>
  </si>
  <si>
    <t xml:space="preserve">ASESORA DE ALIMENTOS </t>
  </si>
  <si>
    <t>INTERGES SAS</t>
  </si>
  <si>
    <t>ASESORA DE ALIMENTOS</t>
  </si>
  <si>
    <t>Se subsana
EXPERIENCIA GENERAL HABILITANTE</t>
  </si>
  <si>
    <t>Se subsana
EXPERIENCIA GENERAL PONDERABLE / ESPECÍFICA PUNTUABLE</t>
  </si>
  <si>
    <t>EXPERIENCIA GENERAL PONDERABLE</t>
  </si>
  <si>
    <t>EXPERIENCIA ESPECÍFICA PONDERABLE</t>
  </si>
  <si>
    <t>Se subsana
EXPERIENCIA GENERAL HABILITANTE / ESPECÍFICA HABILITANTE
Se establece Habilitante como Director de Interventoría</t>
  </si>
  <si>
    <t>Se subsana
EXPERIENCIA GENERAL HABILITANTE / ESPECÍFICA HABILITANTE
Se establece Ponderable como Director de Interventoría</t>
  </si>
  <si>
    <t>Al menos haber participado como director de interventoría en dos (2) Se subsana (Señala los ITEM 4 y 5) como Director de Interventoria Habilitante. (Señaña ITEM 6 y 7)  como Director de Interventoria Ponderable.</t>
  </si>
  <si>
    <r>
      <rPr>
        <b/>
        <sz val="11"/>
        <color theme="1"/>
        <rFont val="Calibri"/>
        <family val="2"/>
        <scheme val="minor"/>
      </rPr>
      <t xml:space="preserve">Nota 2 del evaluador: </t>
    </r>
    <r>
      <rPr>
        <sz val="11"/>
        <color theme="1"/>
        <rFont val="Calibri"/>
        <family val="2"/>
        <scheme val="minor"/>
      </rPr>
      <t>La denominación o clasificación de la mayoria de los ITEMS de experiencia como "EXPERIENCIA GENERAL HABILITANTE Y ADICIONAL", es una clasificación que presta a confusión al evaluador, por lo que se solicita respetuosamente, el proponente establezca, cuales de los contratos relacionados es experiencia general habilitante y cual es experiencia general ponderable; así mismo clasificar cual es la experiencia específica habiitante y cual la experiencia específica ponderable. Hasta no realizar tal clasificación no se puede validar la experiencia relacionada y se establecería como NO CUMPLE. Se subsana - CUMPLE.</t>
    </r>
  </si>
  <si>
    <r>
      <rPr>
        <b/>
        <sz val="11"/>
        <color theme="1"/>
        <rFont val="Calibri"/>
        <family val="2"/>
        <scheme val="minor"/>
      </rPr>
      <t>Nota 3 del evaluador:</t>
    </r>
    <r>
      <rPr>
        <sz val="11"/>
        <color theme="1"/>
        <rFont val="Calibri"/>
        <family val="2"/>
        <scheme val="minor"/>
      </rPr>
      <t xml:space="preserve"> De igual forma se solicita clasificar cuales contratos son para validar la experiencia específica como Director de Interventoría y cuales para validar como experiencia adicional  ponderable como Director de Interventoría. Se subsana - CUMPLE</t>
    </r>
  </si>
  <si>
    <r>
      <rPr>
        <b/>
        <sz val="11"/>
        <color theme="1"/>
        <rFont val="Calibri"/>
        <family val="2"/>
        <scheme val="minor"/>
      </rPr>
      <t>Nota 4 del evaluador:</t>
    </r>
    <r>
      <rPr>
        <sz val="11"/>
        <color theme="1"/>
        <rFont val="Calibri"/>
        <family val="2"/>
        <scheme val="minor"/>
      </rPr>
      <t xml:space="preserve"> El proponente no da respuesta a las observaciones presentadas por el proponente EDELMIRA SIERRA en relación a la aclaración a las certificaciones con el perfil del Director de Interventoría, los cuales encontraban validez en los soportes presentados en las respectivas observaciones al informe preliminar. Se realiza validación de la información de las observaciones por lo que las mismas modifican lo validado en el informe preliminar de la entidad. Se identifican las observaciones mediante relleno color amarillo. </t>
    </r>
  </si>
  <si>
    <t>Se subsana
EXPERIENCIA GENERAL HABILITANTE / ESPECÍFICA HABILITANTE
No se valida de confomidad con observacion realizada por EDELMIRA SIERRA, se verifica información proceso CMA-SG-004-2010. El perfil certificado no es de Director de Interventoria, es Coordinador de Interventoria. Adicionalmente se traslapa con certificación empresa INDUHUILA S.A. No se subsana, no se valida la experiencia.</t>
  </si>
  <si>
    <t>Se subsana
EXPERIENCIA GENERAL HABILITANTE / ESPECÍFICA HABILITANTE.
No se valida de confomidad con observacion realizada por EDELMIRA SIERRA, se verifica información proceso SECMCN004-13. El perfil certificado no es de Director de Interventoria, es Coordinador de Interventoria. No se subsana, no se valida la experiencia.</t>
  </si>
  <si>
    <t>Se subsana
EXPERIENCIA GENERAL HABILITANTE / ESPECÍFICA HABILITANTE
No se valida de confomidad con observacion realizada por EDELMIRA SIERRA, se verifica información proceso SDS-CM-001-2014. El perfil certificado como Director de Interventoria no fue ejecutado por profesional JELINA LOZANO, fue ejecutado por CLAUDIA ISABEL LIZCANO. No se subsana, no se valida la experiencia.</t>
  </si>
  <si>
    <t>Se subsana
EXPERIENCIA GENERAL HABILITANTE / ESPECÍFICA HABILITANTE
No se valida de confomidad con observacion realizada por EDELMIRA SIERRA, se verifica información proceso SDS-CM-001-2015. El perfil certificado como Director de Interventoria no fue ejecutado por profesional JELINA LOZANO, fue ejecutado por CLAUDIA ISABEL LIZCANO. No se subsana, no se valida la experiencia.</t>
  </si>
  <si>
    <t>Se subsana
EXPERIENCIA GENERAL HABILITANTE / ESPECÍFICA HABILITANTE
No se valida de confomidad con observacion realizada por EDELMIRA SIERRA, se verifica información proceso CONCURSO DE MÉRITOS No. 2 de 2016. El proceso no contenia el perfil de Director de Interventoria, sino de Coordinador de Interventoria. No se valida la experiencia de la presente certificación. No se subsana.</t>
  </si>
  <si>
    <t>Se subsana
EXPERIENCIA GENERAL HABILITANTE / ESPECÍFICA HABILITANTE.
No se valida de confomidad con observacion realizada por EDELMIRA SIERRA, se verifica información proceso CM-004-2018. En este proceso no aprece el perfil certificado, de Director de Interventoria, aparece el perfil de Coordinador de Interventoria, el cual no es acorde con lo certificado. No se subsana, no se valida la experiencia.</t>
  </si>
  <si>
    <t>Se subsana
EXPERIENCIA GENERAL HABILITANTE / ESPECÍFICA HABILITANTE.
No se valida de confomidad con observacion realizada por EDELMIRA SIERRA, se verifica información proceso CM-002-2017. El proceso en referencia tenia como perfil prinicpal Gerente, no  de Director de Interventoria, lo cual no es preciso en la certificación. No se subsana, no se valida la experiencia.</t>
  </si>
  <si>
    <t>Se subsana
EXPERIENCIA GENERAL HABILITANTE / ESPECÍFICA PUNTUABLE
No se valida de confomidad con observacion realizada por EDELMIRA SIERRA, se verifica información del contrato, el objeto solo se valida para experincia general mas no específica al no estar dirigido a población escolar directamente.</t>
  </si>
  <si>
    <t>Se valida expereincia hasta 16-12-2022, fecha de terminación del contrato de conformidad con acta de liquidación adunta.
Se subsana
EXPERIENCIA GENERAL PONDERABLE / ESPECÍFICA PUNTUABLE
Se valida expereincia dado que en documento de Subsanación se elimina certificación de avicola LA DOMINGA. No se traslapa.</t>
  </si>
  <si>
    <t>Se solicita adjuntar documento adicional de verificación de vinculación laboral  en virtud del numeral 4.9 del presente pliego de condiciones.
Documento adicional soporte como contrato laboral o de prestación de servicios, comprobantes de pago, planillas de seguridad social asociados al NIT del centro de trabajo de la empresa, entre otros.
Experiencia general por validar. (Ver Nota del evaluador) - No se subsana, no se valida experiencia.</t>
  </si>
  <si>
    <t>No se valida de conformidad con observación realizada por EDELMIRA SIERRA. No se puede verificar en el proceso CMA-SG-004-2010, que la profesional certificada haya sido presentada dentro del equipo de interventoria. El proponente CONSORCIO INTER PAE CASANARE, no aclara ni subsana.</t>
  </si>
  <si>
    <t>No se valida de conformidad con observación realizada por EDELMIRA SIERRA. No se puede verificar en el proceso SDS-CM-001-2015, que la profesional certificada haya sido presentada dentro del equipo de interventoria. La profesional que aparece como Directora de Interventoria propuesta es CLAUDIA ISABEL LIZCANO y los demás cargos tampoco aparece relacionada la profesional certificada.  El proponente CONSORCIO INTER PAE CASANARE, no aclara ni subsana.</t>
  </si>
  <si>
    <t>Se subsana
EXPERIENCIA GENERAL HABILITANTE / ESPECÍFICA HABILITANTE
No se valida de confomidad con observacion realizada por EDELMIRA SIERRA, se verifica información proceso MNSECMIN004-2016. El perfil certificado como Director de Interventoria no fue ejecutado por profesional JELINA LOZANO, fue ejecutado por LUZ PERLA GOMEZ. No se subsana observación. No se valida la experiencia.</t>
  </si>
  <si>
    <t>No se valida de confomidad con observacion realizada por EDELMIRA SIERRA, se verifica información proceso MNSECMIN004-2016. No aparece la profesional certificada optando por un caergo dentro de la interventoria. No se subsana observación. No se valida la experiencia.</t>
  </si>
  <si>
    <r>
      <rPr>
        <b/>
        <sz val="11"/>
        <color theme="1"/>
        <rFont val="Calibri"/>
        <family val="2"/>
        <scheme val="minor"/>
      </rPr>
      <t>Nota 1 del evaluador</t>
    </r>
    <r>
      <rPr>
        <sz val="11"/>
        <color theme="1"/>
        <rFont val="Calibri"/>
        <family val="2"/>
        <scheme val="minor"/>
      </rPr>
      <t>:  En virtud del numeral 4.9 del pliego de condiciones, la Gobernación de Casanare</t>
    </r>
    <r>
      <rPr>
        <i/>
        <sz val="10"/>
        <color theme="1"/>
        <rFont val="Calibri"/>
        <family val="2"/>
        <scheme val="minor"/>
      </rPr>
      <t xml:space="preserve"> "Dentro del término establecido, para el cumplimiento de requisitos habilitantes el Comité Asesor – Evaluador, podrá requerir información, documentos, aclaraciones o explicaciones a los proponentes que estime indispensables y si es del caso, solicitará que se alleguen los documentos necesarios para tal fin"
</t>
    </r>
    <r>
      <rPr>
        <sz val="11"/>
        <color theme="1"/>
        <rFont val="Calibri"/>
        <family val="2"/>
        <scheme val="minor"/>
      </rPr>
      <t>El proponente presenta experiencia muy similar y de la misma empresa para los profesionales Coordinador Operativo / Supervisor de Interventoria No. 2 / No.3 /No. 4 y No. 5; mismo periodo para los Supervisores de Interventoría No. 3, No. 4 y No. 5.</t>
    </r>
  </si>
  <si>
    <r>
      <rPr>
        <b/>
        <sz val="11"/>
        <color theme="1"/>
        <rFont val="Calibri"/>
        <family val="2"/>
        <scheme val="minor"/>
      </rPr>
      <t>Nota 2 del evaluador:</t>
    </r>
    <r>
      <rPr>
        <sz val="11"/>
        <color theme="1"/>
        <rFont val="Calibri"/>
        <family val="2"/>
        <scheme val="minor"/>
      </rPr>
      <t xml:space="preserve"> NO SUBSANA – Observaciones presentadas por EDELMIRA SIERRA, sobre las cuales se actualizó informe preliminar, las cuales fueron trasladadas al proponente oportunamente. Se identifican con celdas relleno amarillo.</t>
    </r>
  </si>
  <si>
    <t>EXPERIENCIA ESPECIFICA HABILITANTE 
(Años)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</si>
</sst>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0_-;\-&quot;$&quot;* #,##0_-;_-&quot;$&quot;* &quot;-&quot;_-;_-@_-"/>
    <numFmt numFmtId="165" formatCode="0.00000"/>
  </numFmts>
  <fonts count="23" x14ac:knownFonts="1">
    <font>
      <sz val="11"/>
      <color theme="1"/>
      <name val="Calibri"/>
      <family val="2"/>
      <scheme val="minor"/>
    </font>
    <font>
      <b/>
      <sz val="11"/>
      <color theme="1"/>
      <name val="Calibri"/>
      <family val="2"/>
      <scheme val="minor"/>
    </font>
    <font>
      <sz val="8"/>
      <color rgb="FF000000"/>
      <name val="Arial"/>
      <family val="2"/>
    </font>
    <font>
      <sz val="9"/>
      <color rgb="FF000000"/>
      <name val="Arial"/>
      <family val="2"/>
    </font>
    <font>
      <sz val="9"/>
      <color theme="1"/>
      <name val="Calibri"/>
      <family val="2"/>
      <scheme val="minor"/>
    </font>
    <font>
      <b/>
      <sz val="9"/>
      <color theme="1"/>
      <name val="Calibri"/>
      <family val="2"/>
      <scheme val="minor"/>
    </font>
    <font>
      <sz val="11"/>
      <color theme="1"/>
      <name val="Calibri"/>
      <family val="2"/>
      <scheme val="minor"/>
    </font>
    <font>
      <b/>
      <sz val="12"/>
      <color theme="1"/>
      <name val="Arial"/>
      <family val="2"/>
    </font>
    <font>
      <sz val="12"/>
      <color theme="1"/>
      <name val="Arial"/>
      <family val="2"/>
    </font>
    <font>
      <sz val="10"/>
      <color theme="1"/>
      <name val="Arial"/>
      <family val="2"/>
    </font>
    <font>
      <sz val="10"/>
      <name val="Arial"/>
      <family val="2"/>
    </font>
    <font>
      <b/>
      <sz val="10"/>
      <name val="Arial"/>
      <family val="2"/>
    </font>
    <font>
      <b/>
      <sz val="10"/>
      <color rgb="FFC00000"/>
      <name val="Arial"/>
      <family val="2"/>
    </font>
    <font>
      <b/>
      <sz val="9"/>
      <name val="Arial"/>
      <family val="2"/>
    </font>
    <font>
      <b/>
      <sz val="8"/>
      <name val="Arial"/>
      <family val="2"/>
    </font>
    <font>
      <b/>
      <sz val="8"/>
      <color rgb="FFC00000"/>
      <name val="Arial"/>
      <family val="2"/>
    </font>
    <font>
      <sz val="9"/>
      <name val="Arial"/>
      <family val="2"/>
    </font>
    <font>
      <sz val="11"/>
      <name val="Arial"/>
      <family val="2"/>
    </font>
    <font>
      <b/>
      <sz val="10"/>
      <color theme="1"/>
      <name val="Arial"/>
      <family val="2"/>
    </font>
    <font>
      <i/>
      <sz val="10"/>
      <color theme="1"/>
      <name val="Calibri"/>
      <family val="2"/>
      <scheme val="minor"/>
    </font>
    <font>
      <b/>
      <sz val="9"/>
      <color theme="1"/>
      <name val="Arial"/>
      <family val="2"/>
    </font>
    <font>
      <sz val="9"/>
      <color theme="1"/>
      <name val="Arial"/>
      <family val="2"/>
    </font>
    <font>
      <b/>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CFF8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4">
    <xf numFmtId="0" fontId="0" fillId="0" borderId="0"/>
    <xf numFmtId="164" fontId="6" fillId="0" borderId="0" applyFont="0" applyFill="0" applyBorder="0" applyAlignment="0" applyProtection="0"/>
    <xf numFmtId="43" fontId="6" fillId="0" borderId="0" applyFont="0" applyFill="0" applyBorder="0" applyAlignment="0" applyProtection="0"/>
    <xf numFmtId="0" fontId="10" fillId="0" borderId="0"/>
  </cellStyleXfs>
  <cellXfs count="142">
    <xf numFmtId="0" fontId="0" fillId="0" borderId="0" xfId="0"/>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center" vertical="center" wrapText="1"/>
    </xf>
    <xf numFmtId="14" fontId="0" fillId="2" borderId="1" xfId="0" applyNumberFormat="1" applyFill="1" applyBorder="1" applyAlignment="1">
      <alignment horizontal="center" vertical="center"/>
    </xf>
    <xf numFmtId="15" fontId="0" fillId="0" borderId="0" xfId="0" applyNumberFormat="1"/>
    <xf numFmtId="0" fontId="0" fillId="0" borderId="0" xfId="0" applyAlignment="1">
      <alignment horizontal="center" vertical="center" wrapText="1"/>
    </xf>
    <xf numFmtId="15" fontId="0" fillId="0" borderId="0" xfId="0" applyNumberForma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1" fontId="0" fillId="0" borderId="0" xfId="0" applyNumberFormat="1" applyAlignment="1">
      <alignment horizontal="center" vertical="center"/>
    </xf>
    <xf numFmtId="14" fontId="0" fillId="0" borderId="0" xfId="0" applyNumberFormat="1"/>
    <xf numFmtId="14" fontId="0" fillId="0" borderId="0" xfId="0" applyNumberFormat="1" applyAlignment="1">
      <alignment horizontal="center" vertical="center"/>
    </xf>
    <xf numFmtId="14" fontId="2" fillId="0" borderId="0" xfId="0" applyNumberFormat="1"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1" fillId="0" borderId="0" xfId="0" applyFont="1" applyAlignment="1">
      <alignment vertical="center"/>
    </xf>
    <xf numFmtId="9" fontId="4" fillId="0" borderId="1" xfId="0" applyNumberFormat="1" applyFont="1" applyBorder="1" applyAlignment="1">
      <alignment horizontal="center" vertical="center" wrapText="1"/>
    </xf>
    <xf numFmtId="164" fontId="0" fillId="0" borderId="0" xfId="1" applyFont="1"/>
    <xf numFmtId="164" fontId="0" fillId="0" borderId="0" xfId="1" applyFont="1" applyBorder="1"/>
    <xf numFmtId="0" fontId="0" fillId="0" borderId="0" xfId="0" applyAlignment="1">
      <alignment vertical="center"/>
    </xf>
    <xf numFmtId="0" fontId="5" fillId="0" borderId="2" xfId="0" applyFont="1" applyBorder="1" applyAlignment="1">
      <alignment horizontal="center" vertical="center" wrapText="1"/>
    </xf>
    <xf numFmtId="165" fontId="0" fillId="0" borderId="0" xfId="0" applyNumberFormat="1"/>
    <xf numFmtId="0" fontId="8" fillId="2" borderId="0" xfId="0"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8" fillId="0" borderId="0" xfId="0" applyFont="1"/>
    <xf numFmtId="164" fontId="8" fillId="0" borderId="0" xfId="1" applyFont="1"/>
    <xf numFmtId="0" fontId="8" fillId="0" borderId="0" xfId="0" applyFont="1" applyAlignment="1">
      <alignment horizontal="center" vertical="center"/>
    </xf>
    <xf numFmtId="164" fontId="8" fillId="0" borderId="0" xfId="1" applyFont="1" applyBorder="1"/>
    <xf numFmtId="0" fontId="8" fillId="0" borderId="0" xfId="0" applyFont="1" applyAlignment="1">
      <alignment horizontal="left" vertical="center" wrapText="1"/>
    </xf>
    <xf numFmtId="0" fontId="8" fillId="0" borderId="0" xfId="0" applyFont="1" applyAlignment="1">
      <alignment horizontal="right" vertical="center"/>
    </xf>
    <xf numFmtId="0" fontId="4" fillId="0" borderId="1" xfId="0" applyFont="1" applyBorder="1" applyAlignment="1">
      <alignment horizontal="justify" vertical="center" wrapText="1"/>
    </xf>
    <xf numFmtId="0" fontId="1" fillId="0" borderId="0" xfId="0" applyFont="1" applyAlignment="1">
      <alignment horizontal="left" vertical="center" wrapText="1"/>
    </xf>
    <xf numFmtId="0" fontId="1" fillId="0" borderId="0" xfId="0" applyFont="1"/>
    <xf numFmtId="0" fontId="1" fillId="0" borderId="0" xfId="0" applyFont="1" applyAlignment="1">
      <alignment horizontal="left" vertical="center"/>
    </xf>
    <xf numFmtId="2" fontId="4" fillId="0" borderId="1" xfId="0" applyNumberFormat="1" applyFont="1" applyBorder="1" applyAlignment="1">
      <alignment horizontal="center" vertical="center" wrapText="1"/>
    </xf>
    <xf numFmtId="1" fontId="0" fillId="0" borderId="0" xfId="0" applyNumberFormat="1" applyAlignment="1">
      <alignment vertical="center"/>
    </xf>
    <xf numFmtId="1" fontId="0" fillId="0" borderId="0" xfId="0" applyNumberFormat="1"/>
    <xf numFmtId="0" fontId="7" fillId="0" borderId="0" xfId="0" applyFont="1" applyAlignment="1">
      <alignment horizontal="left" vertical="center" wrapText="1"/>
    </xf>
    <xf numFmtId="0" fontId="4" fillId="0" borderId="0" xfId="0" applyFont="1" applyAlignment="1">
      <alignment horizontal="justify" vertical="center" wrapText="1"/>
    </xf>
    <xf numFmtId="0" fontId="4" fillId="0" borderId="0" xfId="0" applyFont="1" applyAlignment="1">
      <alignment horizontal="center" vertical="center" wrapText="1"/>
    </xf>
    <xf numFmtId="9" fontId="4" fillId="0" borderId="0" xfId="0" applyNumberFormat="1" applyFont="1" applyAlignment="1">
      <alignment horizontal="center" vertical="center" wrapText="1"/>
    </xf>
    <xf numFmtId="14" fontId="0" fillId="2" borderId="0" xfId="0" applyNumberFormat="1" applyFill="1" applyAlignment="1">
      <alignment horizontal="center" vertical="center"/>
    </xf>
    <xf numFmtId="164" fontId="4" fillId="0" borderId="0" xfId="1" applyFont="1" applyFill="1" applyBorder="1" applyAlignment="1">
      <alignment horizontal="center" vertical="center" wrapText="1"/>
    </xf>
    <xf numFmtId="2" fontId="4" fillId="0" borderId="0" xfId="0" applyNumberFormat="1"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center"/>
    </xf>
    <xf numFmtId="0" fontId="11" fillId="0" borderId="0" xfId="3" applyFont="1" applyAlignment="1">
      <alignment horizontal="left" vertical="center" wrapText="1"/>
    </xf>
    <xf numFmtId="0" fontId="10" fillId="0" borderId="5" xfId="3" applyBorder="1" applyAlignment="1">
      <alignment vertical="center"/>
    </xf>
    <xf numFmtId="0" fontId="10" fillId="0" borderId="0" xfId="3" applyAlignment="1">
      <alignment vertical="center"/>
    </xf>
    <xf numFmtId="0" fontId="11" fillId="0" borderId="0" xfId="3" applyFont="1" applyAlignment="1">
      <alignment horizontal="left" vertical="center"/>
    </xf>
    <xf numFmtId="0" fontId="11" fillId="0" borderId="0" xfId="3" applyFont="1" applyAlignment="1">
      <alignment vertical="center" wrapText="1"/>
    </xf>
    <xf numFmtId="0" fontId="11" fillId="0" borderId="5" xfId="3" applyFont="1" applyBorder="1" applyAlignment="1">
      <alignment vertical="center"/>
    </xf>
    <xf numFmtId="0" fontId="11" fillId="0" borderId="0" xfId="3" applyFont="1" applyAlignment="1">
      <alignment vertical="center"/>
    </xf>
    <xf numFmtId="0" fontId="10" fillId="0" borderId="6" xfId="3" applyBorder="1" applyAlignment="1">
      <alignment horizontal="left" vertical="center"/>
    </xf>
    <xf numFmtId="0" fontId="11" fillId="0" borderId="5" xfId="3" applyFont="1" applyBorder="1" applyAlignment="1">
      <alignment horizontal="left" vertical="center"/>
    </xf>
    <xf numFmtId="14" fontId="10" fillId="0" borderId="6" xfId="3" applyNumberFormat="1" applyBorder="1" applyAlignment="1">
      <alignment horizontal="left" vertical="center"/>
    </xf>
    <xf numFmtId="0" fontId="11" fillId="0" borderId="6" xfId="3" applyFont="1" applyBorder="1" applyAlignment="1">
      <alignment horizontal="left" vertical="center"/>
    </xf>
    <xf numFmtId="0" fontId="11" fillId="0" borderId="0" xfId="3" applyFont="1" applyAlignment="1">
      <alignment horizontal="center" vertical="center"/>
    </xf>
    <xf numFmtId="0" fontId="10" fillId="0" borderId="6" xfId="3" applyBorder="1" applyAlignment="1">
      <alignment vertical="center"/>
    </xf>
    <xf numFmtId="0" fontId="11" fillId="0" borderId="6" xfId="3" applyFont="1" applyBorder="1" applyAlignment="1">
      <alignment vertical="center"/>
    </xf>
    <xf numFmtId="0" fontId="10" fillId="0" borderId="0" xfId="3" applyAlignment="1">
      <alignment horizontal="left" vertical="center"/>
    </xf>
    <xf numFmtId="0" fontId="14" fillId="3" borderId="1" xfId="3" applyFont="1" applyFill="1" applyBorder="1" applyAlignment="1">
      <alignment horizontal="center" vertical="center"/>
    </xf>
    <xf numFmtId="0" fontId="14" fillId="0" borderId="1" xfId="3" applyFont="1" applyBorder="1" applyAlignment="1">
      <alignment horizontal="center" vertical="center"/>
    </xf>
    <xf numFmtId="0" fontId="15" fillId="0" borderId="1" xfId="3" applyFont="1" applyBorder="1" applyAlignment="1">
      <alignment horizontal="center" vertical="center"/>
    </xf>
    <xf numFmtId="0" fontId="0" fillId="3" borderId="1" xfId="0" applyFill="1" applyBorder="1"/>
    <xf numFmtId="0" fontId="5" fillId="3" borderId="1" xfId="0" applyFont="1" applyFill="1" applyBorder="1" applyAlignment="1">
      <alignment horizontal="center" vertical="center" wrapText="1"/>
    </xf>
    <xf numFmtId="2" fontId="10" fillId="0" borderId="1" xfId="3" applyNumberFormat="1" applyBorder="1" applyAlignment="1">
      <alignment horizontal="center" vertical="center"/>
    </xf>
    <xf numFmtId="0" fontId="10" fillId="0" borderId="11" xfId="3" applyBorder="1" applyAlignment="1">
      <alignment horizontal="center" vertical="center" wrapText="1"/>
    </xf>
    <xf numFmtId="2" fontId="10" fillId="0" borderId="11" xfId="3" applyNumberFormat="1" applyBorder="1" applyAlignment="1">
      <alignment horizontal="center" vertical="center" wrapText="1"/>
    </xf>
    <xf numFmtId="2" fontId="10" fillId="0" borderId="11" xfId="3" applyNumberFormat="1" applyBorder="1" applyAlignment="1">
      <alignment horizontal="center" vertical="center"/>
    </xf>
    <xf numFmtId="43" fontId="10" fillId="0" borderId="11" xfId="2" applyFont="1" applyFill="1" applyBorder="1" applyAlignment="1">
      <alignment horizontal="center" vertical="center" wrapText="1"/>
    </xf>
    <xf numFmtId="2" fontId="10" fillId="0" borderId="0" xfId="3" applyNumberFormat="1" applyAlignment="1">
      <alignment horizontal="center" vertical="center"/>
    </xf>
    <xf numFmtId="2" fontId="10" fillId="0" borderId="15" xfId="3" applyNumberFormat="1" applyBorder="1" applyAlignment="1">
      <alignment horizontal="center" vertical="center"/>
    </xf>
    <xf numFmtId="2" fontId="10" fillId="0" borderId="16" xfId="3" applyNumberFormat="1" applyBorder="1" applyAlignment="1">
      <alignment horizontal="center" vertical="center"/>
    </xf>
    <xf numFmtId="43" fontId="12" fillId="0" borderId="16" xfId="2" applyFont="1" applyFill="1" applyBorder="1" applyAlignment="1">
      <alignment horizontal="center" vertical="center"/>
    </xf>
    <xf numFmtId="2" fontId="10" fillId="0" borderId="18" xfId="3" applyNumberFormat="1" applyBorder="1" applyAlignment="1">
      <alignment horizontal="center" vertical="center"/>
    </xf>
    <xf numFmtId="0" fontId="9" fillId="0" borderId="0" xfId="0" applyFont="1" applyAlignment="1">
      <alignment horizontal="center" vertical="center"/>
    </xf>
    <xf numFmtId="0" fontId="9" fillId="0" borderId="0" xfId="0" applyFont="1"/>
    <xf numFmtId="164" fontId="9" fillId="0" borderId="0" xfId="1" applyFont="1" applyBorder="1"/>
    <xf numFmtId="2" fontId="10" fillId="0" borderId="0" xfId="3" applyNumberFormat="1" applyAlignment="1">
      <alignment horizontal="center" vertical="center" wrapText="1"/>
    </xf>
    <xf numFmtId="43" fontId="11" fillId="0" borderId="16" xfId="2" applyFont="1" applyFill="1" applyBorder="1" applyAlignment="1">
      <alignment horizontal="center" vertical="center"/>
    </xf>
    <xf numFmtId="0" fontId="18" fillId="0" borderId="0" xfId="0" applyFont="1" applyAlignment="1">
      <alignment horizontal="left" vertical="center" wrapText="1"/>
    </xf>
    <xf numFmtId="0" fontId="13" fillId="0" borderId="0" xfId="3" applyFont="1" applyAlignment="1">
      <alignment vertical="center" wrapText="1"/>
    </xf>
    <xf numFmtId="0" fontId="0" fillId="0" borderId="0" xfId="0" applyAlignment="1">
      <alignment horizontal="left" vertical="center" wrapText="1"/>
    </xf>
    <xf numFmtId="0" fontId="5" fillId="0" borderId="0" xfId="0" applyFont="1" applyAlignment="1">
      <alignment horizontal="center" vertical="center" wrapText="1"/>
    </xf>
    <xf numFmtId="0" fontId="16" fillId="0" borderId="0" xfId="3" applyFont="1" applyAlignment="1">
      <alignment horizontal="left" vertical="center"/>
    </xf>
    <xf numFmtId="0" fontId="13" fillId="3" borderId="18" xfId="3" applyFont="1" applyFill="1" applyBorder="1" applyAlignment="1">
      <alignment horizontal="center" vertical="center"/>
    </xf>
    <xf numFmtId="43" fontId="11" fillId="0" borderId="0" xfId="2" applyFont="1" applyFill="1" applyBorder="1" applyAlignment="1">
      <alignment horizontal="center" vertical="center"/>
    </xf>
    <xf numFmtId="0" fontId="20" fillId="0" borderId="0" xfId="0" applyFont="1" applyAlignment="1">
      <alignment horizontal="left" vertical="center" wrapText="1"/>
    </xf>
    <xf numFmtId="14" fontId="21" fillId="0" borderId="0" xfId="0" applyNumberFormat="1" applyFont="1" applyAlignment="1">
      <alignment horizontal="left" vertical="center" wrapText="1"/>
    </xf>
    <xf numFmtId="2" fontId="10" fillId="0" borderId="10" xfId="3" applyNumberFormat="1" applyBorder="1" applyAlignment="1">
      <alignment horizontal="center" vertical="center"/>
    </xf>
    <xf numFmtId="0" fontId="17" fillId="3" borderId="0" xfId="3" applyFont="1" applyFill="1" applyAlignment="1">
      <alignment horizontal="left" vertical="center" wrapText="1"/>
    </xf>
    <xf numFmtId="0" fontId="0" fillId="4" borderId="1" xfId="0" applyFill="1" applyBorder="1" applyAlignment="1">
      <alignment horizontal="center" vertical="center" wrapText="1"/>
    </xf>
    <xf numFmtId="0" fontId="4" fillId="4" borderId="1" xfId="0" applyFont="1" applyFill="1" applyBorder="1" applyAlignment="1">
      <alignment horizontal="justify" vertical="center" wrapText="1"/>
    </xf>
    <xf numFmtId="0" fontId="4" fillId="4" borderId="1" xfId="0" applyFont="1" applyFill="1" applyBorder="1" applyAlignment="1">
      <alignment horizontal="center" vertical="center" wrapText="1"/>
    </xf>
    <xf numFmtId="9" fontId="4" fillId="4" borderId="1" xfId="0" applyNumberFormat="1" applyFont="1" applyFill="1" applyBorder="1" applyAlignment="1">
      <alignment horizontal="center" vertical="center" wrapText="1"/>
    </xf>
    <xf numFmtId="14" fontId="0" fillId="4" borderId="1" xfId="0" applyNumberFormat="1" applyFill="1" applyBorder="1" applyAlignment="1">
      <alignment horizontal="center" vertical="center"/>
    </xf>
    <xf numFmtId="2" fontId="4" fillId="4" borderId="1" xfId="0" applyNumberFormat="1" applyFont="1" applyFill="1" applyBorder="1" applyAlignment="1">
      <alignment horizontal="center" vertical="center" wrapText="1"/>
    </xf>
    <xf numFmtId="2" fontId="10" fillId="4" borderId="1" xfId="3" applyNumberFormat="1" applyFill="1" applyBorder="1" applyAlignment="1">
      <alignment horizontal="center" vertical="center"/>
    </xf>
    <xf numFmtId="2" fontId="10" fillId="4" borderId="10" xfId="3" applyNumberFormat="1" applyFill="1" applyBorder="1" applyAlignment="1">
      <alignment horizontal="center" vertical="center"/>
    </xf>
    <xf numFmtId="0" fontId="10" fillId="4" borderId="11" xfId="3" applyFill="1" applyBorder="1" applyAlignment="1">
      <alignment horizontal="center" vertical="center" wrapText="1"/>
    </xf>
    <xf numFmtId="43" fontId="22" fillId="0" borderId="16" xfId="2" applyFont="1" applyFill="1" applyBorder="1" applyAlignment="1">
      <alignment horizontal="center" vertical="center"/>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9" fillId="0" borderId="0" xfId="0" applyFont="1" applyAlignment="1">
      <alignment horizontal="left" vertical="center" wrapText="1"/>
    </xf>
    <xf numFmtId="14" fontId="11" fillId="3" borderId="12" xfId="3" applyNumberFormat="1" applyFont="1" applyFill="1" applyBorder="1" applyAlignment="1">
      <alignment horizontal="center" vertical="center" wrapText="1"/>
    </xf>
    <xf numFmtId="14" fontId="11" fillId="3" borderId="13" xfId="3" applyNumberFormat="1" applyFont="1" applyFill="1" applyBorder="1" applyAlignment="1">
      <alignment horizontal="center" vertical="center"/>
    </xf>
    <xf numFmtId="14" fontId="11" fillId="3" borderId="14" xfId="3" applyNumberFormat="1" applyFont="1" applyFill="1" applyBorder="1" applyAlignment="1">
      <alignment horizontal="center" vertical="center"/>
    </xf>
    <xf numFmtId="0" fontId="13" fillId="3" borderId="17" xfId="3" applyFont="1" applyFill="1" applyBorder="1" applyAlignment="1">
      <alignment horizontal="center" vertical="center"/>
    </xf>
    <xf numFmtId="0" fontId="13" fillId="3" borderId="18" xfId="3" applyFont="1" applyFill="1" applyBorder="1" applyAlignment="1">
      <alignment horizontal="center" vertical="center"/>
    </xf>
    <xf numFmtId="0" fontId="17" fillId="3" borderId="12" xfId="3" applyFont="1" applyFill="1" applyBorder="1" applyAlignment="1">
      <alignment horizontal="left" vertical="center" wrapText="1"/>
    </xf>
    <xf numFmtId="0" fontId="17" fillId="3" borderId="13" xfId="3" applyFont="1" applyFill="1" applyBorder="1" applyAlignment="1">
      <alignment horizontal="left" vertical="center" wrapText="1"/>
    </xf>
    <xf numFmtId="0" fontId="17" fillId="3" borderId="14" xfId="3" applyFont="1" applyFill="1" applyBorder="1" applyAlignment="1">
      <alignment horizontal="left" vertical="center" wrapText="1"/>
    </xf>
    <xf numFmtId="0" fontId="0" fillId="0" borderId="19" xfId="0" applyBorder="1" applyAlignment="1">
      <alignment horizontal="left" vertical="center" wrapText="1"/>
    </xf>
    <xf numFmtId="0" fontId="0" fillId="0" borderId="0" xfId="0" applyAlignment="1">
      <alignment horizontal="left" vertical="center" wrapText="1"/>
    </xf>
    <xf numFmtId="0" fontId="0" fillId="4" borderId="0" xfId="0" applyFill="1" applyAlignment="1">
      <alignment horizontal="left" vertical="center" wrapText="1"/>
    </xf>
    <xf numFmtId="0" fontId="7" fillId="3" borderId="0" xfId="0" applyFont="1" applyFill="1" applyAlignment="1">
      <alignment horizontal="center"/>
    </xf>
    <xf numFmtId="0" fontId="14" fillId="3" borderId="7" xfId="3" applyFont="1" applyFill="1" applyBorder="1" applyAlignment="1">
      <alignment horizontal="center" vertical="center" wrapText="1"/>
    </xf>
    <xf numFmtId="0" fontId="14" fillId="3" borderId="1" xfId="3" applyFont="1" applyFill="1" applyBorder="1" applyAlignment="1">
      <alignment horizontal="center" vertical="center" wrapText="1"/>
    </xf>
    <xf numFmtId="0" fontId="14" fillId="3" borderId="8" xfId="3"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9" xfId="3" applyFont="1" applyFill="1" applyBorder="1" applyAlignment="1">
      <alignment horizontal="center" vertical="center" wrapText="1"/>
    </xf>
    <xf numFmtId="0" fontId="14" fillId="3" borderId="11" xfId="3" applyFont="1" applyFill="1" applyBorder="1" applyAlignment="1">
      <alignment horizontal="center" vertical="center" wrapText="1"/>
    </xf>
    <xf numFmtId="0" fontId="13" fillId="3" borderId="1" xfId="3" applyFont="1" applyFill="1" applyBorder="1" applyAlignment="1">
      <alignment horizontal="center" vertical="center"/>
    </xf>
    <xf numFmtId="0" fontId="16" fillId="0" borderId="0" xfId="3" applyFont="1" applyAlignment="1">
      <alignment horizontal="left" vertical="center"/>
    </xf>
    <xf numFmtId="0" fontId="14" fillId="3" borderId="21" xfId="3" applyFont="1" applyFill="1" applyBorder="1" applyAlignment="1">
      <alignment horizontal="center" vertical="center" wrapText="1"/>
    </xf>
    <xf numFmtId="0" fontId="14" fillId="3" borderId="4" xfId="3" applyFont="1" applyFill="1" applyBorder="1" applyAlignment="1">
      <alignment horizontal="center" vertical="center" wrapText="1"/>
    </xf>
    <xf numFmtId="0" fontId="12" fillId="0" borderId="10" xfId="3" applyFont="1" applyBorder="1" applyAlignment="1">
      <alignment horizontal="center" vertical="center"/>
    </xf>
    <xf numFmtId="0" fontId="12" fillId="0" borderId="20" xfId="3" applyFont="1" applyBorder="1" applyAlignment="1">
      <alignment horizontal="center" vertical="center"/>
    </xf>
    <xf numFmtId="0" fontId="16" fillId="0" borderId="2" xfId="3" applyFont="1" applyBorder="1" applyAlignment="1">
      <alignment horizontal="center" vertical="center"/>
    </xf>
    <xf numFmtId="0" fontId="16" fillId="0" borderId="0" xfId="3" applyFont="1" applyAlignment="1">
      <alignment horizontal="center" vertical="center"/>
    </xf>
    <xf numFmtId="0" fontId="14" fillId="3" borderId="17" xfId="3" applyFont="1" applyFill="1" applyBorder="1" applyAlignment="1">
      <alignment horizontal="center" vertical="center" wrapText="1"/>
    </xf>
    <xf numFmtId="0" fontId="14" fillId="3" borderId="17" xfId="3" applyFont="1" applyFill="1" applyBorder="1" applyAlignment="1">
      <alignment horizontal="center" vertical="center"/>
    </xf>
    <xf numFmtId="0" fontId="14" fillId="3" borderId="18" xfId="3" applyFont="1" applyFill="1" applyBorder="1" applyAlignment="1">
      <alignment horizontal="center" vertical="center"/>
    </xf>
    <xf numFmtId="0" fontId="0" fillId="0" borderId="19" xfId="0" applyBorder="1" applyAlignment="1">
      <alignment horizontal="left" wrapText="1"/>
    </xf>
    <xf numFmtId="0" fontId="1" fillId="0" borderId="19" xfId="0" applyFont="1" applyBorder="1" applyAlignment="1">
      <alignment horizontal="left" wrapText="1"/>
    </xf>
  </cellXfs>
  <cellStyles count="4">
    <cellStyle name="Millares" xfId="2" builtinId="3"/>
    <cellStyle name="Moneda [0]" xfId="1" builtinId="7"/>
    <cellStyle name="Normal" xfId="0" builtinId="0"/>
    <cellStyle name="Normal 2" xfId="3" xr:uid="{00000000-0005-0000-0000-000003000000}"/>
  </cellStyles>
  <dxfs count="0"/>
  <tableStyles count="0" defaultTableStyle="TableStyleMedium2" defaultPivotStyle="PivotStyleLight16"/>
  <colors>
    <mruColors>
      <color rgb="FFFCFF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9"/>
  <sheetViews>
    <sheetView tabSelected="1" view="pageBreakPreview" topLeftCell="C35" zoomScale="90" zoomScaleNormal="92" zoomScaleSheetLayoutView="90" workbookViewId="0">
      <selection activeCell="N35" sqref="N35"/>
    </sheetView>
  </sheetViews>
  <sheetFormatPr baseColWidth="10" defaultColWidth="11.42578125" defaultRowHeight="15" x14ac:dyDescent="0.25"/>
  <cols>
    <col min="1" max="1" width="15.28515625" customWidth="1"/>
    <col min="2" max="2" width="17" customWidth="1"/>
    <col min="3" max="3" width="20.42578125" customWidth="1"/>
    <col min="4" max="4" width="37" customWidth="1"/>
    <col min="5" max="5" width="8.7109375" customWidth="1"/>
    <col min="6" max="6" width="7.140625" customWidth="1"/>
    <col min="7" max="7" width="12.140625" customWidth="1"/>
    <col min="8" max="8" width="12.28515625" customWidth="1"/>
    <col min="9" max="9" width="14.140625" customWidth="1"/>
    <col min="10" max="11" width="13.42578125" style="19" customWidth="1"/>
    <col min="12" max="13" width="13.85546875" customWidth="1"/>
    <col min="14" max="14" width="17.7109375" customWidth="1"/>
  </cols>
  <sheetData>
    <row r="1" spans="2:16" ht="15.95" customHeight="1" x14ac:dyDescent="0.25">
      <c r="B1" s="24"/>
      <c r="C1" s="25"/>
      <c r="D1" s="25"/>
      <c r="E1" s="26"/>
      <c r="F1" s="27"/>
      <c r="G1" s="27"/>
      <c r="H1" s="27"/>
      <c r="I1" s="27"/>
      <c r="J1" s="28"/>
      <c r="K1" s="28"/>
      <c r="L1" s="27"/>
      <c r="M1" s="27"/>
      <c r="N1" s="32"/>
    </row>
    <row r="2" spans="2:16" ht="15" customHeight="1" x14ac:dyDescent="0.25">
      <c r="B2" s="122" t="s">
        <v>181</v>
      </c>
      <c r="C2" s="122"/>
      <c r="D2" s="122"/>
      <c r="E2" s="122"/>
      <c r="F2" s="122"/>
      <c r="G2" s="122"/>
      <c r="H2" s="122"/>
      <c r="I2" s="122"/>
      <c r="J2" s="122"/>
      <c r="K2" s="122"/>
      <c r="L2" s="122"/>
      <c r="M2" s="122"/>
      <c r="N2" s="122"/>
    </row>
    <row r="3" spans="2:16" ht="15" customHeight="1" x14ac:dyDescent="0.25">
      <c r="B3" s="27"/>
      <c r="C3" s="29"/>
      <c r="D3" s="29"/>
      <c r="E3" s="27"/>
      <c r="F3" s="27"/>
      <c r="G3" s="27"/>
      <c r="H3" s="27"/>
      <c r="I3" s="27"/>
      <c r="J3" s="30"/>
      <c r="K3" s="30"/>
      <c r="L3" s="27"/>
      <c r="M3" s="27"/>
      <c r="N3" s="27"/>
    </row>
    <row r="4" spans="2:16" ht="15.75" x14ac:dyDescent="0.25">
      <c r="B4" s="47" t="s">
        <v>9</v>
      </c>
      <c r="C4" s="48" t="s">
        <v>118</v>
      </c>
      <c r="D4" s="29"/>
      <c r="E4" s="27"/>
      <c r="F4" s="27"/>
      <c r="G4" s="27"/>
      <c r="H4" s="27"/>
      <c r="I4" s="27"/>
      <c r="J4" s="30"/>
      <c r="K4" s="30"/>
      <c r="L4" s="27"/>
      <c r="M4" s="27"/>
      <c r="N4" s="27"/>
    </row>
    <row r="5" spans="2:16" ht="64.5" customHeight="1" x14ac:dyDescent="0.25">
      <c r="B5" s="47" t="s">
        <v>2</v>
      </c>
      <c r="C5" s="110" t="s">
        <v>38</v>
      </c>
      <c r="D5" s="110"/>
      <c r="E5" s="110"/>
      <c r="F5" s="110"/>
      <c r="G5" s="110"/>
      <c r="H5" s="110"/>
      <c r="I5" s="110"/>
      <c r="J5" s="110"/>
      <c r="K5" s="110"/>
      <c r="L5" s="110"/>
      <c r="M5" s="110"/>
      <c r="N5" s="110"/>
      <c r="P5" s="39"/>
    </row>
    <row r="6" spans="2:16" ht="25.5" customHeight="1" x14ac:dyDescent="0.25">
      <c r="B6" s="91" t="s">
        <v>184</v>
      </c>
      <c r="C6" s="92">
        <v>45713</v>
      </c>
      <c r="D6" s="91" t="s">
        <v>185</v>
      </c>
      <c r="E6" s="92">
        <v>45719</v>
      </c>
      <c r="F6" s="31"/>
      <c r="G6" s="31"/>
      <c r="H6" s="31"/>
      <c r="I6" s="31"/>
      <c r="J6" s="31"/>
      <c r="K6" s="31"/>
      <c r="L6" s="31"/>
      <c r="M6" s="31"/>
      <c r="N6" s="31"/>
      <c r="P6" s="39"/>
    </row>
    <row r="7" spans="2:16" x14ac:dyDescent="0.25">
      <c r="B7" s="49" t="s">
        <v>57</v>
      </c>
      <c r="C7" s="50" t="s">
        <v>131</v>
      </c>
      <c r="D7" s="50"/>
      <c r="E7" s="51"/>
      <c r="F7" s="51"/>
      <c r="G7" s="51"/>
      <c r="H7" s="51"/>
      <c r="I7" s="51"/>
      <c r="J7" s="51"/>
      <c r="K7" s="51"/>
      <c r="L7" s="31"/>
      <c r="M7" s="31"/>
      <c r="N7" s="31"/>
      <c r="P7" s="39"/>
    </row>
    <row r="8" spans="2:16" x14ac:dyDescent="0.25">
      <c r="B8" s="49"/>
      <c r="C8" s="52"/>
      <c r="D8" s="52"/>
      <c r="E8" s="52"/>
      <c r="F8" s="52"/>
      <c r="G8" s="51"/>
      <c r="H8" s="51"/>
      <c r="I8" s="51"/>
      <c r="J8" s="51"/>
      <c r="K8" s="51"/>
      <c r="L8" s="31"/>
      <c r="M8" s="31"/>
      <c r="N8" s="31"/>
      <c r="P8" s="39"/>
    </row>
    <row r="9" spans="2:16" ht="25.5" x14ac:dyDescent="0.25">
      <c r="B9" s="53" t="s">
        <v>58</v>
      </c>
      <c r="C9" s="50" t="s">
        <v>78</v>
      </c>
      <c r="D9" s="54"/>
      <c r="E9" s="55"/>
      <c r="F9" s="129" t="s">
        <v>59</v>
      </c>
      <c r="G9" s="129"/>
      <c r="H9" s="130" t="s">
        <v>60</v>
      </c>
      <c r="I9" s="130"/>
      <c r="J9" s="130"/>
      <c r="K9" s="88"/>
      <c r="L9" s="31"/>
      <c r="M9" s="31"/>
      <c r="N9" s="31"/>
      <c r="P9" s="39"/>
    </row>
    <row r="10" spans="2:16" x14ac:dyDescent="0.25">
      <c r="B10" s="49" t="s">
        <v>61</v>
      </c>
      <c r="C10" s="50" t="s">
        <v>62</v>
      </c>
      <c r="D10" s="55"/>
      <c r="E10" s="55"/>
      <c r="F10" s="52"/>
      <c r="G10" s="51"/>
      <c r="H10" s="51"/>
      <c r="I10" s="51"/>
      <c r="J10" s="51"/>
      <c r="K10" s="51"/>
      <c r="L10" s="31"/>
      <c r="M10" s="31"/>
      <c r="N10" s="31"/>
      <c r="P10" s="39"/>
    </row>
    <row r="11" spans="2:16" x14ac:dyDescent="0.25">
      <c r="B11" s="49" t="s">
        <v>63</v>
      </c>
      <c r="C11" s="56" t="s">
        <v>79</v>
      </c>
      <c r="D11" s="57"/>
      <c r="E11" s="52"/>
      <c r="F11" s="64" t="s">
        <v>64</v>
      </c>
      <c r="G11" s="64" t="s">
        <v>65</v>
      </c>
      <c r="H11" s="51"/>
      <c r="I11" s="51"/>
      <c r="J11" s="51"/>
      <c r="K11" s="51"/>
      <c r="L11" s="31"/>
      <c r="M11" s="31"/>
      <c r="N11" s="31"/>
      <c r="P11" s="39"/>
    </row>
    <row r="12" spans="2:16" ht="25.5" x14ac:dyDescent="0.25">
      <c r="B12" s="49" t="s">
        <v>66</v>
      </c>
      <c r="C12" s="58">
        <v>38527</v>
      </c>
      <c r="D12" s="59"/>
      <c r="E12" s="52"/>
      <c r="F12" s="65"/>
      <c r="G12" s="66" t="s">
        <v>65</v>
      </c>
      <c r="H12" s="51"/>
      <c r="I12" s="51"/>
      <c r="J12" s="51"/>
      <c r="K12" s="51"/>
      <c r="L12" s="31"/>
      <c r="M12" s="31"/>
      <c r="N12" s="31"/>
      <c r="P12" s="39"/>
    </row>
    <row r="13" spans="2:16" ht="25.5" x14ac:dyDescent="0.25">
      <c r="B13" s="49" t="s">
        <v>67</v>
      </c>
      <c r="C13" s="58">
        <v>39156</v>
      </c>
      <c r="D13" s="59"/>
      <c r="E13" s="60"/>
      <c r="F13" s="52"/>
      <c r="G13" s="51"/>
      <c r="H13" s="51"/>
      <c r="I13" s="51"/>
      <c r="J13" s="51"/>
      <c r="K13" s="51"/>
      <c r="L13" s="31"/>
      <c r="M13" s="31"/>
      <c r="N13" s="31"/>
      <c r="P13" s="39"/>
    </row>
    <row r="14" spans="2:16" ht="25.5" x14ac:dyDescent="0.25">
      <c r="B14" s="49" t="s">
        <v>68</v>
      </c>
      <c r="C14" s="61" t="s">
        <v>80</v>
      </c>
      <c r="D14" s="61"/>
      <c r="E14" s="55"/>
      <c r="F14" s="51"/>
      <c r="G14" s="51"/>
      <c r="H14" s="51"/>
      <c r="I14" s="51"/>
      <c r="J14" s="51"/>
      <c r="K14" s="51"/>
      <c r="L14" s="31"/>
      <c r="M14" s="31"/>
      <c r="N14" s="31"/>
      <c r="P14" s="39"/>
    </row>
    <row r="15" spans="2:16" ht="25.5" x14ac:dyDescent="0.25">
      <c r="B15" s="49" t="s">
        <v>69</v>
      </c>
      <c r="C15" s="58" t="s">
        <v>81</v>
      </c>
      <c r="D15" s="62"/>
      <c r="E15" s="55"/>
      <c r="F15" s="52"/>
      <c r="G15" s="51"/>
      <c r="H15" s="51"/>
      <c r="I15" s="51"/>
      <c r="J15" s="51"/>
      <c r="K15" s="51"/>
    </row>
    <row r="16" spans="2:16" x14ac:dyDescent="0.25">
      <c r="B16" s="6"/>
      <c r="C16" s="8"/>
      <c r="D16" s="8"/>
      <c r="J16" s="20"/>
      <c r="K16" s="20"/>
    </row>
    <row r="17" spans="1:17" ht="15.75" thickBot="1" x14ac:dyDescent="0.3">
      <c r="B17" s="6"/>
      <c r="C17" s="8"/>
      <c r="D17" s="8"/>
      <c r="J17" s="20"/>
      <c r="K17" s="20"/>
    </row>
    <row r="18" spans="1:17" ht="18" customHeight="1" x14ac:dyDescent="0.25">
      <c r="A18" s="105" t="s">
        <v>55</v>
      </c>
      <c r="B18" s="105" t="s">
        <v>0</v>
      </c>
      <c r="C18" s="105" t="s">
        <v>1</v>
      </c>
      <c r="D18" s="105" t="s">
        <v>2</v>
      </c>
      <c r="E18" s="105" t="s">
        <v>3</v>
      </c>
      <c r="F18" s="105" t="s">
        <v>4</v>
      </c>
      <c r="G18" s="67" t="s">
        <v>8</v>
      </c>
      <c r="H18" s="67"/>
      <c r="I18" s="105" t="s">
        <v>7</v>
      </c>
      <c r="J18" s="123" t="s">
        <v>70</v>
      </c>
      <c r="K18" s="131" t="s">
        <v>192</v>
      </c>
      <c r="L18" s="125" t="s">
        <v>71</v>
      </c>
      <c r="M18" s="131" t="s">
        <v>193</v>
      </c>
      <c r="N18" s="127" t="s">
        <v>72</v>
      </c>
    </row>
    <row r="19" spans="1:17" ht="17.25" customHeight="1" x14ac:dyDescent="0.25">
      <c r="A19" s="106"/>
      <c r="B19" s="106"/>
      <c r="C19" s="106"/>
      <c r="D19" s="106"/>
      <c r="E19" s="106"/>
      <c r="F19" s="106"/>
      <c r="G19" s="68" t="s">
        <v>5</v>
      </c>
      <c r="H19" s="68" t="s">
        <v>6</v>
      </c>
      <c r="I19" s="106"/>
      <c r="J19" s="124"/>
      <c r="K19" s="132"/>
      <c r="L19" s="126"/>
      <c r="M19" s="132"/>
      <c r="N19" s="128"/>
      <c r="P19" s="22"/>
    </row>
    <row r="20" spans="1:17" ht="51" x14ac:dyDescent="0.25">
      <c r="A20" s="2" t="s">
        <v>127</v>
      </c>
      <c r="B20" s="2" t="s">
        <v>119</v>
      </c>
      <c r="C20" s="2" t="s">
        <v>121</v>
      </c>
      <c r="D20" s="33" t="s">
        <v>123</v>
      </c>
      <c r="E20" s="3" t="s">
        <v>125</v>
      </c>
      <c r="F20" s="18">
        <v>1</v>
      </c>
      <c r="G20" s="1">
        <v>38538</v>
      </c>
      <c r="H20" s="4">
        <v>40655</v>
      </c>
      <c r="I20" s="37">
        <f>2087/360</f>
        <v>5.7972222222222225</v>
      </c>
      <c r="J20" s="69">
        <f>I20</f>
        <v>5.7972222222222225</v>
      </c>
      <c r="K20" s="69">
        <v>0</v>
      </c>
      <c r="L20" s="69">
        <v>0</v>
      </c>
      <c r="M20" s="93">
        <v>0</v>
      </c>
      <c r="N20" s="70" t="s">
        <v>190</v>
      </c>
      <c r="P20" s="87"/>
    </row>
    <row r="21" spans="1:17" ht="60" x14ac:dyDescent="0.25">
      <c r="A21" s="2" t="s">
        <v>127</v>
      </c>
      <c r="B21" s="2" t="s">
        <v>120</v>
      </c>
      <c r="C21" s="2" t="s">
        <v>122</v>
      </c>
      <c r="D21" s="33" t="s">
        <v>124</v>
      </c>
      <c r="E21" s="3" t="s">
        <v>125</v>
      </c>
      <c r="F21" s="18">
        <v>1</v>
      </c>
      <c r="G21" s="1">
        <v>44362</v>
      </c>
      <c r="H21" s="4">
        <v>44764</v>
      </c>
      <c r="I21" s="37">
        <v>0</v>
      </c>
      <c r="J21" s="69">
        <f>I21</f>
        <v>0</v>
      </c>
      <c r="K21" s="69">
        <v>0</v>
      </c>
      <c r="L21" s="69">
        <v>0</v>
      </c>
      <c r="M21" s="93">
        <v>0</v>
      </c>
      <c r="N21" s="70" t="s">
        <v>186</v>
      </c>
      <c r="P21" s="87"/>
    </row>
    <row r="22" spans="1:17" ht="51" x14ac:dyDescent="0.25">
      <c r="A22" s="2" t="s">
        <v>82</v>
      </c>
      <c r="B22" s="2" t="s">
        <v>187</v>
      </c>
      <c r="C22" s="2" t="s">
        <v>188</v>
      </c>
      <c r="D22" s="33" t="s">
        <v>189</v>
      </c>
      <c r="E22" s="3" t="s">
        <v>125</v>
      </c>
      <c r="F22" s="18">
        <v>1</v>
      </c>
      <c r="G22" s="1">
        <v>45334</v>
      </c>
      <c r="H22" s="4">
        <v>45657</v>
      </c>
      <c r="I22" s="37">
        <f>318/360</f>
        <v>0.8833333333333333</v>
      </c>
      <c r="J22" s="69">
        <f>I22</f>
        <v>0.8833333333333333</v>
      </c>
      <c r="K22" s="69">
        <v>0</v>
      </c>
      <c r="L22" s="69">
        <v>0</v>
      </c>
      <c r="M22" s="93">
        <v>0</v>
      </c>
      <c r="N22" s="70" t="s">
        <v>190</v>
      </c>
      <c r="P22" s="87"/>
    </row>
    <row r="23" spans="1:17" ht="357" x14ac:dyDescent="0.25">
      <c r="A23" s="2" t="s">
        <v>128</v>
      </c>
      <c r="B23" s="2" t="s">
        <v>10</v>
      </c>
      <c r="C23" s="95" t="s">
        <v>39</v>
      </c>
      <c r="D23" s="96" t="s">
        <v>11</v>
      </c>
      <c r="E23" s="97" t="s">
        <v>20</v>
      </c>
      <c r="F23" s="98">
        <v>1</v>
      </c>
      <c r="G23" s="99">
        <v>40414</v>
      </c>
      <c r="H23" s="99">
        <v>40658</v>
      </c>
      <c r="I23" s="100">
        <f>241/360</f>
        <v>0.6694444444444444</v>
      </c>
      <c r="J23" s="101">
        <v>0</v>
      </c>
      <c r="K23" s="101">
        <v>0</v>
      </c>
      <c r="L23" s="101">
        <f>J23</f>
        <v>0</v>
      </c>
      <c r="M23" s="102">
        <v>0</v>
      </c>
      <c r="N23" s="103" t="s">
        <v>200</v>
      </c>
      <c r="O23" s="21"/>
      <c r="Q23">
        <v>535600</v>
      </c>
    </row>
    <row r="24" spans="1:17" ht="140.25" x14ac:dyDescent="0.25">
      <c r="A24" s="2" t="s">
        <v>128</v>
      </c>
      <c r="B24" s="2" t="s">
        <v>10</v>
      </c>
      <c r="C24" s="2" t="s">
        <v>40</v>
      </c>
      <c r="D24" s="33" t="s">
        <v>11</v>
      </c>
      <c r="E24" s="3" t="s">
        <v>27</v>
      </c>
      <c r="F24" s="18">
        <v>1</v>
      </c>
      <c r="G24" s="1">
        <v>40667</v>
      </c>
      <c r="H24" s="4">
        <v>40713</v>
      </c>
      <c r="I24" s="37">
        <f>45/360</f>
        <v>0.125</v>
      </c>
      <c r="J24" s="69">
        <f t="shared" ref="J24:J26" si="0">I24</f>
        <v>0.125</v>
      </c>
      <c r="K24" s="69">
        <v>0</v>
      </c>
      <c r="L24" s="69">
        <f>J24</f>
        <v>0.125</v>
      </c>
      <c r="M24" s="93">
        <v>0</v>
      </c>
      <c r="N24" s="70" t="s">
        <v>194</v>
      </c>
      <c r="O24" s="21"/>
      <c r="Q24">
        <v>535600</v>
      </c>
    </row>
    <row r="25" spans="1:17" ht="140.25" x14ac:dyDescent="0.25">
      <c r="A25" s="2" t="s">
        <v>128</v>
      </c>
      <c r="B25" s="2" t="s">
        <v>10</v>
      </c>
      <c r="C25" s="2" t="s">
        <v>40</v>
      </c>
      <c r="D25" s="33" t="s">
        <v>29</v>
      </c>
      <c r="E25" s="3" t="s">
        <v>28</v>
      </c>
      <c r="F25" s="18">
        <v>1</v>
      </c>
      <c r="G25" s="1">
        <v>40757</v>
      </c>
      <c r="H25" s="4">
        <v>40899</v>
      </c>
      <c r="I25" s="37">
        <f>140/360</f>
        <v>0.3888888888888889</v>
      </c>
      <c r="J25" s="69">
        <f t="shared" si="0"/>
        <v>0.3888888888888889</v>
      </c>
      <c r="K25" s="69">
        <v>0</v>
      </c>
      <c r="L25" s="69">
        <f>J25</f>
        <v>0.3888888888888889</v>
      </c>
      <c r="M25" s="93">
        <v>0</v>
      </c>
      <c r="N25" s="70" t="s">
        <v>195</v>
      </c>
      <c r="O25" s="21"/>
      <c r="Q25">
        <v>535600</v>
      </c>
    </row>
    <row r="26" spans="1:17" ht="140.25" x14ac:dyDescent="0.25">
      <c r="A26" s="2" t="s">
        <v>128</v>
      </c>
      <c r="B26" s="2" t="s">
        <v>10</v>
      </c>
      <c r="C26" s="2" t="s">
        <v>41</v>
      </c>
      <c r="D26" s="33" t="s">
        <v>13</v>
      </c>
      <c r="E26" s="3" t="s">
        <v>12</v>
      </c>
      <c r="F26" s="18">
        <v>1</v>
      </c>
      <c r="G26" s="1">
        <v>41093</v>
      </c>
      <c r="H26" s="4">
        <v>41247</v>
      </c>
      <c r="I26" s="37">
        <f>151/360</f>
        <v>0.41944444444444445</v>
      </c>
      <c r="J26" s="69">
        <f t="shared" si="0"/>
        <v>0.41944444444444445</v>
      </c>
      <c r="K26" s="69">
        <v>0</v>
      </c>
      <c r="L26" s="69">
        <f>J26</f>
        <v>0.41944444444444445</v>
      </c>
      <c r="M26" s="93">
        <v>0</v>
      </c>
      <c r="N26" s="70" t="s">
        <v>195</v>
      </c>
      <c r="O26" s="21"/>
      <c r="Q26">
        <v>566700</v>
      </c>
    </row>
    <row r="27" spans="1:17" ht="293.25" x14ac:dyDescent="0.25">
      <c r="A27" s="95" t="s">
        <v>128</v>
      </c>
      <c r="B27" s="95" t="s">
        <v>10</v>
      </c>
      <c r="C27" s="95" t="s">
        <v>42</v>
      </c>
      <c r="D27" s="96" t="s">
        <v>14</v>
      </c>
      <c r="E27" s="97" t="s">
        <v>21</v>
      </c>
      <c r="F27" s="98">
        <v>1</v>
      </c>
      <c r="G27" s="99">
        <v>41452</v>
      </c>
      <c r="H27" s="99">
        <v>41634</v>
      </c>
      <c r="I27" s="100">
        <f>179/360</f>
        <v>0.49722222222222223</v>
      </c>
      <c r="J27" s="101">
        <v>0</v>
      </c>
      <c r="K27" s="101">
        <v>0</v>
      </c>
      <c r="L27" s="101">
        <f>J27</f>
        <v>0</v>
      </c>
      <c r="M27" s="102">
        <v>0</v>
      </c>
      <c r="N27" s="103" t="s">
        <v>201</v>
      </c>
      <c r="O27" s="21"/>
      <c r="Q27">
        <v>589500</v>
      </c>
    </row>
    <row r="28" spans="1:17" ht="344.25" x14ac:dyDescent="0.25">
      <c r="A28" s="2" t="s">
        <v>128</v>
      </c>
      <c r="B28" s="2" t="s">
        <v>10</v>
      </c>
      <c r="C28" s="95" t="s">
        <v>43</v>
      </c>
      <c r="D28" s="96" t="s">
        <v>15</v>
      </c>
      <c r="E28" s="97" t="s">
        <v>22</v>
      </c>
      <c r="F28" s="98">
        <v>1</v>
      </c>
      <c r="G28" s="99">
        <v>41715</v>
      </c>
      <c r="H28" s="99">
        <v>42003</v>
      </c>
      <c r="I28" s="100">
        <f>283/360</f>
        <v>0.78611111111111109</v>
      </c>
      <c r="J28" s="101">
        <v>0</v>
      </c>
      <c r="K28" s="101">
        <v>0</v>
      </c>
      <c r="L28" s="101">
        <f t="shared" ref="L28:L33" si="1">J28</f>
        <v>0</v>
      </c>
      <c r="M28" s="102">
        <v>0</v>
      </c>
      <c r="N28" s="103" t="s">
        <v>202</v>
      </c>
      <c r="O28" s="21"/>
      <c r="Q28">
        <v>616000</v>
      </c>
    </row>
    <row r="29" spans="1:17" ht="344.25" x14ac:dyDescent="0.25">
      <c r="A29" s="2" t="s">
        <v>128</v>
      </c>
      <c r="B29" s="2" t="s">
        <v>10</v>
      </c>
      <c r="C29" s="95" t="s">
        <v>43</v>
      </c>
      <c r="D29" s="96" t="s">
        <v>16</v>
      </c>
      <c r="E29" s="97" t="s">
        <v>23</v>
      </c>
      <c r="F29" s="98">
        <v>1</v>
      </c>
      <c r="G29" s="99">
        <v>42065</v>
      </c>
      <c r="H29" s="99">
        <v>42354</v>
      </c>
      <c r="I29" s="100">
        <f>279/360</f>
        <v>0.77500000000000002</v>
      </c>
      <c r="J29" s="101">
        <v>0</v>
      </c>
      <c r="K29" s="101">
        <v>0</v>
      </c>
      <c r="L29" s="101">
        <f t="shared" si="1"/>
        <v>0</v>
      </c>
      <c r="M29" s="102">
        <v>0</v>
      </c>
      <c r="N29" s="103" t="s">
        <v>203</v>
      </c>
      <c r="O29" s="21"/>
      <c r="Q29">
        <v>644350</v>
      </c>
    </row>
    <row r="30" spans="1:17" ht="331.5" x14ac:dyDescent="0.25">
      <c r="A30" s="2" t="s">
        <v>128</v>
      </c>
      <c r="B30" s="2" t="s">
        <v>10</v>
      </c>
      <c r="C30" s="95" t="s">
        <v>44</v>
      </c>
      <c r="D30" s="96" t="s">
        <v>17</v>
      </c>
      <c r="E30" s="97" t="s">
        <v>24</v>
      </c>
      <c r="F30" s="98">
        <v>1</v>
      </c>
      <c r="G30" s="99">
        <v>42563</v>
      </c>
      <c r="H30" s="99">
        <v>42719</v>
      </c>
      <c r="I30" s="100">
        <f>153/360</f>
        <v>0.42499999999999999</v>
      </c>
      <c r="J30" s="101">
        <v>0</v>
      </c>
      <c r="K30" s="101">
        <v>0</v>
      </c>
      <c r="L30" s="101">
        <f t="shared" si="1"/>
        <v>0</v>
      </c>
      <c r="M30" s="102">
        <v>0</v>
      </c>
      <c r="N30" s="103" t="s">
        <v>204</v>
      </c>
      <c r="O30" s="21"/>
      <c r="Q30">
        <v>689455</v>
      </c>
    </row>
    <row r="31" spans="1:17" ht="357" x14ac:dyDescent="0.25">
      <c r="A31" s="2" t="s">
        <v>128</v>
      </c>
      <c r="B31" s="2" t="s">
        <v>10</v>
      </c>
      <c r="C31" s="95" t="s">
        <v>45</v>
      </c>
      <c r="D31" s="96" t="s">
        <v>18</v>
      </c>
      <c r="E31" s="97" t="s">
        <v>25</v>
      </c>
      <c r="F31" s="98">
        <v>1</v>
      </c>
      <c r="G31" s="99">
        <v>42751</v>
      </c>
      <c r="H31" s="99">
        <v>42810</v>
      </c>
      <c r="I31" s="100">
        <f>60/360</f>
        <v>0.16666666666666666</v>
      </c>
      <c r="J31" s="101">
        <v>0</v>
      </c>
      <c r="K31" s="101">
        <v>0</v>
      </c>
      <c r="L31" s="101">
        <f t="shared" si="1"/>
        <v>0</v>
      </c>
      <c r="M31" s="102">
        <v>0</v>
      </c>
      <c r="N31" s="103" t="s">
        <v>212</v>
      </c>
      <c r="O31" s="21"/>
      <c r="Q31">
        <v>737717</v>
      </c>
    </row>
    <row r="32" spans="1:17" ht="357" x14ac:dyDescent="0.25">
      <c r="A32" s="2" t="s">
        <v>128</v>
      </c>
      <c r="B32" s="2" t="s">
        <v>10</v>
      </c>
      <c r="C32" s="95" t="s">
        <v>44</v>
      </c>
      <c r="D32" s="96" t="s">
        <v>19</v>
      </c>
      <c r="E32" s="97" t="s">
        <v>26</v>
      </c>
      <c r="F32" s="98">
        <v>1</v>
      </c>
      <c r="G32" s="99">
        <v>43329</v>
      </c>
      <c r="H32" s="99">
        <v>43452</v>
      </c>
      <c r="I32" s="100">
        <f>121/360</f>
        <v>0.33611111111111114</v>
      </c>
      <c r="J32" s="101">
        <v>0</v>
      </c>
      <c r="K32" s="101">
        <v>0</v>
      </c>
      <c r="L32" s="101">
        <f t="shared" si="1"/>
        <v>0</v>
      </c>
      <c r="M32" s="102">
        <v>0</v>
      </c>
      <c r="N32" s="103" t="s">
        <v>205</v>
      </c>
      <c r="O32" s="21"/>
      <c r="Q32">
        <v>781242</v>
      </c>
    </row>
    <row r="33" spans="1:17" ht="331.5" x14ac:dyDescent="0.25">
      <c r="A33" s="2" t="s">
        <v>128</v>
      </c>
      <c r="B33" s="2" t="s">
        <v>10</v>
      </c>
      <c r="C33" s="95" t="s">
        <v>30</v>
      </c>
      <c r="D33" s="96" t="s">
        <v>46</v>
      </c>
      <c r="E33" s="97" t="s">
        <v>31</v>
      </c>
      <c r="F33" s="98">
        <v>1</v>
      </c>
      <c r="G33" s="99">
        <v>42877</v>
      </c>
      <c r="H33" s="99">
        <v>43327</v>
      </c>
      <c r="I33" s="100">
        <f>443/360</f>
        <v>1.2305555555555556</v>
      </c>
      <c r="J33" s="101">
        <v>0</v>
      </c>
      <c r="K33" s="101">
        <v>0</v>
      </c>
      <c r="L33" s="101">
        <f t="shared" si="1"/>
        <v>0</v>
      </c>
      <c r="M33" s="102">
        <v>0</v>
      </c>
      <c r="N33" s="103" t="s">
        <v>206</v>
      </c>
      <c r="O33" s="21"/>
    </row>
    <row r="34" spans="1:17" ht="267.75" x14ac:dyDescent="0.25">
      <c r="A34" s="2" t="s">
        <v>128</v>
      </c>
      <c r="B34" s="2" t="s">
        <v>10</v>
      </c>
      <c r="C34" s="2" t="s">
        <v>35</v>
      </c>
      <c r="D34" s="33" t="s">
        <v>47</v>
      </c>
      <c r="E34" s="3" t="s">
        <v>32</v>
      </c>
      <c r="F34" s="18">
        <v>1</v>
      </c>
      <c r="G34" s="1">
        <v>43478</v>
      </c>
      <c r="H34" s="4">
        <v>44074</v>
      </c>
      <c r="I34" s="37">
        <f>587/360</f>
        <v>1.6305555555555555</v>
      </c>
      <c r="J34" s="69">
        <f>I34</f>
        <v>1.6305555555555555</v>
      </c>
      <c r="K34" s="69">
        <v>0</v>
      </c>
      <c r="L34" s="69">
        <v>0</v>
      </c>
      <c r="M34" s="93">
        <v>0</v>
      </c>
      <c r="N34" s="70" t="s">
        <v>207</v>
      </c>
      <c r="O34" s="21"/>
      <c r="Q34">
        <v>877803</v>
      </c>
    </row>
    <row r="35" spans="1:17" ht="306" x14ac:dyDescent="0.25">
      <c r="A35" s="2" t="s">
        <v>128</v>
      </c>
      <c r="B35" s="2" t="s">
        <v>10</v>
      </c>
      <c r="C35" s="2" t="s">
        <v>36</v>
      </c>
      <c r="D35" s="33" t="s">
        <v>48</v>
      </c>
      <c r="E35" s="3" t="s">
        <v>33</v>
      </c>
      <c r="F35" s="18">
        <v>1</v>
      </c>
      <c r="G35" s="1">
        <v>44789</v>
      </c>
      <c r="H35" s="4">
        <v>44915</v>
      </c>
      <c r="I35" s="37">
        <f>124/360</f>
        <v>0.34444444444444444</v>
      </c>
      <c r="J35" s="69">
        <v>0</v>
      </c>
      <c r="K35" s="69">
        <f>I35</f>
        <v>0.34444444444444444</v>
      </c>
      <c r="L35" s="69">
        <f>J35</f>
        <v>0</v>
      </c>
      <c r="M35" s="93">
        <f>I35</f>
        <v>0.34444444444444444</v>
      </c>
      <c r="N35" s="71" t="s">
        <v>208</v>
      </c>
      <c r="O35" s="21"/>
      <c r="Q35">
        <v>1000000</v>
      </c>
    </row>
    <row r="36" spans="1:17" ht="180.75" thickBot="1" x14ac:dyDescent="0.3">
      <c r="A36" s="2" t="s">
        <v>128</v>
      </c>
      <c r="B36" s="2" t="s">
        <v>10</v>
      </c>
      <c r="C36" s="2" t="s">
        <v>37</v>
      </c>
      <c r="D36" s="33" t="s">
        <v>49</v>
      </c>
      <c r="E36" s="3" t="s">
        <v>34</v>
      </c>
      <c r="F36" s="18">
        <v>1</v>
      </c>
      <c r="G36" s="1">
        <v>45218</v>
      </c>
      <c r="H36" s="4">
        <v>45250</v>
      </c>
      <c r="I36" s="37">
        <f>31/360</f>
        <v>8.611111111111111E-2</v>
      </c>
      <c r="J36" s="69">
        <v>0</v>
      </c>
      <c r="K36" s="69">
        <f>I36</f>
        <v>8.611111111111111E-2</v>
      </c>
      <c r="L36" s="69">
        <f>J36</f>
        <v>0</v>
      </c>
      <c r="M36" s="93">
        <f>I36</f>
        <v>8.611111111111111E-2</v>
      </c>
      <c r="N36" s="70" t="s">
        <v>191</v>
      </c>
      <c r="O36" s="21"/>
      <c r="Q36">
        <v>1160000</v>
      </c>
    </row>
    <row r="37" spans="1:17" ht="48" customHeight="1" thickBot="1" x14ac:dyDescent="0.3">
      <c r="A37" s="119" t="s">
        <v>126</v>
      </c>
      <c r="B37" s="119"/>
      <c r="C37" s="119"/>
      <c r="D37" s="119"/>
      <c r="E37" s="42"/>
      <c r="F37" s="43"/>
      <c r="G37" s="111" t="s">
        <v>73</v>
      </c>
      <c r="H37" s="112"/>
      <c r="I37" s="113"/>
      <c r="J37" s="75">
        <f>SUM(J20:J36)</f>
        <v>9.2444444444444436</v>
      </c>
      <c r="K37" s="76">
        <f>SUM(K20:K36)</f>
        <v>0.43055555555555558</v>
      </c>
      <c r="L37" s="76"/>
      <c r="M37" s="76"/>
      <c r="N37" s="104" t="s">
        <v>65</v>
      </c>
      <c r="O37" s="21"/>
    </row>
    <row r="38" spans="1:17" ht="117.75" customHeight="1" thickBot="1" x14ac:dyDescent="0.3">
      <c r="A38" s="120" t="s">
        <v>197</v>
      </c>
      <c r="B38" s="120"/>
      <c r="C38" s="120"/>
      <c r="D38" s="120"/>
      <c r="E38" s="42"/>
      <c r="F38" s="43"/>
      <c r="G38" s="55"/>
      <c r="H38" s="114" t="s">
        <v>74</v>
      </c>
      <c r="I38" s="114"/>
      <c r="J38" s="115"/>
      <c r="K38" s="89"/>
      <c r="L38" s="78">
        <f>SUM(L20:L36)</f>
        <v>0.93333333333333335</v>
      </c>
      <c r="M38" s="76">
        <f>SUM(M20:M36)</f>
        <v>0.43055555555555558</v>
      </c>
      <c r="N38" s="83" t="s">
        <v>64</v>
      </c>
      <c r="O38" s="21"/>
    </row>
    <row r="39" spans="1:17" ht="61.5" customHeight="1" thickBot="1" x14ac:dyDescent="0.3">
      <c r="A39" s="120" t="s">
        <v>198</v>
      </c>
      <c r="B39" s="120"/>
      <c r="C39" s="120"/>
      <c r="D39" s="120"/>
      <c r="E39" s="42"/>
      <c r="F39" s="43"/>
      <c r="G39" s="55"/>
      <c r="H39" s="116" t="s">
        <v>196</v>
      </c>
      <c r="I39" s="117"/>
      <c r="J39" s="117"/>
      <c r="K39" s="117"/>
      <c r="L39" s="118"/>
      <c r="M39" s="94"/>
      <c r="N39" s="60" t="s">
        <v>64</v>
      </c>
      <c r="O39" s="21"/>
    </row>
    <row r="40" spans="1:17" ht="102" customHeight="1" x14ac:dyDescent="0.25">
      <c r="A40" s="121" t="s">
        <v>199</v>
      </c>
      <c r="B40" s="121"/>
      <c r="C40" s="121"/>
      <c r="D40" s="121"/>
      <c r="E40" s="42"/>
      <c r="F40" s="43"/>
      <c r="G40" s="13"/>
      <c r="H40" s="44"/>
      <c r="I40" s="42"/>
      <c r="J40" s="74"/>
      <c r="K40" s="74"/>
      <c r="L40" s="74"/>
      <c r="M40" s="74"/>
      <c r="N40" s="74"/>
      <c r="O40" s="21"/>
    </row>
    <row r="41" spans="1:17" x14ac:dyDescent="0.25">
      <c r="A41" s="86"/>
      <c r="B41" s="86"/>
      <c r="C41" s="86"/>
      <c r="D41" s="86"/>
      <c r="E41" s="42"/>
      <c r="F41" s="43"/>
      <c r="G41" s="13"/>
      <c r="H41" s="44"/>
      <c r="I41" s="42"/>
      <c r="J41" s="74"/>
      <c r="K41" s="74"/>
      <c r="L41" s="74"/>
      <c r="M41" s="74"/>
      <c r="N41" s="74"/>
      <c r="O41" s="21"/>
    </row>
    <row r="42" spans="1:17" x14ac:dyDescent="0.25">
      <c r="A42" s="6"/>
      <c r="C42" s="6"/>
      <c r="D42" s="41"/>
      <c r="E42" s="42"/>
      <c r="F42" s="43"/>
      <c r="G42" s="13"/>
      <c r="H42" s="44"/>
      <c r="I42" s="42"/>
      <c r="J42" s="74"/>
      <c r="K42" s="74"/>
      <c r="L42" s="74"/>
      <c r="M42" s="74"/>
      <c r="N42" s="74"/>
      <c r="O42" s="21"/>
    </row>
    <row r="43" spans="1:17" x14ac:dyDescent="0.25">
      <c r="A43" s="6"/>
      <c r="B43" s="55" t="s">
        <v>75</v>
      </c>
      <c r="C43" s="6"/>
      <c r="D43" s="41"/>
      <c r="E43" s="42"/>
      <c r="F43" s="43"/>
      <c r="G43" s="13"/>
      <c r="H43" s="44"/>
      <c r="I43" s="42"/>
      <c r="J43" s="74"/>
      <c r="K43" s="74"/>
      <c r="L43" s="74"/>
      <c r="M43" s="74"/>
      <c r="N43" s="74"/>
      <c r="O43" s="21"/>
    </row>
    <row r="44" spans="1:17" x14ac:dyDescent="0.25">
      <c r="A44" s="6"/>
      <c r="B44" s="63" t="s">
        <v>76</v>
      </c>
      <c r="C44" s="6"/>
      <c r="D44" s="41"/>
      <c r="E44" s="42"/>
      <c r="F44" s="43"/>
      <c r="G44" s="13"/>
      <c r="H44" s="44"/>
      <c r="I44" s="42"/>
      <c r="J44" s="74"/>
      <c r="K44" s="74"/>
      <c r="L44" s="74"/>
      <c r="M44" s="74"/>
      <c r="N44" s="74"/>
      <c r="O44" s="21"/>
    </row>
    <row r="45" spans="1:17" x14ac:dyDescent="0.25">
      <c r="A45" s="6"/>
      <c r="B45" s="6"/>
      <c r="C45" s="6"/>
      <c r="D45" s="41"/>
      <c r="E45" s="42"/>
      <c r="F45" s="43"/>
      <c r="G45" s="13"/>
      <c r="H45" s="44"/>
      <c r="I45" s="42"/>
      <c r="J45" s="74"/>
      <c r="K45" s="74"/>
      <c r="L45" s="74"/>
      <c r="M45" s="74"/>
      <c r="N45" s="74"/>
      <c r="O45" s="21"/>
    </row>
    <row r="46" spans="1:17" x14ac:dyDescent="0.25">
      <c r="A46" s="6"/>
      <c r="B46" s="6"/>
      <c r="C46" s="6"/>
      <c r="D46" s="41"/>
      <c r="E46" s="42"/>
      <c r="F46" s="43"/>
      <c r="G46" s="13"/>
      <c r="H46" s="44"/>
      <c r="I46" s="42"/>
      <c r="J46" s="74"/>
      <c r="K46" s="74"/>
      <c r="L46" s="74"/>
      <c r="M46" s="74"/>
      <c r="N46" s="74"/>
      <c r="O46" s="21"/>
    </row>
    <row r="47" spans="1:17" x14ac:dyDescent="0.25">
      <c r="A47" s="6"/>
      <c r="B47" s="6"/>
      <c r="C47" s="6"/>
      <c r="D47" s="41"/>
      <c r="E47" s="42"/>
      <c r="F47" s="43"/>
      <c r="G47" s="13"/>
      <c r="H47" s="44"/>
      <c r="I47" s="42"/>
      <c r="J47" s="74"/>
      <c r="K47" s="74"/>
      <c r="L47" s="74"/>
      <c r="M47" s="74"/>
      <c r="N47" s="74"/>
      <c r="O47" s="21"/>
    </row>
    <row r="48" spans="1:17" x14ac:dyDescent="0.25">
      <c r="B48" s="8"/>
      <c r="C48" s="8"/>
      <c r="D48" s="8"/>
    </row>
    <row r="49" spans="2:17" x14ac:dyDescent="0.25">
      <c r="C49" s="7"/>
      <c r="D49" s="8"/>
    </row>
    <row r="50" spans="2:17" x14ac:dyDescent="0.25">
      <c r="B50" s="107"/>
      <c r="C50" s="107"/>
      <c r="D50" s="107"/>
    </row>
    <row r="51" spans="2:17" x14ac:dyDescent="0.25">
      <c r="B51" s="8"/>
      <c r="C51" s="8"/>
      <c r="D51" s="8"/>
    </row>
    <row r="52" spans="2:17" x14ac:dyDescent="0.25">
      <c r="B52" s="8"/>
      <c r="C52" s="8"/>
      <c r="D52" s="8"/>
      <c r="Q52" s="23"/>
    </row>
    <row r="53" spans="2:17" x14ac:dyDescent="0.25">
      <c r="C53" s="5"/>
    </row>
    <row r="54" spans="2:17" x14ac:dyDescent="0.25">
      <c r="C54" s="5"/>
    </row>
    <row r="55" spans="2:17" x14ac:dyDescent="0.25">
      <c r="B55" s="9"/>
      <c r="C55" s="9"/>
      <c r="D55" s="9"/>
      <c r="E55" s="9"/>
    </row>
    <row r="56" spans="2:17" x14ac:dyDescent="0.25">
      <c r="B56" s="9"/>
      <c r="C56" s="9"/>
      <c r="D56" s="9"/>
      <c r="E56" s="9"/>
    </row>
    <row r="57" spans="2:17" x14ac:dyDescent="0.25">
      <c r="B57" s="9"/>
      <c r="C57" s="10"/>
      <c r="D57" s="10"/>
      <c r="E57" s="11"/>
    </row>
    <row r="58" spans="2:17" x14ac:dyDescent="0.25">
      <c r="B58" s="9"/>
      <c r="C58" s="10"/>
      <c r="D58" s="10"/>
      <c r="E58" s="11"/>
    </row>
    <row r="59" spans="2:17" x14ac:dyDescent="0.25">
      <c r="B59" s="9"/>
      <c r="C59" s="12"/>
      <c r="D59" s="12"/>
      <c r="E59" s="11"/>
    </row>
    <row r="60" spans="2:17" x14ac:dyDescent="0.25">
      <c r="B60" s="6"/>
      <c r="C60" s="13"/>
      <c r="D60" s="13"/>
      <c r="E60" s="11"/>
      <c r="F60" s="13"/>
      <c r="G60" s="12"/>
      <c r="H60" s="108"/>
      <c r="I60" s="108"/>
    </row>
    <row r="61" spans="2:17" ht="44.25" customHeight="1" x14ac:dyDescent="0.25">
      <c r="B61" s="8"/>
      <c r="C61" s="13"/>
      <c r="D61" s="13"/>
      <c r="E61" s="11"/>
      <c r="F61" s="13"/>
      <c r="G61" s="12"/>
      <c r="H61" s="108"/>
      <c r="I61" s="108"/>
    </row>
    <row r="62" spans="2:17" x14ac:dyDescent="0.25">
      <c r="B62" s="9"/>
      <c r="C62" s="109"/>
      <c r="D62" s="109"/>
      <c r="E62" s="11"/>
    </row>
    <row r="63" spans="2:17" ht="28.5" customHeight="1" x14ac:dyDescent="0.25">
      <c r="B63" s="6"/>
      <c r="C63" s="14"/>
      <c r="D63" s="14"/>
      <c r="E63" s="11"/>
      <c r="F63" s="8"/>
    </row>
    <row r="64" spans="2:17" x14ac:dyDescent="0.25">
      <c r="B64" s="15"/>
      <c r="C64" s="14"/>
      <c r="D64" s="14"/>
      <c r="E64" s="11"/>
      <c r="F64" s="8"/>
    </row>
    <row r="65" spans="2:6" x14ac:dyDescent="0.25">
      <c r="B65" s="16"/>
      <c r="C65" s="14"/>
      <c r="D65" s="14"/>
      <c r="E65" s="11"/>
      <c r="F65" s="8"/>
    </row>
    <row r="66" spans="2:6" x14ac:dyDescent="0.25">
      <c r="B66" s="6"/>
      <c r="C66" s="14"/>
      <c r="D66" s="14"/>
      <c r="E66" s="11"/>
      <c r="F66" s="8"/>
    </row>
    <row r="67" spans="2:6" x14ac:dyDescent="0.25">
      <c r="B67" s="8"/>
      <c r="C67" s="8"/>
      <c r="D67" s="8"/>
      <c r="E67" s="11"/>
    </row>
    <row r="68" spans="2:6" x14ac:dyDescent="0.25">
      <c r="B68" s="8"/>
      <c r="C68" s="8"/>
      <c r="D68" s="8"/>
      <c r="E68" s="11"/>
    </row>
    <row r="69" spans="2:6" x14ac:dyDescent="0.25">
      <c r="B69" s="8"/>
      <c r="C69" s="8"/>
      <c r="D69" s="8"/>
      <c r="E69" s="11"/>
    </row>
  </sheetData>
  <mergeCells count="26">
    <mergeCell ref="B2:N2"/>
    <mergeCell ref="B18:B19"/>
    <mergeCell ref="C18:C19"/>
    <mergeCell ref="D18:D19"/>
    <mergeCell ref="E18:E19"/>
    <mergeCell ref="F18:F19"/>
    <mergeCell ref="I18:I19"/>
    <mergeCell ref="J18:J19"/>
    <mergeCell ref="L18:L19"/>
    <mergeCell ref="N18:N19"/>
    <mergeCell ref="F9:G9"/>
    <mergeCell ref="H9:J9"/>
    <mergeCell ref="K18:K19"/>
    <mergeCell ref="M18:M19"/>
    <mergeCell ref="A18:A19"/>
    <mergeCell ref="B50:D50"/>
    <mergeCell ref="H60:I61"/>
    <mergeCell ref="C62:D62"/>
    <mergeCell ref="C5:N5"/>
    <mergeCell ref="G37:I37"/>
    <mergeCell ref="H38:J38"/>
    <mergeCell ref="H39:L39"/>
    <mergeCell ref="A37:D37"/>
    <mergeCell ref="A38:D38"/>
    <mergeCell ref="A39:D39"/>
    <mergeCell ref="A40:D40"/>
  </mergeCells>
  <pageMargins left="0.7" right="0.7" top="0.75" bottom="0.75" header="0.3" footer="0.3"/>
  <pageSetup scale="53" orientation="landscape" horizontalDpi="4294967292" verticalDpi="0" r:id="rId1"/>
  <rowBreaks count="1" manualBreakCount="1">
    <brk id="24"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65"/>
  <sheetViews>
    <sheetView view="pageBreakPreview" topLeftCell="A34" zoomScale="90" zoomScaleNormal="92" zoomScaleSheetLayoutView="90" workbookViewId="0">
      <selection activeCell="H37" sqref="H37"/>
    </sheetView>
  </sheetViews>
  <sheetFormatPr baseColWidth="10" defaultColWidth="11.42578125" defaultRowHeight="15" x14ac:dyDescent="0.25"/>
  <cols>
    <col min="1" max="1" width="19.7109375" customWidth="1"/>
    <col min="2" max="2" width="20.42578125" customWidth="1"/>
    <col min="3" max="3" width="37" customWidth="1"/>
    <col min="4" max="4" width="8.7109375" customWidth="1"/>
    <col min="5" max="5" width="9" customWidth="1"/>
    <col min="6" max="6" width="12" customWidth="1"/>
    <col min="7" max="7" width="12.140625" customWidth="1"/>
    <col min="8" max="8" width="14.140625" customWidth="1"/>
    <col min="9" max="9" width="13" style="19" customWidth="1"/>
    <col min="10" max="10" width="12.28515625" customWidth="1"/>
    <col min="11" max="11" width="21.5703125" customWidth="1"/>
  </cols>
  <sheetData>
    <row r="1" spans="1:13" ht="15.95" customHeight="1" x14ac:dyDescent="0.25">
      <c r="A1" s="24"/>
      <c r="B1" s="25"/>
      <c r="C1" s="25"/>
      <c r="D1" s="26"/>
      <c r="E1" s="27"/>
      <c r="F1" s="27"/>
      <c r="G1" s="27"/>
      <c r="H1" s="27"/>
      <c r="I1" s="28"/>
      <c r="J1" s="27"/>
      <c r="K1" s="32"/>
    </row>
    <row r="2" spans="1:13" ht="15" customHeight="1" x14ac:dyDescent="0.25">
      <c r="A2" s="122" t="s">
        <v>181</v>
      </c>
      <c r="B2" s="122"/>
      <c r="C2" s="122"/>
      <c r="D2" s="122"/>
      <c r="E2" s="122"/>
      <c r="F2" s="122"/>
      <c r="G2" s="122"/>
      <c r="H2" s="122"/>
      <c r="I2" s="122"/>
      <c r="J2" s="122"/>
      <c r="K2" s="122"/>
    </row>
    <row r="3" spans="1:13" ht="15" customHeight="1" x14ac:dyDescent="0.25">
      <c r="A3" s="27"/>
      <c r="B3" s="29"/>
      <c r="C3" s="29"/>
      <c r="D3" s="27"/>
      <c r="E3" s="27"/>
      <c r="F3" s="27"/>
      <c r="G3" s="27"/>
      <c r="H3" s="27"/>
      <c r="I3" s="30"/>
      <c r="J3" s="27"/>
      <c r="K3" s="27"/>
    </row>
    <row r="4" spans="1:13" ht="15.75" x14ac:dyDescent="0.25">
      <c r="A4" s="31"/>
      <c r="B4" s="29"/>
      <c r="C4" s="29"/>
      <c r="D4" s="27"/>
      <c r="E4" s="27"/>
      <c r="F4" s="27"/>
      <c r="G4" s="27"/>
      <c r="H4" s="27"/>
      <c r="I4" s="30"/>
      <c r="J4" s="27"/>
      <c r="K4" s="27"/>
    </row>
    <row r="5" spans="1:13" x14ac:dyDescent="0.25">
      <c r="A5" s="47" t="s">
        <v>9</v>
      </c>
      <c r="B5" s="48" t="s">
        <v>118</v>
      </c>
      <c r="C5" s="79"/>
      <c r="D5" s="80"/>
      <c r="E5" s="80"/>
      <c r="F5" s="80"/>
      <c r="G5" s="80"/>
      <c r="H5" s="80"/>
      <c r="I5" s="81"/>
      <c r="J5" s="80"/>
      <c r="K5" s="80"/>
    </row>
    <row r="6" spans="1:13" ht="80.099999999999994" customHeight="1" x14ac:dyDescent="0.25">
      <c r="A6" s="47" t="s">
        <v>2</v>
      </c>
      <c r="B6" s="110" t="s">
        <v>38</v>
      </c>
      <c r="C6" s="110"/>
      <c r="D6" s="110"/>
      <c r="E6" s="110"/>
      <c r="F6" s="110"/>
      <c r="G6" s="110"/>
      <c r="H6" s="110"/>
      <c r="I6" s="110"/>
      <c r="J6" s="110"/>
      <c r="K6" s="110"/>
      <c r="M6" s="39"/>
    </row>
    <row r="7" spans="1:13" x14ac:dyDescent="0.25">
      <c r="A7" s="47"/>
      <c r="B7" s="47"/>
      <c r="C7" s="47"/>
      <c r="D7" s="47"/>
      <c r="E7" s="47"/>
      <c r="F7" s="47"/>
      <c r="G7" s="47"/>
      <c r="H7" s="47"/>
      <c r="I7" s="47"/>
      <c r="J7" s="47"/>
      <c r="K7" s="47"/>
      <c r="M7" s="39"/>
    </row>
    <row r="8" spans="1:13" x14ac:dyDescent="0.25">
      <c r="A8" s="49" t="s">
        <v>57</v>
      </c>
      <c r="B8" s="50" t="s">
        <v>131</v>
      </c>
      <c r="C8" s="50"/>
      <c r="D8" s="51"/>
      <c r="E8" s="51"/>
      <c r="F8" s="51"/>
      <c r="G8" s="51"/>
      <c r="H8" s="51"/>
      <c r="I8" s="51"/>
      <c r="J8" s="47"/>
      <c r="K8" s="47"/>
      <c r="M8" s="39"/>
    </row>
    <row r="9" spans="1:13" ht="27.75" customHeight="1" x14ac:dyDescent="0.25">
      <c r="A9" s="91" t="s">
        <v>184</v>
      </c>
      <c r="B9" s="92">
        <v>45713</v>
      </c>
      <c r="C9" s="91" t="s">
        <v>185</v>
      </c>
      <c r="D9" s="92">
        <v>45719</v>
      </c>
      <c r="E9" s="52"/>
      <c r="F9" s="51"/>
      <c r="G9" s="51"/>
      <c r="H9" s="51"/>
      <c r="I9" s="51"/>
      <c r="J9" s="47"/>
      <c r="K9" s="47"/>
      <c r="M9" s="39"/>
    </row>
    <row r="10" spans="1:13" ht="25.5" x14ac:dyDescent="0.25">
      <c r="A10" s="53" t="s">
        <v>58</v>
      </c>
      <c r="B10" s="50" t="s">
        <v>132</v>
      </c>
      <c r="C10" s="54"/>
      <c r="D10" s="55"/>
      <c r="E10" s="129" t="s">
        <v>59</v>
      </c>
      <c r="F10" s="129"/>
      <c r="G10" s="135" t="s">
        <v>85</v>
      </c>
      <c r="H10" s="136"/>
      <c r="I10" s="136"/>
      <c r="J10" s="136"/>
      <c r="K10" s="47"/>
      <c r="M10" s="39"/>
    </row>
    <row r="11" spans="1:13" x14ac:dyDescent="0.25">
      <c r="A11" s="49" t="s">
        <v>61</v>
      </c>
      <c r="B11" s="50" t="s">
        <v>62</v>
      </c>
      <c r="C11" s="55"/>
      <c r="D11" s="55"/>
      <c r="E11" s="52"/>
      <c r="F11" s="51"/>
      <c r="G11" s="51"/>
      <c r="H11" s="51"/>
      <c r="I11" s="51"/>
      <c r="J11" s="47"/>
      <c r="K11" s="47"/>
      <c r="M11" s="39"/>
    </row>
    <row r="12" spans="1:13" x14ac:dyDescent="0.25">
      <c r="A12" s="49" t="s">
        <v>63</v>
      </c>
      <c r="B12" s="56" t="s">
        <v>95</v>
      </c>
      <c r="C12" s="57"/>
      <c r="D12" s="52"/>
      <c r="E12" s="64" t="s">
        <v>64</v>
      </c>
      <c r="F12" s="64" t="s">
        <v>65</v>
      </c>
      <c r="G12" s="51"/>
      <c r="H12" s="51"/>
      <c r="I12" s="51"/>
      <c r="J12" s="47"/>
      <c r="K12" s="47"/>
      <c r="M12" s="39"/>
    </row>
    <row r="13" spans="1:13" ht="25.5" x14ac:dyDescent="0.25">
      <c r="A13" s="49" t="s">
        <v>66</v>
      </c>
      <c r="B13" s="58">
        <v>35034</v>
      </c>
      <c r="C13" s="59"/>
      <c r="D13" s="52"/>
      <c r="E13" s="65"/>
      <c r="F13" s="66" t="s">
        <v>65</v>
      </c>
      <c r="G13" s="51"/>
      <c r="H13" s="51"/>
      <c r="I13" s="51"/>
      <c r="J13" s="47"/>
      <c r="K13" s="47"/>
      <c r="M13" s="39"/>
    </row>
    <row r="14" spans="1:13" ht="25.5" x14ac:dyDescent="0.25">
      <c r="A14" s="49" t="s">
        <v>67</v>
      </c>
      <c r="B14" s="58">
        <v>40661</v>
      </c>
      <c r="C14" s="59"/>
      <c r="D14" s="60"/>
      <c r="E14" s="52"/>
      <c r="F14" s="51"/>
      <c r="G14" s="51"/>
      <c r="H14" s="51"/>
      <c r="I14" s="51"/>
      <c r="J14" s="47"/>
      <c r="K14" s="47"/>
      <c r="M14" s="39"/>
    </row>
    <row r="15" spans="1:13" ht="25.5" x14ac:dyDescent="0.25">
      <c r="A15" s="49" t="s">
        <v>68</v>
      </c>
      <c r="B15" s="61" t="s">
        <v>133</v>
      </c>
      <c r="C15" s="61"/>
      <c r="D15" s="133" t="s">
        <v>65</v>
      </c>
      <c r="E15" s="134"/>
      <c r="F15" s="51"/>
      <c r="G15" s="51"/>
      <c r="H15" s="51"/>
      <c r="I15" s="51"/>
      <c r="J15" s="47"/>
      <c r="K15" s="47"/>
      <c r="M15" s="39"/>
    </row>
    <row r="16" spans="1:13" ht="25.5" x14ac:dyDescent="0.25">
      <c r="A16" s="49" t="s">
        <v>69</v>
      </c>
      <c r="B16" s="58">
        <v>37967</v>
      </c>
      <c r="C16" s="62"/>
      <c r="D16" s="55"/>
      <c r="E16" s="52"/>
      <c r="F16" s="51"/>
      <c r="G16" s="51"/>
      <c r="H16" s="51"/>
      <c r="I16" s="51"/>
      <c r="J16" s="47"/>
      <c r="K16" s="47"/>
      <c r="M16" s="39"/>
    </row>
    <row r="17" spans="1:14" x14ac:dyDescent="0.25">
      <c r="A17" s="6"/>
      <c r="B17" s="8"/>
      <c r="C17" s="8"/>
      <c r="I17" s="20"/>
    </row>
    <row r="18" spans="1:14" ht="15.75" thickBot="1" x14ac:dyDescent="0.3">
      <c r="A18" s="6"/>
      <c r="B18" s="8"/>
      <c r="C18" s="8"/>
      <c r="I18" s="20"/>
    </row>
    <row r="19" spans="1:14" ht="15" customHeight="1" x14ac:dyDescent="0.25">
      <c r="A19" s="105" t="s">
        <v>0</v>
      </c>
      <c r="B19" s="105" t="s">
        <v>1</v>
      </c>
      <c r="C19" s="105" t="s">
        <v>2</v>
      </c>
      <c r="D19" s="105" t="s">
        <v>3</v>
      </c>
      <c r="E19" s="105" t="s">
        <v>4</v>
      </c>
      <c r="F19" s="67" t="s">
        <v>8</v>
      </c>
      <c r="G19" s="67"/>
      <c r="H19" s="105" t="s">
        <v>87</v>
      </c>
      <c r="I19" s="123" t="s">
        <v>70</v>
      </c>
      <c r="J19" s="125" t="s">
        <v>71</v>
      </c>
      <c r="K19" s="127" t="s">
        <v>72</v>
      </c>
    </row>
    <row r="20" spans="1:14" ht="28.5" customHeight="1" x14ac:dyDescent="0.25">
      <c r="A20" s="106"/>
      <c r="B20" s="106"/>
      <c r="C20" s="106"/>
      <c r="D20" s="106"/>
      <c r="E20" s="106"/>
      <c r="F20" s="68" t="s">
        <v>5</v>
      </c>
      <c r="G20" s="68" t="s">
        <v>6</v>
      </c>
      <c r="H20" s="106"/>
      <c r="I20" s="124"/>
      <c r="J20" s="126"/>
      <c r="K20" s="128"/>
      <c r="M20" s="22"/>
    </row>
    <row r="21" spans="1:14" ht="293.25" customHeight="1" x14ac:dyDescent="0.25">
      <c r="A21" s="2" t="s">
        <v>129</v>
      </c>
      <c r="B21" s="2" t="s">
        <v>130</v>
      </c>
      <c r="C21" s="33" t="s">
        <v>129</v>
      </c>
      <c r="D21" s="3" t="s">
        <v>125</v>
      </c>
      <c r="E21" s="18">
        <v>1</v>
      </c>
      <c r="F21" s="1">
        <v>37311</v>
      </c>
      <c r="G21" s="4">
        <v>39154</v>
      </c>
      <c r="H21" s="37">
        <f>1819/360</f>
        <v>5.052777777777778</v>
      </c>
      <c r="I21" s="69">
        <v>0</v>
      </c>
      <c r="J21" s="69">
        <v>0</v>
      </c>
      <c r="K21" s="70" t="s">
        <v>209</v>
      </c>
      <c r="M21" s="87"/>
    </row>
    <row r="22" spans="1:14" ht="191.25" x14ac:dyDescent="0.25">
      <c r="A22" s="95" t="s">
        <v>56</v>
      </c>
      <c r="B22" s="95" t="s">
        <v>39</v>
      </c>
      <c r="C22" s="96" t="s">
        <v>11</v>
      </c>
      <c r="D22" s="97" t="s">
        <v>20</v>
      </c>
      <c r="E22" s="98">
        <v>1</v>
      </c>
      <c r="F22" s="99">
        <v>40414</v>
      </c>
      <c r="G22" s="99">
        <v>40658</v>
      </c>
      <c r="H22" s="100">
        <f>241/360</f>
        <v>0.6694444444444444</v>
      </c>
      <c r="I22" s="101">
        <v>0</v>
      </c>
      <c r="J22" s="101">
        <f t="shared" ref="I22:J26" si="0">I22</f>
        <v>0</v>
      </c>
      <c r="K22" s="103" t="s">
        <v>210</v>
      </c>
      <c r="L22" s="21"/>
      <c r="N22">
        <v>535600</v>
      </c>
    </row>
    <row r="23" spans="1:14" ht="105" x14ac:dyDescent="0.25">
      <c r="A23" s="2" t="s">
        <v>56</v>
      </c>
      <c r="B23" s="2" t="s">
        <v>40</v>
      </c>
      <c r="C23" s="33" t="s">
        <v>11</v>
      </c>
      <c r="D23" s="3" t="s">
        <v>27</v>
      </c>
      <c r="E23" s="18">
        <v>1</v>
      </c>
      <c r="F23" s="1">
        <v>40667</v>
      </c>
      <c r="G23" s="4">
        <v>40713</v>
      </c>
      <c r="H23" s="37">
        <f>45/360</f>
        <v>0.125</v>
      </c>
      <c r="I23" s="69">
        <f t="shared" si="0"/>
        <v>0.125</v>
      </c>
      <c r="J23" s="69">
        <f t="shared" si="0"/>
        <v>0.125</v>
      </c>
      <c r="K23" s="71" t="s">
        <v>82</v>
      </c>
      <c r="L23" s="21"/>
      <c r="N23">
        <v>535600</v>
      </c>
    </row>
    <row r="24" spans="1:14" ht="108" x14ac:dyDescent="0.25">
      <c r="A24" s="2" t="s">
        <v>56</v>
      </c>
      <c r="B24" s="2" t="s">
        <v>40</v>
      </c>
      <c r="C24" s="33" t="s">
        <v>29</v>
      </c>
      <c r="D24" s="3" t="s">
        <v>28</v>
      </c>
      <c r="E24" s="18">
        <v>1</v>
      </c>
      <c r="F24" s="1">
        <v>40757</v>
      </c>
      <c r="G24" s="4">
        <v>40899</v>
      </c>
      <c r="H24" s="37">
        <f>140/360</f>
        <v>0.3888888888888889</v>
      </c>
      <c r="I24" s="69">
        <f t="shared" si="0"/>
        <v>0.3888888888888889</v>
      </c>
      <c r="J24" s="69">
        <f t="shared" si="0"/>
        <v>0.3888888888888889</v>
      </c>
      <c r="K24" s="72" t="s">
        <v>82</v>
      </c>
      <c r="L24" s="21"/>
      <c r="N24">
        <v>535600</v>
      </c>
    </row>
    <row r="25" spans="1:14" ht="105" x14ac:dyDescent="0.25">
      <c r="A25" s="2" t="s">
        <v>56</v>
      </c>
      <c r="B25" s="2" t="s">
        <v>41</v>
      </c>
      <c r="C25" s="33" t="s">
        <v>13</v>
      </c>
      <c r="D25" s="3" t="s">
        <v>12</v>
      </c>
      <c r="E25" s="18">
        <v>1</v>
      </c>
      <c r="F25" s="1">
        <v>41093</v>
      </c>
      <c r="G25" s="4">
        <v>41247</v>
      </c>
      <c r="H25" s="37">
        <f>151/360</f>
        <v>0.41944444444444445</v>
      </c>
      <c r="I25" s="69">
        <f t="shared" si="0"/>
        <v>0.41944444444444445</v>
      </c>
      <c r="J25" s="69">
        <f t="shared" si="0"/>
        <v>0.41944444444444445</v>
      </c>
      <c r="K25" s="72" t="s">
        <v>82</v>
      </c>
      <c r="L25" s="21"/>
      <c r="N25">
        <v>566700</v>
      </c>
    </row>
    <row r="26" spans="1:14" ht="105" x14ac:dyDescent="0.25">
      <c r="A26" s="2" t="s">
        <v>56</v>
      </c>
      <c r="B26" s="2" t="s">
        <v>42</v>
      </c>
      <c r="C26" s="33" t="s">
        <v>14</v>
      </c>
      <c r="D26" s="3" t="s">
        <v>21</v>
      </c>
      <c r="E26" s="18">
        <v>1</v>
      </c>
      <c r="F26" s="1">
        <v>41452</v>
      </c>
      <c r="G26" s="4">
        <v>41634</v>
      </c>
      <c r="H26" s="37">
        <f>179/360</f>
        <v>0.49722222222222223</v>
      </c>
      <c r="I26" s="69">
        <f t="shared" si="0"/>
        <v>0.49722222222222223</v>
      </c>
      <c r="J26" s="69">
        <f t="shared" si="0"/>
        <v>0.49722222222222223</v>
      </c>
      <c r="K26" s="73" t="s">
        <v>82</v>
      </c>
      <c r="L26" s="21"/>
      <c r="N26">
        <v>589500</v>
      </c>
    </row>
    <row r="27" spans="1:14" ht="192" x14ac:dyDescent="0.25">
      <c r="A27" s="2" t="s">
        <v>56</v>
      </c>
      <c r="B27" s="2" t="s">
        <v>43</v>
      </c>
      <c r="C27" s="33" t="s">
        <v>15</v>
      </c>
      <c r="D27" s="3" t="s">
        <v>22</v>
      </c>
      <c r="E27" s="18">
        <v>1</v>
      </c>
      <c r="F27" s="1">
        <v>41715</v>
      </c>
      <c r="G27" s="4">
        <v>42003</v>
      </c>
      <c r="H27" s="37">
        <f>283/360</f>
        <v>0.78611111111111109</v>
      </c>
      <c r="I27" s="69">
        <f t="shared" ref="I27:I33" si="1">H27</f>
        <v>0.78611111111111109</v>
      </c>
      <c r="J27" s="69">
        <f t="shared" ref="J27:J33" si="2">I27</f>
        <v>0.78611111111111109</v>
      </c>
      <c r="K27" s="73" t="s">
        <v>82</v>
      </c>
      <c r="L27" s="21"/>
      <c r="N27">
        <v>616000</v>
      </c>
    </row>
    <row r="28" spans="1:14" ht="301.5" customHeight="1" x14ac:dyDescent="0.25">
      <c r="A28" s="95" t="s">
        <v>56</v>
      </c>
      <c r="B28" s="95" t="s">
        <v>43</v>
      </c>
      <c r="C28" s="96" t="s">
        <v>16</v>
      </c>
      <c r="D28" s="97" t="s">
        <v>23</v>
      </c>
      <c r="E28" s="98">
        <v>1</v>
      </c>
      <c r="F28" s="99">
        <v>42065</v>
      </c>
      <c r="G28" s="99">
        <v>42354</v>
      </c>
      <c r="H28" s="100">
        <f>279/360</f>
        <v>0.77500000000000002</v>
      </c>
      <c r="I28" s="101">
        <v>0</v>
      </c>
      <c r="J28" s="101">
        <f t="shared" si="2"/>
        <v>0</v>
      </c>
      <c r="K28" s="103" t="s">
        <v>211</v>
      </c>
      <c r="L28" s="21"/>
      <c r="N28">
        <v>644350</v>
      </c>
    </row>
    <row r="29" spans="1:14" ht="156" x14ac:dyDescent="0.25">
      <c r="A29" s="2" t="s">
        <v>56</v>
      </c>
      <c r="B29" s="2" t="s">
        <v>44</v>
      </c>
      <c r="C29" s="33" t="s">
        <v>17</v>
      </c>
      <c r="D29" s="3" t="s">
        <v>24</v>
      </c>
      <c r="E29" s="18">
        <v>1</v>
      </c>
      <c r="F29" s="1">
        <v>42563</v>
      </c>
      <c r="G29" s="4">
        <v>42719</v>
      </c>
      <c r="H29" s="37">
        <f>153/360</f>
        <v>0.42499999999999999</v>
      </c>
      <c r="I29" s="69">
        <f t="shared" si="1"/>
        <v>0.42499999999999999</v>
      </c>
      <c r="J29" s="69">
        <f t="shared" si="2"/>
        <v>0.42499999999999999</v>
      </c>
      <c r="K29" s="73" t="s">
        <v>82</v>
      </c>
      <c r="L29" s="21"/>
      <c r="N29">
        <v>689455</v>
      </c>
    </row>
    <row r="30" spans="1:14" ht="207" customHeight="1" x14ac:dyDescent="0.25">
      <c r="A30" s="95" t="s">
        <v>56</v>
      </c>
      <c r="B30" s="95" t="s">
        <v>45</v>
      </c>
      <c r="C30" s="96" t="s">
        <v>18</v>
      </c>
      <c r="D30" s="97" t="s">
        <v>25</v>
      </c>
      <c r="E30" s="98">
        <v>1</v>
      </c>
      <c r="F30" s="99">
        <v>42751</v>
      </c>
      <c r="G30" s="99">
        <v>42810</v>
      </c>
      <c r="H30" s="100">
        <f>60/360</f>
        <v>0.16666666666666666</v>
      </c>
      <c r="I30" s="101">
        <v>0</v>
      </c>
      <c r="J30" s="101">
        <f t="shared" si="2"/>
        <v>0</v>
      </c>
      <c r="K30" s="103" t="s">
        <v>213</v>
      </c>
      <c r="L30" s="38"/>
      <c r="N30">
        <v>737717</v>
      </c>
    </row>
    <row r="31" spans="1:14" ht="204" x14ac:dyDescent="0.25">
      <c r="A31" s="2" t="s">
        <v>56</v>
      </c>
      <c r="B31" s="2" t="s">
        <v>44</v>
      </c>
      <c r="C31" s="33" t="s">
        <v>19</v>
      </c>
      <c r="D31" s="3" t="s">
        <v>26</v>
      </c>
      <c r="E31" s="18">
        <v>1</v>
      </c>
      <c r="F31" s="1">
        <v>43329</v>
      </c>
      <c r="G31" s="4">
        <v>43452</v>
      </c>
      <c r="H31" s="37">
        <f>121/360</f>
        <v>0.33611111111111114</v>
      </c>
      <c r="I31" s="69">
        <f t="shared" si="1"/>
        <v>0.33611111111111114</v>
      </c>
      <c r="J31" s="69">
        <f t="shared" si="2"/>
        <v>0.33611111111111114</v>
      </c>
      <c r="K31" s="73" t="s">
        <v>82</v>
      </c>
      <c r="L31" s="21"/>
      <c r="N31">
        <v>781242</v>
      </c>
    </row>
    <row r="32" spans="1:14" ht="84" x14ac:dyDescent="0.25">
      <c r="A32" s="2" t="s">
        <v>56</v>
      </c>
      <c r="B32" s="2" t="s">
        <v>30</v>
      </c>
      <c r="C32" s="33" t="s">
        <v>46</v>
      </c>
      <c r="D32" s="3" t="s">
        <v>31</v>
      </c>
      <c r="E32" s="18">
        <v>1</v>
      </c>
      <c r="F32" s="1">
        <v>42877</v>
      </c>
      <c r="G32" s="4">
        <v>43327</v>
      </c>
      <c r="H32" s="37">
        <f>443/360</f>
        <v>1.2305555555555556</v>
      </c>
      <c r="I32" s="69">
        <f t="shared" si="1"/>
        <v>1.2305555555555556</v>
      </c>
      <c r="J32" s="69">
        <f t="shared" si="2"/>
        <v>1.2305555555555556</v>
      </c>
      <c r="K32" s="73" t="s">
        <v>82</v>
      </c>
      <c r="L32" s="21"/>
    </row>
    <row r="33" spans="1:14" ht="115.5" customHeight="1" thickBot="1" x14ac:dyDescent="0.3">
      <c r="A33" s="2" t="s">
        <v>56</v>
      </c>
      <c r="B33" s="2" t="s">
        <v>36</v>
      </c>
      <c r="C33" s="33" t="s">
        <v>48</v>
      </c>
      <c r="D33" s="3" t="s">
        <v>33</v>
      </c>
      <c r="E33" s="18">
        <v>1</v>
      </c>
      <c r="F33" s="1">
        <v>44789</v>
      </c>
      <c r="G33" s="4">
        <v>44915</v>
      </c>
      <c r="H33" s="37">
        <f>124/360</f>
        <v>0.34444444444444444</v>
      </c>
      <c r="I33" s="69">
        <f t="shared" si="1"/>
        <v>0.34444444444444444</v>
      </c>
      <c r="J33" s="69">
        <f t="shared" si="2"/>
        <v>0.34444444444444444</v>
      </c>
      <c r="K33" s="71" t="s">
        <v>83</v>
      </c>
    </row>
    <row r="34" spans="1:14" ht="72" customHeight="1" thickBot="1" x14ac:dyDescent="0.3">
      <c r="A34" s="119" t="s">
        <v>214</v>
      </c>
      <c r="B34" s="119"/>
      <c r="C34" s="119"/>
      <c r="D34" s="42"/>
      <c r="E34" s="43"/>
      <c r="F34" s="111" t="s">
        <v>73</v>
      </c>
      <c r="G34" s="112"/>
      <c r="H34" s="113"/>
      <c r="I34" s="75">
        <f>SUM(I11:I33)</f>
        <v>4.552777777777778</v>
      </c>
      <c r="J34" s="76"/>
      <c r="K34" s="77" t="s">
        <v>65</v>
      </c>
    </row>
    <row r="35" spans="1:14" ht="75.75" customHeight="1" thickBot="1" x14ac:dyDescent="0.3">
      <c r="A35" s="120"/>
      <c r="B35" s="120"/>
      <c r="C35" s="120"/>
      <c r="D35" s="42"/>
      <c r="E35" s="43"/>
      <c r="F35" s="55"/>
      <c r="G35" s="137" t="s">
        <v>216</v>
      </c>
      <c r="H35" s="138"/>
      <c r="I35" s="139"/>
      <c r="J35" s="78">
        <f>SUM(J11:J33)</f>
        <v>4.552777777777778</v>
      </c>
      <c r="K35" s="83" t="s">
        <v>64</v>
      </c>
    </row>
    <row r="36" spans="1:14" ht="50.25" customHeight="1" x14ac:dyDescent="0.25">
      <c r="A36" s="121" t="s">
        <v>215</v>
      </c>
      <c r="B36" s="121"/>
      <c r="C36" s="121"/>
      <c r="D36" s="42"/>
      <c r="E36" s="43"/>
      <c r="F36" s="13"/>
      <c r="G36" s="44"/>
      <c r="H36" s="42"/>
      <c r="I36" s="74"/>
      <c r="J36" s="74"/>
      <c r="K36" s="82"/>
    </row>
    <row r="37" spans="1:14" x14ac:dyDescent="0.25">
      <c r="A37" s="86"/>
      <c r="B37" s="86"/>
      <c r="C37" s="86"/>
      <c r="D37" s="42"/>
      <c r="E37" s="43"/>
      <c r="F37" s="13"/>
      <c r="G37" s="44"/>
      <c r="H37" s="42"/>
      <c r="I37" s="74"/>
      <c r="J37" s="74"/>
      <c r="K37" s="82"/>
    </row>
    <row r="38" spans="1:14" x14ac:dyDescent="0.25">
      <c r="A38" s="6"/>
      <c r="C38" s="41"/>
      <c r="D38" s="42"/>
      <c r="E38" s="43"/>
      <c r="F38" s="13"/>
      <c r="G38" s="44"/>
      <c r="H38" s="42"/>
      <c r="I38" s="74"/>
      <c r="J38" s="74"/>
      <c r="K38" s="82"/>
    </row>
    <row r="39" spans="1:14" x14ac:dyDescent="0.25">
      <c r="A39" s="6"/>
      <c r="B39" s="55" t="s">
        <v>75</v>
      </c>
      <c r="C39" s="41"/>
      <c r="D39" s="42"/>
      <c r="E39" s="43"/>
      <c r="F39" s="13"/>
      <c r="G39" s="44"/>
      <c r="H39" s="42"/>
      <c r="I39" s="74"/>
      <c r="J39" s="74"/>
      <c r="K39" s="82"/>
    </row>
    <row r="40" spans="1:14" x14ac:dyDescent="0.25">
      <c r="A40" s="6"/>
      <c r="B40" s="63" t="s">
        <v>76</v>
      </c>
      <c r="C40" s="41"/>
      <c r="D40" s="42"/>
      <c r="E40" s="43"/>
      <c r="F40" s="13"/>
      <c r="G40" s="44"/>
      <c r="H40" s="42"/>
      <c r="I40" s="74"/>
      <c r="J40" s="74"/>
      <c r="K40" s="82"/>
    </row>
    <row r="41" spans="1:14" x14ac:dyDescent="0.25">
      <c r="A41" s="6"/>
      <c r="B41" s="6"/>
      <c r="C41" s="41"/>
      <c r="D41" s="42"/>
      <c r="E41" s="43"/>
      <c r="F41" s="13"/>
      <c r="G41" s="44"/>
      <c r="H41" s="42"/>
      <c r="I41" s="74"/>
      <c r="J41" s="74"/>
      <c r="K41" s="82"/>
    </row>
    <row r="42" spans="1:14" x14ac:dyDescent="0.25">
      <c r="A42" s="6"/>
      <c r="B42" s="6"/>
      <c r="C42" s="41"/>
      <c r="D42" s="42"/>
      <c r="E42" s="43"/>
      <c r="F42" s="13"/>
      <c r="G42" s="44"/>
      <c r="H42" s="42"/>
      <c r="I42" s="45"/>
      <c r="J42" s="46"/>
      <c r="K42" s="11"/>
    </row>
    <row r="43" spans="1:14" ht="21" customHeight="1" x14ac:dyDescent="0.25">
      <c r="A43" s="36"/>
      <c r="B43" s="8"/>
      <c r="C43" s="8"/>
    </row>
    <row r="44" spans="1:14" x14ac:dyDescent="0.25">
      <c r="A44" s="8"/>
      <c r="B44" s="8"/>
      <c r="C44" s="8"/>
    </row>
    <row r="45" spans="1:14" x14ac:dyDescent="0.25">
      <c r="B45" s="7"/>
      <c r="C45" s="8"/>
    </row>
    <row r="46" spans="1:14" x14ac:dyDescent="0.25">
      <c r="A46" s="107"/>
      <c r="B46" s="107"/>
      <c r="C46" s="107"/>
    </row>
    <row r="47" spans="1:14" x14ac:dyDescent="0.25">
      <c r="A47" s="8"/>
      <c r="B47" s="8"/>
      <c r="C47" s="8"/>
    </row>
    <row r="48" spans="1:14" x14ac:dyDescent="0.25">
      <c r="A48" s="8"/>
      <c r="B48" s="8"/>
      <c r="C48" s="8"/>
      <c r="N48" s="23"/>
    </row>
    <row r="49" spans="1:14" x14ac:dyDescent="0.25">
      <c r="B49" s="5"/>
    </row>
    <row r="50" spans="1:14" x14ac:dyDescent="0.25">
      <c r="B50" s="5"/>
    </row>
    <row r="51" spans="1:14" x14ac:dyDescent="0.25">
      <c r="A51" s="9"/>
      <c r="B51" s="9"/>
      <c r="C51" s="9"/>
      <c r="D51" s="9"/>
    </row>
    <row r="52" spans="1:14" x14ac:dyDescent="0.25">
      <c r="A52" s="9"/>
      <c r="B52" s="9"/>
      <c r="C52" s="9"/>
      <c r="D52" s="9"/>
    </row>
    <row r="53" spans="1:14" x14ac:dyDescent="0.25">
      <c r="A53" s="9"/>
      <c r="B53" s="10"/>
      <c r="C53" s="10"/>
      <c r="D53" s="11"/>
    </row>
    <row r="54" spans="1:14" x14ac:dyDescent="0.25">
      <c r="A54" s="9"/>
      <c r="B54" s="10"/>
      <c r="C54" s="10"/>
      <c r="D54" s="11"/>
    </row>
    <row r="55" spans="1:14" x14ac:dyDescent="0.25">
      <c r="A55" s="9"/>
      <c r="B55" s="12"/>
      <c r="C55" s="12"/>
      <c r="D55" s="11"/>
    </row>
    <row r="56" spans="1:14" x14ac:dyDescent="0.25">
      <c r="A56" s="6"/>
      <c r="B56" s="13"/>
      <c r="C56" s="13"/>
      <c r="D56" s="11"/>
      <c r="E56" s="13"/>
      <c r="F56" s="12"/>
      <c r="G56" s="108"/>
      <c r="H56" s="108"/>
    </row>
    <row r="57" spans="1:14" ht="44.25" customHeight="1" x14ac:dyDescent="0.25">
      <c r="A57" s="8"/>
      <c r="B57" s="13"/>
      <c r="C57" s="13"/>
      <c r="D57" s="11"/>
      <c r="E57" s="13"/>
      <c r="F57" s="12"/>
      <c r="G57" s="108"/>
      <c r="H57" s="108"/>
    </row>
    <row r="58" spans="1:14" s="19" customFormat="1" x14ac:dyDescent="0.25">
      <c r="A58" s="9"/>
      <c r="B58" s="109"/>
      <c r="C58" s="109"/>
      <c r="D58" s="11"/>
      <c r="E58"/>
      <c r="F58"/>
      <c r="G58"/>
      <c r="H58"/>
      <c r="J58"/>
      <c r="K58"/>
      <c r="L58"/>
      <c r="M58"/>
      <c r="N58"/>
    </row>
    <row r="59" spans="1:14" s="19" customFormat="1" ht="28.5" customHeight="1" x14ac:dyDescent="0.25">
      <c r="A59" s="6"/>
      <c r="B59" s="14"/>
      <c r="C59" s="14"/>
      <c r="D59" s="11"/>
      <c r="E59" s="8"/>
      <c r="F59"/>
      <c r="G59"/>
      <c r="H59"/>
      <c r="J59"/>
      <c r="K59"/>
      <c r="L59"/>
      <c r="M59"/>
      <c r="N59"/>
    </row>
    <row r="60" spans="1:14" s="19" customFormat="1" x14ac:dyDescent="0.25">
      <c r="A60" s="15"/>
      <c r="B60" s="14"/>
      <c r="C60" s="14"/>
      <c r="D60" s="11"/>
      <c r="E60" s="8"/>
      <c r="F60"/>
      <c r="G60"/>
      <c r="H60"/>
      <c r="J60"/>
      <c r="K60"/>
      <c r="L60"/>
      <c r="M60"/>
      <c r="N60"/>
    </row>
    <row r="61" spans="1:14" s="19" customFormat="1" x14ac:dyDescent="0.25">
      <c r="A61" s="16"/>
      <c r="B61" s="14"/>
      <c r="C61" s="14"/>
      <c r="D61" s="11"/>
      <c r="E61" s="8"/>
      <c r="F61"/>
      <c r="G61"/>
      <c r="H61"/>
      <c r="J61"/>
      <c r="K61"/>
      <c r="L61"/>
      <c r="M61"/>
      <c r="N61"/>
    </row>
    <row r="62" spans="1:14" s="19" customFormat="1" x14ac:dyDescent="0.25">
      <c r="A62" s="6"/>
      <c r="B62" s="14"/>
      <c r="C62" s="14"/>
      <c r="D62" s="11"/>
      <c r="E62" s="8"/>
      <c r="F62"/>
      <c r="G62"/>
      <c r="H62"/>
      <c r="J62"/>
      <c r="K62"/>
      <c r="L62"/>
      <c r="M62"/>
      <c r="N62"/>
    </row>
    <row r="63" spans="1:14" s="19" customFormat="1" x14ac:dyDescent="0.25">
      <c r="A63" s="8"/>
      <c r="B63" s="8"/>
      <c r="C63" s="8"/>
      <c r="D63" s="11"/>
      <c r="E63"/>
      <c r="F63"/>
      <c r="G63"/>
      <c r="H63"/>
      <c r="J63"/>
      <c r="K63"/>
      <c r="L63"/>
      <c r="M63"/>
      <c r="N63"/>
    </row>
    <row r="64" spans="1:14" s="19" customFormat="1" x14ac:dyDescent="0.25">
      <c r="A64" s="8"/>
      <c r="B64" s="8"/>
      <c r="C64" s="8"/>
      <c r="D64" s="11"/>
      <c r="E64"/>
      <c r="F64"/>
      <c r="G64"/>
      <c r="H64"/>
      <c r="J64"/>
      <c r="K64"/>
      <c r="L64"/>
      <c r="M64"/>
      <c r="N64"/>
    </row>
    <row r="65" spans="1:14" s="19" customFormat="1" x14ac:dyDescent="0.25">
      <c r="A65" s="8"/>
      <c r="B65" s="8"/>
      <c r="C65" s="8"/>
      <c r="D65" s="11"/>
      <c r="E65"/>
      <c r="F65"/>
      <c r="G65"/>
      <c r="H65"/>
      <c r="J65"/>
      <c r="K65"/>
      <c r="L65"/>
      <c r="M65"/>
      <c r="N65"/>
    </row>
  </sheetData>
  <mergeCells count="21">
    <mergeCell ref="A46:C46"/>
    <mergeCell ref="G56:H57"/>
    <mergeCell ref="B58:C58"/>
    <mergeCell ref="E10:F10"/>
    <mergeCell ref="G10:J10"/>
    <mergeCell ref="F34:H34"/>
    <mergeCell ref="A34:C35"/>
    <mergeCell ref="G35:I35"/>
    <mergeCell ref="A36:C36"/>
    <mergeCell ref="A2:K2"/>
    <mergeCell ref="B6:K6"/>
    <mergeCell ref="A19:A20"/>
    <mergeCell ref="B19:B20"/>
    <mergeCell ref="C19:C20"/>
    <mergeCell ref="D19:D20"/>
    <mergeCell ref="E19:E20"/>
    <mergeCell ref="H19:H20"/>
    <mergeCell ref="I19:I20"/>
    <mergeCell ref="J19:J20"/>
    <mergeCell ref="D15:E15"/>
    <mergeCell ref="K19:K20"/>
  </mergeCells>
  <pageMargins left="0.7" right="0.7" top="0.75" bottom="0.75" header="0.3" footer="0.3"/>
  <pageSetup scale="56" orientation="landscape" horizontalDpi="4294967292" verticalDpi="0" r:id="rId1"/>
  <rowBreaks count="1" manualBreakCount="1">
    <brk id="23"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60"/>
  <sheetViews>
    <sheetView view="pageBreakPreview" zoomScaleNormal="92" workbookViewId="0">
      <selection activeCell="B6" sqref="B6:K6"/>
    </sheetView>
  </sheetViews>
  <sheetFormatPr baseColWidth="10" defaultColWidth="11.42578125" defaultRowHeight="15" x14ac:dyDescent="0.25"/>
  <cols>
    <col min="1" max="1" width="17" customWidth="1"/>
    <col min="2" max="2" width="20.42578125" customWidth="1"/>
    <col min="3" max="3" width="37" customWidth="1"/>
    <col min="4" max="4" width="9" customWidth="1"/>
    <col min="5" max="5" width="9.5703125" customWidth="1"/>
    <col min="6" max="7" width="10.85546875" customWidth="1"/>
    <col min="8" max="8" width="15.85546875" customWidth="1"/>
    <col min="9" max="9" width="14.7109375" style="19" bestFit="1" customWidth="1"/>
    <col min="10" max="10" width="10.5703125" customWidth="1"/>
    <col min="11" max="11" width="15.28515625" customWidth="1"/>
  </cols>
  <sheetData>
    <row r="1" spans="1:11" ht="15.95" customHeight="1" x14ac:dyDescent="0.25">
      <c r="A1" s="24"/>
      <c r="B1" s="25"/>
      <c r="C1" s="25"/>
      <c r="D1" s="26"/>
      <c r="E1" s="27"/>
      <c r="F1" s="27"/>
      <c r="G1" s="27"/>
      <c r="H1" s="27"/>
      <c r="I1" s="28"/>
      <c r="J1" s="27"/>
      <c r="K1" s="32"/>
    </row>
    <row r="2" spans="1:11" ht="15" customHeight="1" x14ac:dyDescent="0.25">
      <c r="A2" s="122" t="s">
        <v>181</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ht="15.75" x14ac:dyDescent="0.25">
      <c r="A4" s="31"/>
      <c r="B4" s="29"/>
      <c r="C4" s="29"/>
      <c r="D4" s="27"/>
      <c r="E4" s="27"/>
      <c r="F4" s="27"/>
      <c r="G4" s="27"/>
      <c r="H4" s="27"/>
      <c r="I4" s="30"/>
      <c r="J4" s="27"/>
      <c r="K4" s="27"/>
    </row>
    <row r="5" spans="1:11" ht="15.75" x14ac:dyDescent="0.25">
      <c r="A5" s="47" t="s">
        <v>9</v>
      </c>
      <c r="B5" s="48" t="s">
        <v>118</v>
      </c>
      <c r="C5" s="29"/>
      <c r="D5" s="27"/>
      <c r="E5" s="27"/>
      <c r="F5" s="27"/>
      <c r="G5" s="27"/>
      <c r="H5" s="27"/>
      <c r="I5" s="30"/>
      <c r="J5" s="27"/>
      <c r="K5" s="27"/>
    </row>
    <row r="6" spans="1:11" ht="55.5" customHeight="1" x14ac:dyDescent="0.25">
      <c r="A6" s="47" t="s">
        <v>2</v>
      </c>
      <c r="B6" s="110" t="s">
        <v>38</v>
      </c>
      <c r="C6" s="110"/>
      <c r="D6" s="110"/>
      <c r="E6" s="110"/>
      <c r="F6" s="110"/>
      <c r="G6" s="110"/>
      <c r="H6" s="110"/>
      <c r="I6" s="110"/>
      <c r="J6" s="110"/>
      <c r="K6" s="110"/>
    </row>
    <row r="7" spans="1:11" ht="28.5" customHeight="1" x14ac:dyDescent="0.25">
      <c r="A7" s="91" t="s">
        <v>184</v>
      </c>
      <c r="B7" s="92">
        <v>45713</v>
      </c>
      <c r="C7" s="91" t="s">
        <v>185</v>
      </c>
      <c r="D7" s="92">
        <v>45719</v>
      </c>
      <c r="E7" s="47"/>
      <c r="F7" s="47"/>
      <c r="G7" s="47"/>
      <c r="H7" s="47"/>
      <c r="I7" s="47"/>
      <c r="J7" s="47"/>
      <c r="K7" s="47"/>
    </row>
    <row r="8" spans="1:11" x14ac:dyDescent="0.25">
      <c r="A8" s="49" t="s">
        <v>57</v>
      </c>
      <c r="B8" s="50" t="s">
        <v>131</v>
      </c>
      <c r="C8" s="50"/>
      <c r="D8" s="51"/>
      <c r="E8" s="51"/>
      <c r="F8" s="51"/>
      <c r="G8" s="51"/>
      <c r="H8" s="51"/>
      <c r="I8" s="51"/>
      <c r="J8" s="47"/>
      <c r="K8" s="47"/>
    </row>
    <row r="9" spans="1:11" x14ac:dyDescent="0.25">
      <c r="A9" s="49"/>
      <c r="B9" s="52"/>
      <c r="C9" s="52"/>
      <c r="D9" s="52"/>
      <c r="E9" s="52"/>
      <c r="F9" s="51"/>
      <c r="G9" s="51"/>
      <c r="H9" s="51"/>
      <c r="I9" s="51"/>
      <c r="J9" s="47"/>
      <c r="K9" s="47"/>
    </row>
    <row r="10" spans="1:11" ht="25.5" x14ac:dyDescent="0.25">
      <c r="A10" s="53" t="s">
        <v>58</v>
      </c>
      <c r="B10" s="50" t="s">
        <v>134</v>
      </c>
      <c r="C10" s="54"/>
      <c r="D10" s="55"/>
      <c r="E10" s="129" t="s">
        <v>59</v>
      </c>
      <c r="F10" s="129"/>
      <c r="G10" s="130" t="s">
        <v>86</v>
      </c>
      <c r="H10" s="130"/>
      <c r="I10" s="130"/>
      <c r="J10" s="47"/>
      <c r="K10" s="47"/>
    </row>
    <row r="11" spans="1:11" x14ac:dyDescent="0.25">
      <c r="A11" s="49" t="s">
        <v>61</v>
      </c>
      <c r="B11" s="50"/>
      <c r="C11" s="55"/>
      <c r="D11" s="55"/>
      <c r="E11" s="52"/>
      <c r="F11" s="51"/>
      <c r="G11" s="51"/>
      <c r="H11" s="51"/>
      <c r="I11" s="51"/>
      <c r="J11" s="47"/>
      <c r="K11" s="47"/>
    </row>
    <row r="12" spans="1:11" x14ac:dyDescent="0.25">
      <c r="A12" s="49" t="s">
        <v>63</v>
      </c>
      <c r="B12" s="56" t="s">
        <v>135</v>
      </c>
      <c r="C12" s="57"/>
      <c r="D12" s="52"/>
      <c r="E12" s="64" t="s">
        <v>64</v>
      </c>
      <c r="F12" s="64" t="s">
        <v>65</v>
      </c>
      <c r="G12" s="51"/>
      <c r="H12" s="51"/>
      <c r="I12" s="51"/>
      <c r="J12" s="47"/>
      <c r="K12" s="47"/>
    </row>
    <row r="13" spans="1:11" ht="25.5" x14ac:dyDescent="0.25">
      <c r="A13" s="49" t="s">
        <v>66</v>
      </c>
      <c r="B13" s="58">
        <v>40893</v>
      </c>
      <c r="C13" s="59"/>
      <c r="D13" s="52"/>
      <c r="E13" s="65" t="s">
        <v>64</v>
      </c>
      <c r="F13" s="66"/>
      <c r="G13" s="51"/>
      <c r="H13" s="51"/>
      <c r="I13" s="51"/>
      <c r="J13" s="47"/>
      <c r="K13" s="47"/>
    </row>
    <row r="14" spans="1:11" ht="25.5" x14ac:dyDescent="0.25">
      <c r="A14" s="49" t="s">
        <v>67</v>
      </c>
      <c r="B14" s="58">
        <v>40952</v>
      </c>
      <c r="C14" s="59"/>
      <c r="D14" s="60"/>
      <c r="E14" s="52"/>
      <c r="F14" s="51"/>
      <c r="G14" s="51"/>
      <c r="H14" s="51"/>
      <c r="I14" s="51"/>
      <c r="J14" s="47"/>
      <c r="K14" s="47"/>
    </row>
    <row r="15" spans="1:11" ht="25.5" x14ac:dyDescent="0.25">
      <c r="A15" s="49" t="s">
        <v>68</v>
      </c>
      <c r="B15" s="61" t="s">
        <v>88</v>
      </c>
      <c r="C15" s="61"/>
      <c r="D15" s="55"/>
      <c r="E15" s="51"/>
      <c r="F15" s="51"/>
      <c r="G15" s="51"/>
      <c r="H15" s="51"/>
      <c r="I15" s="51"/>
      <c r="J15" s="47"/>
      <c r="K15" s="47"/>
    </row>
    <row r="16" spans="1:11" ht="25.5" x14ac:dyDescent="0.25">
      <c r="A16" s="49" t="s">
        <v>69</v>
      </c>
      <c r="B16" s="58">
        <v>44617</v>
      </c>
      <c r="C16" s="62"/>
      <c r="D16" s="55"/>
      <c r="E16" s="52"/>
      <c r="F16" s="51"/>
      <c r="G16" s="51"/>
      <c r="H16" s="51"/>
      <c r="I16" s="51"/>
      <c r="J16" s="47"/>
      <c r="K16" s="47"/>
    </row>
    <row r="17" spans="1:14" x14ac:dyDescent="0.25">
      <c r="A17" s="47"/>
      <c r="B17" s="47"/>
      <c r="C17" s="47"/>
      <c r="D17" s="47"/>
      <c r="E17" s="47"/>
      <c r="F17" s="47"/>
      <c r="G17" s="47"/>
      <c r="H17" s="47"/>
      <c r="I17" s="47"/>
      <c r="J17" s="47"/>
      <c r="K17" s="47"/>
    </row>
    <row r="18" spans="1:14" ht="16.5" thickBot="1" x14ac:dyDescent="0.3">
      <c r="A18" s="31"/>
      <c r="B18" s="40"/>
      <c r="C18" s="40"/>
      <c r="D18" s="40"/>
      <c r="E18" s="40"/>
      <c r="F18" s="40"/>
      <c r="G18" s="40"/>
      <c r="H18" s="40"/>
      <c r="I18" s="40"/>
      <c r="J18" s="40"/>
      <c r="K18" s="40"/>
    </row>
    <row r="19" spans="1:14" x14ac:dyDescent="0.25">
      <c r="A19" s="105" t="s">
        <v>0</v>
      </c>
      <c r="B19" s="105" t="s">
        <v>1</v>
      </c>
      <c r="C19" s="105" t="s">
        <v>2</v>
      </c>
      <c r="D19" s="105" t="s">
        <v>3</v>
      </c>
      <c r="E19" s="105" t="s">
        <v>4</v>
      </c>
      <c r="F19" s="67" t="s">
        <v>8</v>
      </c>
      <c r="G19" s="67"/>
      <c r="H19" s="105" t="s">
        <v>84</v>
      </c>
      <c r="I19" s="123" t="s">
        <v>70</v>
      </c>
      <c r="J19" s="125" t="s">
        <v>71</v>
      </c>
      <c r="K19" s="127" t="s">
        <v>72</v>
      </c>
    </row>
    <row r="20" spans="1:14" x14ac:dyDescent="0.25">
      <c r="A20" s="106"/>
      <c r="B20" s="106"/>
      <c r="C20" s="106"/>
      <c r="D20" s="106"/>
      <c r="E20" s="106"/>
      <c r="F20" s="68" t="s">
        <v>5</v>
      </c>
      <c r="G20" s="68" t="s">
        <v>6</v>
      </c>
      <c r="H20" s="106"/>
      <c r="I20" s="124"/>
      <c r="J20" s="126"/>
      <c r="K20" s="128"/>
      <c r="M20" s="22"/>
    </row>
    <row r="21" spans="1:14" ht="105" x14ac:dyDescent="0.25">
      <c r="A21" s="2" t="s">
        <v>103</v>
      </c>
      <c r="B21" s="2" t="s">
        <v>42</v>
      </c>
      <c r="C21" s="33" t="s">
        <v>14</v>
      </c>
      <c r="D21" s="3" t="s">
        <v>21</v>
      </c>
      <c r="E21" s="18">
        <v>1</v>
      </c>
      <c r="F21" s="1">
        <v>41452</v>
      </c>
      <c r="G21" s="4">
        <v>41634</v>
      </c>
      <c r="H21" s="37">
        <f>179/360</f>
        <v>0.49722222222222223</v>
      </c>
      <c r="I21" s="69">
        <f t="shared" ref="I21:J22" si="0">H21</f>
        <v>0.49722222222222223</v>
      </c>
      <c r="J21" s="69">
        <f t="shared" si="0"/>
        <v>0.49722222222222223</v>
      </c>
      <c r="K21" s="73" t="s">
        <v>82</v>
      </c>
      <c r="M21" s="87"/>
    </row>
    <row r="22" spans="1:14" ht="156" x14ac:dyDescent="0.25">
      <c r="A22" s="2" t="s">
        <v>103</v>
      </c>
      <c r="B22" s="2" t="s">
        <v>44</v>
      </c>
      <c r="C22" s="33" t="s">
        <v>17</v>
      </c>
      <c r="D22" s="3" t="s">
        <v>24</v>
      </c>
      <c r="E22" s="18">
        <v>1</v>
      </c>
      <c r="F22" s="1">
        <v>42563</v>
      </c>
      <c r="G22" s="4">
        <v>42719</v>
      </c>
      <c r="H22" s="37">
        <f>153/360</f>
        <v>0.42499999999999999</v>
      </c>
      <c r="I22" s="69">
        <f t="shared" si="0"/>
        <v>0.42499999999999999</v>
      </c>
      <c r="J22" s="69">
        <f t="shared" si="0"/>
        <v>0.42499999999999999</v>
      </c>
      <c r="K22" s="73" t="s">
        <v>82</v>
      </c>
      <c r="M22" s="87"/>
    </row>
    <row r="23" spans="1:14" ht="144" x14ac:dyDescent="0.25">
      <c r="A23" s="2" t="s">
        <v>103</v>
      </c>
      <c r="B23" s="2" t="s">
        <v>45</v>
      </c>
      <c r="C23" s="33" t="s">
        <v>18</v>
      </c>
      <c r="D23" s="3" t="s">
        <v>25</v>
      </c>
      <c r="E23" s="18">
        <v>0.2</v>
      </c>
      <c r="F23" s="1">
        <v>42664</v>
      </c>
      <c r="G23" s="4">
        <v>42810</v>
      </c>
      <c r="H23" s="37">
        <f>136/360</f>
        <v>0.37777777777777777</v>
      </c>
      <c r="I23" s="69">
        <f t="shared" ref="I23:J24" si="1">H23</f>
        <v>0.37777777777777777</v>
      </c>
      <c r="J23" s="69">
        <f t="shared" si="1"/>
        <v>0.37777777777777777</v>
      </c>
      <c r="K23" s="70" t="s">
        <v>89</v>
      </c>
      <c r="L23" s="38"/>
      <c r="N23">
        <v>737717</v>
      </c>
    </row>
    <row r="24" spans="1:14" ht="84" x14ac:dyDescent="0.25">
      <c r="A24" s="2" t="s">
        <v>103</v>
      </c>
      <c r="B24" s="2" t="s">
        <v>30</v>
      </c>
      <c r="C24" s="33" t="s">
        <v>46</v>
      </c>
      <c r="D24" s="3" t="s">
        <v>31</v>
      </c>
      <c r="E24" s="18">
        <v>0.2</v>
      </c>
      <c r="F24" s="1">
        <v>42872</v>
      </c>
      <c r="G24" s="4">
        <v>43327</v>
      </c>
      <c r="H24" s="37">
        <f>448/360</f>
        <v>1.2444444444444445</v>
      </c>
      <c r="I24" s="69">
        <f t="shared" si="1"/>
        <v>1.2444444444444445</v>
      </c>
      <c r="J24" s="69">
        <f t="shared" si="1"/>
        <v>1.2444444444444445</v>
      </c>
      <c r="K24" s="71" t="s">
        <v>82</v>
      </c>
      <c r="L24" s="38"/>
    </row>
    <row r="25" spans="1:14" ht="60" x14ac:dyDescent="0.25">
      <c r="A25" s="2" t="s">
        <v>103</v>
      </c>
      <c r="B25" s="2" t="s">
        <v>136</v>
      </c>
      <c r="C25" s="33" t="s">
        <v>137</v>
      </c>
      <c r="D25" s="3" t="s">
        <v>143</v>
      </c>
      <c r="E25" s="18">
        <v>1</v>
      </c>
      <c r="F25" s="1">
        <v>43125</v>
      </c>
      <c r="G25" s="4">
        <v>43455</v>
      </c>
      <c r="H25" s="37">
        <f>326/360</f>
        <v>0.90555555555555556</v>
      </c>
      <c r="I25" s="69">
        <f t="shared" ref="I25:I30" si="2">H25</f>
        <v>0.90555555555555556</v>
      </c>
      <c r="J25" s="69">
        <v>0</v>
      </c>
      <c r="K25" s="71"/>
      <c r="L25" s="38"/>
    </row>
    <row r="26" spans="1:14" ht="72" x14ac:dyDescent="0.25">
      <c r="A26" s="2" t="s">
        <v>103</v>
      </c>
      <c r="B26" s="2" t="s">
        <v>136</v>
      </c>
      <c r="C26" s="33" t="s">
        <v>138</v>
      </c>
      <c r="D26" s="3" t="s">
        <v>144</v>
      </c>
      <c r="E26" s="18">
        <v>1</v>
      </c>
      <c r="F26" s="1">
        <v>43490</v>
      </c>
      <c r="G26" s="4">
        <v>43813</v>
      </c>
      <c r="H26" s="37">
        <f>319/360</f>
        <v>0.88611111111111107</v>
      </c>
      <c r="I26" s="69">
        <f t="shared" si="2"/>
        <v>0.88611111111111107</v>
      </c>
      <c r="J26" s="69">
        <v>0</v>
      </c>
      <c r="K26" s="71"/>
      <c r="L26" s="38"/>
    </row>
    <row r="27" spans="1:14" ht="72" x14ac:dyDescent="0.25">
      <c r="A27" s="2" t="s">
        <v>103</v>
      </c>
      <c r="B27" s="2" t="s">
        <v>136</v>
      </c>
      <c r="C27" s="33" t="s">
        <v>139</v>
      </c>
      <c r="D27" s="3" t="s">
        <v>145</v>
      </c>
      <c r="E27" s="18">
        <v>1</v>
      </c>
      <c r="F27" s="1">
        <v>43875</v>
      </c>
      <c r="G27" s="4">
        <v>44193</v>
      </c>
      <c r="H27" s="37">
        <f>315/360</f>
        <v>0.875</v>
      </c>
      <c r="I27" s="69">
        <f t="shared" si="2"/>
        <v>0.875</v>
      </c>
      <c r="J27" s="69">
        <v>0</v>
      </c>
      <c r="K27" s="71"/>
      <c r="L27" s="38"/>
    </row>
    <row r="28" spans="1:14" ht="60" x14ac:dyDescent="0.25">
      <c r="A28" s="2" t="s">
        <v>103</v>
      </c>
      <c r="B28" s="2" t="s">
        <v>136</v>
      </c>
      <c r="C28" s="33" t="s">
        <v>140</v>
      </c>
      <c r="D28" s="3" t="s">
        <v>146</v>
      </c>
      <c r="E28" s="18">
        <v>1</v>
      </c>
      <c r="F28" s="1">
        <v>44228</v>
      </c>
      <c r="G28" s="4">
        <v>44530</v>
      </c>
      <c r="H28" s="37">
        <f>300/360</f>
        <v>0.83333333333333337</v>
      </c>
      <c r="I28" s="69">
        <f t="shared" si="2"/>
        <v>0.83333333333333337</v>
      </c>
      <c r="J28" s="69">
        <v>0</v>
      </c>
      <c r="K28" s="72"/>
      <c r="L28" s="21"/>
      <c r="N28">
        <v>781242</v>
      </c>
    </row>
    <row r="29" spans="1:14" ht="60" x14ac:dyDescent="0.25">
      <c r="A29" s="2" t="s">
        <v>103</v>
      </c>
      <c r="B29" s="2" t="s">
        <v>136</v>
      </c>
      <c r="C29" s="33" t="s">
        <v>142</v>
      </c>
      <c r="D29" s="3" t="s">
        <v>147</v>
      </c>
      <c r="E29" s="18">
        <v>1</v>
      </c>
      <c r="F29" s="1">
        <v>44589</v>
      </c>
      <c r="G29" s="4">
        <v>44907</v>
      </c>
      <c r="H29" s="37">
        <f>315/360</f>
        <v>0.875</v>
      </c>
      <c r="I29" s="69">
        <f t="shared" si="2"/>
        <v>0.875</v>
      </c>
      <c r="J29" s="69">
        <v>0</v>
      </c>
      <c r="K29" s="72"/>
      <c r="L29" s="38"/>
      <c r="N29">
        <v>1000000</v>
      </c>
    </row>
    <row r="30" spans="1:14" ht="60.75" thickBot="1" x14ac:dyDescent="0.3">
      <c r="A30" s="2" t="s">
        <v>103</v>
      </c>
      <c r="B30" s="2" t="s">
        <v>136</v>
      </c>
      <c r="C30" s="33" t="s">
        <v>141</v>
      </c>
      <c r="D30" s="3" t="s">
        <v>148</v>
      </c>
      <c r="E30" s="18">
        <v>1</v>
      </c>
      <c r="F30" s="1">
        <v>44957</v>
      </c>
      <c r="G30" s="4">
        <v>45260</v>
      </c>
      <c r="H30" s="37">
        <f>300/360</f>
        <v>0.83333333333333337</v>
      </c>
      <c r="I30" s="69">
        <f t="shared" si="2"/>
        <v>0.83333333333333337</v>
      </c>
      <c r="J30" s="69">
        <v>0</v>
      </c>
      <c r="K30" s="73"/>
      <c r="L30" s="38"/>
      <c r="N30">
        <v>1160000</v>
      </c>
    </row>
    <row r="31" spans="1:14" ht="45" customHeight="1" thickBot="1" x14ac:dyDescent="0.3">
      <c r="A31" s="140" t="s">
        <v>170</v>
      </c>
      <c r="B31" s="140"/>
      <c r="C31" s="140"/>
      <c r="F31" s="111" t="s">
        <v>73</v>
      </c>
      <c r="G31" s="112"/>
      <c r="H31" s="113"/>
      <c r="I31" s="75">
        <f>SUM(I21:I30)</f>
        <v>7.7527777777777764</v>
      </c>
      <c r="J31" s="76"/>
      <c r="K31" s="83" t="s">
        <v>64</v>
      </c>
    </row>
    <row r="32" spans="1:14" ht="17.25" customHeight="1" thickBot="1" x14ac:dyDescent="0.3">
      <c r="B32" s="8"/>
      <c r="C32" s="8"/>
      <c r="F32" s="55"/>
      <c r="G32" s="114" t="s">
        <v>74</v>
      </c>
      <c r="H32" s="114"/>
      <c r="I32" s="115"/>
      <c r="J32" s="78">
        <f>SUM(J21:J30)</f>
        <v>2.5444444444444443</v>
      </c>
      <c r="K32" s="83" t="s">
        <v>64</v>
      </c>
    </row>
    <row r="33" spans="1:14" ht="17.25" customHeight="1" x14ac:dyDescent="0.25">
      <c r="B33" s="55" t="s">
        <v>75</v>
      </c>
      <c r="C33" s="8"/>
    </row>
    <row r="34" spans="1:14" ht="17.25" customHeight="1" x14ac:dyDescent="0.25">
      <c r="B34" s="63" t="s">
        <v>76</v>
      </c>
      <c r="C34" s="8"/>
    </row>
    <row r="35" spans="1:14" x14ac:dyDescent="0.25">
      <c r="A35" s="34"/>
      <c r="B35" s="8"/>
      <c r="C35" s="8"/>
    </row>
    <row r="36" spans="1:14" x14ac:dyDescent="0.25">
      <c r="A36" s="35"/>
      <c r="B36" s="8"/>
      <c r="C36" s="8"/>
    </row>
    <row r="37" spans="1:14" x14ac:dyDescent="0.25">
      <c r="A37" s="17"/>
      <c r="B37" s="17"/>
      <c r="C37" s="17"/>
    </row>
    <row r="38" spans="1:14" x14ac:dyDescent="0.25">
      <c r="A38" s="36"/>
      <c r="B38" s="7"/>
      <c r="C38" s="8"/>
    </row>
    <row r="39" spans="1:14" x14ac:dyDescent="0.25">
      <c r="A39" s="8"/>
      <c r="B39" s="8"/>
      <c r="C39" s="8"/>
    </row>
    <row r="40" spans="1:14" x14ac:dyDescent="0.25">
      <c r="B40" s="7"/>
      <c r="C40" s="8"/>
    </row>
    <row r="41" spans="1:14" x14ac:dyDescent="0.25">
      <c r="A41" s="107"/>
      <c r="B41" s="107"/>
      <c r="C41" s="107"/>
    </row>
    <row r="42" spans="1:14" x14ac:dyDescent="0.25">
      <c r="A42" s="8"/>
      <c r="B42" s="8"/>
      <c r="C42" s="8"/>
    </row>
    <row r="43" spans="1:14" x14ac:dyDescent="0.25">
      <c r="A43" s="8"/>
      <c r="B43" s="8"/>
      <c r="C43" s="8"/>
      <c r="N43" s="23"/>
    </row>
    <row r="44" spans="1:14" x14ac:dyDescent="0.25">
      <c r="B44" s="5"/>
    </row>
    <row r="45" spans="1:14" x14ac:dyDescent="0.25">
      <c r="B45" s="5"/>
    </row>
    <row r="46" spans="1:14" x14ac:dyDescent="0.25">
      <c r="A46" s="9"/>
      <c r="B46" s="9"/>
      <c r="C46" s="9"/>
      <c r="D46" s="9"/>
    </row>
    <row r="47" spans="1:14" x14ac:dyDescent="0.25">
      <c r="A47" s="9"/>
      <c r="B47" s="9"/>
      <c r="C47" s="9"/>
      <c r="D47" s="9"/>
    </row>
    <row r="48" spans="1:14" x14ac:dyDescent="0.25">
      <c r="A48" s="9"/>
      <c r="B48" s="10"/>
      <c r="C48" s="10"/>
      <c r="D48" s="11"/>
    </row>
    <row r="49" spans="1:14" x14ac:dyDescent="0.25">
      <c r="A49" s="9"/>
      <c r="B49" s="10"/>
      <c r="C49" s="10"/>
      <c r="D49" s="11"/>
    </row>
    <row r="50" spans="1:14" x14ac:dyDescent="0.25">
      <c r="A50" s="9"/>
      <c r="B50" s="12"/>
      <c r="C50" s="12"/>
      <c r="D50" s="11"/>
    </row>
    <row r="51" spans="1:14" x14ac:dyDescent="0.25">
      <c r="A51" s="6"/>
      <c r="B51" s="13"/>
      <c r="C51" s="13"/>
      <c r="D51" s="11"/>
      <c r="E51" s="13"/>
      <c r="F51" s="12"/>
      <c r="G51" s="108"/>
      <c r="H51" s="108"/>
    </row>
    <row r="52" spans="1:14" ht="44.25" customHeight="1" x14ac:dyDescent="0.25">
      <c r="A52" s="8"/>
      <c r="B52" s="13"/>
      <c r="C52" s="13"/>
      <c r="D52" s="11"/>
      <c r="E52" s="13"/>
      <c r="F52" s="12"/>
      <c r="G52" s="108"/>
      <c r="H52" s="108"/>
    </row>
    <row r="53" spans="1:14" s="19" customFormat="1" x14ac:dyDescent="0.25">
      <c r="A53" s="9"/>
      <c r="B53" s="109"/>
      <c r="C53" s="109"/>
      <c r="D53" s="11"/>
      <c r="E53"/>
      <c r="F53"/>
      <c r="G53"/>
      <c r="H53"/>
      <c r="J53"/>
      <c r="K53"/>
      <c r="L53"/>
      <c r="M53"/>
      <c r="N53"/>
    </row>
    <row r="54" spans="1:14" s="19" customFormat="1" ht="28.5" customHeight="1" x14ac:dyDescent="0.25">
      <c r="A54" s="6"/>
      <c r="B54" s="14"/>
      <c r="C54" s="14"/>
      <c r="D54" s="11"/>
      <c r="E54" s="8"/>
      <c r="F54"/>
      <c r="G54"/>
      <c r="H54"/>
      <c r="J54"/>
      <c r="K54"/>
      <c r="L54"/>
      <c r="M54"/>
      <c r="N54"/>
    </row>
    <row r="55" spans="1:14" s="19" customFormat="1" x14ac:dyDescent="0.25">
      <c r="A55" s="15"/>
      <c r="B55" s="14"/>
      <c r="C55" s="14"/>
      <c r="D55" s="11"/>
      <c r="E55" s="8"/>
      <c r="F55"/>
      <c r="G55"/>
      <c r="H55"/>
      <c r="J55"/>
      <c r="K55"/>
      <c r="L55"/>
      <c r="M55"/>
      <c r="N55"/>
    </row>
    <row r="56" spans="1:14" s="19" customFormat="1" x14ac:dyDescent="0.25">
      <c r="A56" s="16"/>
      <c r="B56" s="14"/>
      <c r="C56" s="14"/>
      <c r="D56" s="11"/>
      <c r="E56" s="8"/>
      <c r="F56"/>
      <c r="G56"/>
      <c r="H56"/>
      <c r="J56"/>
      <c r="K56"/>
      <c r="L56"/>
      <c r="M56"/>
      <c r="N56"/>
    </row>
    <row r="57" spans="1:14" s="19" customFormat="1" x14ac:dyDescent="0.25">
      <c r="A57" s="6"/>
      <c r="B57" s="14"/>
      <c r="C57" s="14"/>
      <c r="D57" s="11"/>
      <c r="E57" s="8"/>
      <c r="F57"/>
      <c r="G57"/>
      <c r="H57"/>
      <c r="J57"/>
      <c r="K57"/>
      <c r="L57"/>
      <c r="M57"/>
      <c r="N57"/>
    </row>
    <row r="58" spans="1:14" s="19" customFormat="1" x14ac:dyDescent="0.25">
      <c r="A58" s="8"/>
      <c r="B58" s="8"/>
      <c r="C58" s="8"/>
      <c r="D58" s="11"/>
      <c r="E58"/>
      <c r="F58"/>
      <c r="G58"/>
      <c r="H58"/>
      <c r="J58"/>
      <c r="K58"/>
      <c r="L58"/>
      <c r="M58"/>
      <c r="N58"/>
    </row>
    <row r="59" spans="1:14" s="19" customFormat="1" x14ac:dyDescent="0.25">
      <c r="A59" s="8"/>
      <c r="B59" s="8"/>
      <c r="C59" s="8"/>
      <c r="D59" s="11"/>
      <c r="E59"/>
      <c r="F59"/>
      <c r="G59"/>
      <c r="H59"/>
      <c r="J59"/>
      <c r="K59"/>
      <c r="L59"/>
      <c r="M59"/>
      <c r="N59"/>
    </row>
    <row r="60" spans="1:14" s="19" customFormat="1" x14ac:dyDescent="0.25">
      <c r="A60" s="8"/>
      <c r="B60" s="8"/>
      <c r="C60" s="8"/>
      <c r="D60" s="11"/>
      <c r="E60"/>
      <c r="F60"/>
      <c r="G60"/>
      <c r="H60"/>
      <c r="J60"/>
      <c r="K60"/>
      <c r="L60"/>
      <c r="M60"/>
      <c r="N60"/>
    </row>
  </sheetData>
  <mergeCells count="19">
    <mergeCell ref="A41:C41"/>
    <mergeCell ref="G51:H52"/>
    <mergeCell ref="B53:C53"/>
    <mergeCell ref="F31:H31"/>
    <mergeCell ref="G32:I32"/>
    <mergeCell ref="A31:C31"/>
    <mergeCell ref="A2:K2"/>
    <mergeCell ref="B6:K6"/>
    <mergeCell ref="A19:A20"/>
    <mergeCell ref="B19:B20"/>
    <mergeCell ref="C19:C20"/>
    <mergeCell ref="D19:D20"/>
    <mergeCell ref="E19:E20"/>
    <mergeCell ref="H19:H20"/>
    <mergeCell ref="I19:I20"/>
    <mergeCell ref="J19:J20"/>
    <mergeCell ref="E10:F10"/>
    <mergeCell ref="G10:I10"/>
    <mergeCell ref="K19:K20"/>
  </mergeCells>
  <pageMargins left="0.7" right="0.7" top="0.75" bottom="0.75" header="0.3" footer="0.3"/>
  <pageSetup scale="66" orientation="landscape" horizontalDpi="4294967292" verticalDpi="0" r:id="rId1"/>
  <ignoredErrors>
    <ignoredError sqref="H29"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2"/>
  <sheetViews>
    <sheetView view="pageBreakPreview" zoomScaleNormal="92" workbookViewId="0">
      <selection activeCell="A9" sqref="A9:D9"/>
    </sheetView>
  </sheetViews>
  <sheetFormatPr baseColWidth="10" defaultColWidth="11.42578125" defaultRowHeight="15" x14ac:dyDescent="0.25"/>
  <cols>
    <col min="1" max="1" width="17" customWidth="1"/>
    <col min="2" max="2" width="20.42578125" customWidth="1"/>
    <col min="3" max="3" width="37" customWidth="1"/>
    <col min="4" max="4" width="9.140625" customWidth="1"/>
    <col min="5" max="5" width="7.140625" customWidth="1"/>
    <col min="6" max="7" width="10.85546875" customWidth="1"/>
    <col min="8" max="8" width="14.140625" customWidth="1"/>
    <col min="9" max="9" width="14.7109375" style="19" bestFit="1" customWidth="1"/>
    <col min="10" max="10" width="12" customWidth="1"/>
    <col min="11" max="11" width="14.7109375" customWidth="1"/>
  </cols>
  <sheetData>
    <row r="1" spans="1:11" ht="15.95" customHeight="1" x14ac:dyDescent="0.25">
      <c r="A1" s="24"/>
      <c r="B1" s="25"/>
      <c r="C1" s="25"/>
      <c r="D1" s="26"/>
      <c r="E1" s="27"/>
      <c r="F1" s="27"/>
      <c r="G1" s="27"/>
      <c r="H1" s="27"/>
      <c r="I1" s="28"/>
      <c r="J1" s="27"/>
      <c r="K1" s="32"/>
    </row>
    <row r="2" spans="1:11" ht="15" customHeight="1" x14ac:dyDescent="0.25">
      <c r="A2" s="122" t="s">
        <v>181</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ht="15.75" x14ac:dyDescent="0.25">
      <c r="A4" s="31"/>
      <c r="B4" s="29"/>
      <c r="C4" s="29"/>
      <c r="D4" s="27"/>
      <c r="E4" s="27"/>
      <c r="F4" s="27"/>
      <c r="G4" s="27"/>
      <c r="H4" s="27"/>
      <c r="I4" s="30"/>
      <c r="J4" s="27"/>
      <c r="K4" s="27"/>
    </row>
    <row r="5" spans="1:11" x14ac:dyDescent="0.25">
      <c r="A5" s="47" t="s">
        <v>9</v>
      </c>
      <c r="B5" s="48" t="s">
        <v>118</v>
      </c>
      <c r="C5" s="79"/>
      <c r="D5" s="80"/>
      <c r="E5" s="80"/>
      <c r="F5" s="80"/>
      <c r="G5" s="80"/>
      <c r="H5" s="80"/>
      <c r="I5" s="81"/>
      <c r="J5" s="80"/>
      <c r="K5" s="80"/>
    </row>
    <row r="6" spans="1:11" ht="51" customHeight="1" x14ac:dyDescent="0.25">
      <c r="A6" s="47" t="s">
        <v>2</v>
      </c>
      <c r="B6" s="110" t="s">
        <v>38</v>
      </c>
      <c r="C6" s="110"/>
      <c r="D6" s="110"/>
      <c r="E6" s="110"/>
      <c r="F6" s="110"/>
      <c r="G6" s="110"/>
      <c r="H6" s="110"/>
      <c r="I6" s="110"/>
      <c r="J6" s="110"/>
      <c r="K6" s="110"/>
    </row>
    <row r="7" spans="1:11" ht="15.75" customHeight="1" x14ac:dyDescent="0.25">
      <c r="A7" s="47"/>
      <c r="B7" s="84"/>
      <c r="C7" s="84"/>
      <c r="D7" s="84"/>
      <c r="E7" s="84"/>
      <c r="F7" s="84"/>
      <c r="G7" s="84"/>
      <c r="H7" s="84"/>
      <c r="I7" s="84"/>
      <c r="J7" s="84"/>
      <c r="K7" s="84"/>
    </row>
    <row r="8" spans="1:11" ht="15.75" customHeight="1" x14ac:dyDescent="0.25">
      <c r="A8" s="49" t="s">
        <v>57</v>
      </c>
      <c r="B8" s="50" t="s">
        <v>131</v>
      </c>
      <c r="C8" s="50"/>
      <c r="D8" s="51"/>
      <c r="E8" s="51"/>
      <c r="F8" s="51"/>
      <c r="G8" s="51"/>
      <c r="H8" s="51"/>
      <c r="I8" s="51"/>
      <c r="J8" s="84"/>
      <c r="K8" s="84"/>
    </row>
    <row r="9" spans="1:11" ht="27.75" customHeight="1" x14ac:dyDescent="0.25">
      <c r="A9" s="91" t="s">
        <v>184</v>
      </c>
      <c r="B9" s="92">
        <v>45713</v>
      </c>
      <c r="C9" s="91" t="s">
        <v>185</v>
      </c>
      <c r="D9" s="92">
        <v>45719</v>
      </c>
      <c r="E9" s="52"/>
      <c r="F9" s="51"/>
      <c r="G9" s="51"/>
      <c r="H9" s="51"/>
      <c r="I9" s="51"/>
      <c r="J9" s="84"/>
      <c r="K9" s="84"/>
    </row>
    <row r="10" spans="1:11" ht="25.5" customHeight="1" x14ac:dyDescent="0.25">
      <c r="A10" s="85" t="s">
        <v>58</v>
      </c>
      <c r="B10" s="50" t="s">
        <v>165</v>
      </c>
      <c r="C10" s="54"/>
      <c r="D10" s="55"/>
      <c r="E10" s="129" t="s">
        <v>59</v>
      </c>
      <c r="F10" s="129"/>
      <c r="G10" s="130" t="s">
        <v>96</v>
      </c>
      <c r="H10" s="130"/>
      <c r="I10" s="130"/>
      <c r="J10" s="84"/>
      <c r="K10" s="84"/>
    </row>
    <row r="11" spans="1:11" ht="15.75" customHeight="1" x14ac:dyDescent="0.25">
      <c r="A11" s="49" t="s">
        <v>61</v>
      </c>
      <c r="B11" s="50" t="s">
        <v>62</v>
      </c>
      <c r="C11" s="55"/>
      <c r="D11" s="55"/>
      <c r="E11" s="52"/>
      <c r="F11" s="51"/>
      <c r="G11" s="51"/>
      <c r="H11" s="51"/>
      <c r="I11" s="51"/>
      <c r="J11" s="84"/>
      <c r="K11" s="84"/>
    </row>
    <row r="12" spans="1:11" ht="15.75" customHeight="1" x14ac:dyDescent="0.25">
      <c r="A12" s="49" t="s">
        <v>63</v>
      </c>
      <c r="B12" s="56" t="s">
        <v>79</v>
      </c>
      <c r="C12" s="57"/>
      <c r="D12" s="52"/>
      <c r="E12" s="64" t="s">
        <v>64</v>
      </c>
      <c r="F12" s="64" t="s">
        <v>65</v>
      </c>
      <c r="G12" s="51"/>
      <c r="H12" s="51"/>
      <c r="I12" s="51"/>
      <c r="J12" s="84"/>
      <c r="K12" s="84"/>
    </row>
    <row r="13" spans="1:11" ht="29.25" customHeight="1" x14ac:dyDescent="0.25">
      <c r="A13" s="49" t="s">
        <v>66</v>
      </c>
      <c r="B13" s="58">
        <v>41908</v>
      </c>
      <c r="C13" s="59"/>
      <c r="D13" s="52"/>
      <c r="E13" s="65"/>
      <c r="F13" s="66" t="s">
        <v>65</v>
      </c>
      <c r="G13" s="51"/>
      <c r="H13" s="51"/>
      <c r="I13" s="51"/>
      <c r="J13" s="84"/>
      <c r="K13" s="84"/>
    </row>
    <row r="14" spans="1:11" ht="25.5" x14ac:dyDescent="0.25">
      <c r="A14" s="49" t="s">
        <v>67</v>
      </c>
      <c r="B14" s="58">
        <v>42398</v>
      </c>
      <c r="C14" s="59"/>
      <c r="D14" s="60"/>
      <c r="E14" s="52"/>
      <c r="F14" s="51"/>
      <c r="G14" s="51"/>
      <c r="H14" s="51"/>
      <c r="I14" s="51"/>
      <c r="J14" s="84"/>
      <c r="K14" s="84"/>
    </row>
    <row r="15" spans="1:11" ht="25.5" x14ac:dyDescent="0.25">
      <c r="A15" s="49" t="s">
        <v>68</v>
      </c>
      <c r="B15" s="61" t="s">
        <v>82</v>
      </c>
      <c r="C15" s="61"/>
      <c r="D15" s="55"/>
      <c r="E15" s="51"/>
      <c r="F15" s="51"/>
      <c r="G15" s="51"/>
      <c r="H15" s="51"/>
      <c r="I15" s="51"/>
      <c r="J15" s="84"/>
      <c r="K15" s="84"/>
    </row>
    <row r="16" spans="1:11" ht="25.5" x14ac:dyDescent="0.25">
      <c r="A16" s="49" t="s">
        <v>69</v>
      </c>
      <c r="B16" s="58" t="s">
        <v>82</v>
      </c>
      <c r="C16" s="62"/>
      <c r="D16" s="55"/>
      <c r="E16" s="52"/>
      <c r="F16" s="51"/>
      <c r="G16" s="51"/>
      <c r="H16" s="51"/>
      <c r="I16" s="51"/>
    </row>
    <row r="17" spans="1:14" ht="15.75" thickBot="1" x14ac:dyDescent="0.3">
      <c r="A17" s="6"/>
      <c r="B17" s="8"/>
      <c r="C17" s="8"/>
      <c r="I17" s="20"/>
    </row>
    <row r="18" spans="1:14" ht="15" customHeight="1" x14ac:dyDescent="0.25">
      <c r="A18" s="105" t="s">
        <v>0</v>
      </c>
      <c r="B18" s="105" t="s">
        <v>1</v>
      </c>
      <c r="C18" s="105" t="s">
        <v>2</v>
      </c>
      <c r="D18" s="105" t="s">
        <v>3</v>
      </c>
      <c r="E18" s="105" t="s">
        <v>4</v>
      </c>
      <c r="F18" s="67" t="s">
        <v>8</v>
      </c>
      <c r="G18" s="67"/>
      <c r="H18" s="105" t="s">
        <v>84</v>
      </c>
      <c r="I18" s="123" t="s">
        <v>70</v>
      </c>
      <c r="J18" s="125" t="s">
        <v>93</v>
      </c>
      <c r="K18" s="127" t="s">
        <v>72</v>
      </c>
    </row>
    <row r="19" spans="1:14" ht="22.5" customHeight="1" x14ac:dyDescent="0.25">
      <c r="A19" s="106"/>
      <c r="B19" s="106"/>
      <c r="C19" s="106"/>
      <c r="D19" s="106"/>
      <c r="E19" s="106"/>
      <c r="F19" s="68" t="s">
        <v>5</v>
      </c>
      <c r="G19" s="68" t="s">
        <v>6</v>
      </c>
      <c r="H19" s="106"/>
      <c r="I19" s="124"/>
      <c r="J19" s="126"/>
      <c r="K19" s="128"/>
      <c r="M19" s="22"/>
    </row>
    <row r="20" spans="1:14" ht="153" x14ac:dyDescent="0.25">
      <c r="A20" s="2" t="s">
        <v>103</v>
      </c>
      <c r="B20" s="2" t="s">
        <v>149</v>
      </c>
      <c r="C20" s="33" t="s">
        <v>151</v>
      </c>
      <c r="D20" s="3" t="s">
        <v>157</v>
      </c>
      <c r="E20" s="18">
        <v>1</v>
      </c>
      <c r="F20" s="1">
        <v>44593</v>
      </c>
      <c r="G20" s="4">
        <v>44924</v>
      </c>
      <c r="H20" s="37">
        <f>315/360</f>
        <v>0.875</v>
      </c>
      <c r="I20" s="69">
        <f>H20</f>
        <v>0.875</v>
      </c>
      <c r="J20" s="69">
        <v>0</v>
      </c>
      <c r="K20" s="70" t="s">
        <v>163</v>
      </c>
      <c r="M20" s="87"/>
    </row>
    <row r="21" spans="1:14" ht="153" x14ac:dyDescent="0.25">
      <c r="A21" s="2" t="s">
        <v>103</v>
      </c>
      <c r="B21" s="2" t="s">
        <v>149</v>
      </c>
      <c r="C21" s="33" t="s">
        <v>152</v>
      </c>
      <c r="D21" s="3" t="s">
        <v>158</v>
      </c>
      <c r="E21" s="18">
        <v>1</v>
      </c>
      <c r="F21" s="1">
        <v>44945</v>
      </c>
      <c r="G21" s="4">
        <v>45096</v>
      </c>
      <c r="H21" s="37">
        <f>165/360</f>
        <v>0.45833333333333331</v>
      </c>
      <c r="I21" s="69">
        <f>H21</f>
        <v>0.45833333333333331</v>
      </c>
      <c r="J21" s="69">
        <v>0</v>
      </c>
      <c r="K21" s="70" t="s">
        <v>163</v>
      </c>
      <c r="M21" s="87"/>
    </row>
    <row r="22" spans="1:14" ht="153" x14ac:dyDescent="0.25">
      <c r="A22" s="2" t="s">
        <v>103</v>
      </c>
      <c r="B22" s="2" t="s">
        <v>149</v>
      </c>
      <c r="C22" s="33" t="s">
        <v>153</v>
      </c>
      <c r="D22" s="3" t="s">
        <v>159</v>
      </c>
      <c r="E22" s="18">
        <v>1</v>
      </c>
      <c r="F22" s="1">
        <v>43881</v>
      </c>
      <c r="G22" s="4">
        <v>44184</v>
      </c>
      <c r="H22" s="37">
        <f>300/360</f>
        <v>0.83333333333333337</v>
      </c>
      <c r="I22" s="69">
        <f t="shared" ref="I22:J24" si="0">H22</f>
        <v>0.83333333333333337</v>
      </c>
      <c r="J22" s="69">
        <v>0</v>
      </c>
      <c r="K22" s="70" t="s">
        <v>163</v>
      </c>
      <c r="L22" s="21"/>
      <c r="N22">
        <v>535600</v>
      </c>
    </row>
    <row r="23" spans="1:14" ht="96" x14ac:dyDescent="0.25">
      <c r="A23" s="2" t="s">
        <v>103</v>
      </c>
      <c r="B23" s="2" t="s">
        <v>149</v>
      </c>
      <c r="C23" s="33" t="s">
        <v>154</v>
      </c>
      <c r="D23" s="3" t="s">
        <v>159</v>
      </c>
      <c r="E23" s="18">
        <v>1</v>
      </c>
      <c r="F23" s="1">
        <v>44271</v>
      </c>
      <c r="G23" s="4">
        <v>44559</v>
      </c>
      <c r="H23" s="37">
        <v>0</v>
      </c>
      <c r="I23" s="69">
        <f t="shared" si="0"/>
        <v>0</v>
      </c>
      <c r="J23" s="69">
        <f t="shared" si="0"/>
        <v>0</v>
      </c>
      <c r="K23" s="70" t="s">
        <v>162</v>
      </c>
      <c r="L23" s="21"/>
      <c r="N23">
        <v>566700</v>
      </c>
    </row>
    <row r="24" spans="1:14" ht="153" x14ac:dyDescent="0.25">
      <c r="A24" s="2" t="s">
        <v>103</v>
      </c>
      <c r="B24" s="2" t="s">
        <v>150</v>
      </c>
      <c r="C24" s="33" t="s">
        <v>155</v>
      </c>
      <c r="D24" s="3" t="s">
        <v>160</v>
      </c>
      <c r="E24" s="18">
        <v>1</v>
      </c>
      <c r="F24" s="1">
        <v>43518</v>
      </c>
      <c r="G24" s="4">
        <v>43805</v>
      </c>
      <c r="H24" s="37">
        <f>284/360</f>
        <v>0.78888888888888886</v>
      </c>
      <c r="I24" s="69">
        <f t="shared" si="0"/>
        <v>0.78888888888888886</v>
      </c>
      <c r="J24" s="69">
        <v>0</v>
      </c>
      <c r="K24" s="70" t="s">
        <v>163</v>
      </c>
      <c r="L24" s="21"/>
      <c r="N24">
        <v>589500</v>
      </c>
    </row>
    <row r="25" spans="1:14" ht="153.75" thickBot="1" x14ac:dyDescent="0.3">
      <c r="A25" s="2" t="s">
        <v>103</v>
      </c>
      <c r="B25" s="2" t="s">
        <v>150</v>
      </c>
      <c r="C25" s="33" t="s">
        <v>156</v>
      </c>
      <c r="D25" s="3" t="s">
        <v>161</v>
      </c>
      <c r="E25" s="18">
        <v>1</v>
      </c>
      <c r="F25" s="1">
        <v>43334</v>
      </c>
      <c r="G25" s="4">
        <v>43455</v>
      </c>
      <c r="H25" s="37">
        <f>120/360</f>
        <v>0.33333333333333331</v>
      </c>
      <c r="I25" s="69">
        <f>H25</f>
        <v>0.33333333333333331</v>
      </c>
      <c r="J25" s="69">
        <v>0</v>
      </c>
      <c r="K25" s="70" t="s">
        <v>163</v>
      </c>
      <c r="L25" s="21"/>
      <c r="N25">
        <v>616000</v>
      </c>
    </row>
    <row r="26" spans="1:14" ht="96.75" customHeight="1" thickBot="1" x14ac:dyDescent="0.3">
      <c r="A26" s="140" t="s">
        <v>164</v>
      </c>
      <c r="B26" s="140"/>
      <c r="C26" s="140"/>
      <c r="F26" s="111" t="s">
        <v>73</v>
      </c>
      <c r="G26" s="112"/>
      <c r="H26" s="113"/>
      <c r="I26" s="75">
        <f>SUM(I20:I25)</f>
        <v>3.2888888888888888</v>
      </c>
      <c r="J26" s="76"/>
      <c r="K26" s="77" t="s">
        <v>65</v>
      </c>
    </row>
    <row r="27" spans="1:14" ht="21" customHeight="1" thickBot="1" x14ac:dyDescent="0.3">
      <c r="A27" s="34"/>
      <c r="C27" s="8"/>
      <c r="F27" s="55"/>
      <c r="G27" s="114" t="s">
        <v>74</v>
      </c>
      <c r="H27" s="114"/>
      <c r="I27" s="115"/>
      <c r="J27" s="78">
        <f>SUM(J4:J25)</f>
        <v>0</v>
      </c>
      <c r="K27" s="77" t="s">
        <v>65</v>
      </c>
    </row>
    <row r="28" spans="1:14" x14ac:dyDescent="0.25">
      <c r="A28" s="35"/>
      <c r="B28" s="55" t="s">
        <v>75</v>
      </c>
      <c r="C28" s="8"/>
    </row>
    <row r="29" spans="1:14" x14ac:dyDescent="0.25">
      <c r="A29" s="17"/>
      <c r="B29" s="63" t="s">
        <v>76</v>
      </c>
      <c r="C29" s="17"/>
      <c r="N29" t="s">
        <v>77</v>
      </c>
    </row>
    <row r="30" spans="1:14" x14ac:dyDescent="0.25">
      <c r="A30" s="36"/>
      <c r="B30" s="7"/>
      <c r="C30" s="8"/>
    </row>
    <row r="31" spans="1:14" x14ac:dyDescent="0.25">
      <c r="A31" s="8"/>
      <c r="B31" s="8"/>
      <c r="C31" s="8"/>
    </row>
    <row r="32" spans="1:14" x14ac:dyDescent="0.25">
      <c r="B32" s="7"/>
      <c r="C32" s="8"/>
    </row>
    <row r="33" spans="1:14" x14ac:dyDescent="0.25">
      <c r="A33" s="107"/>
      <c r="B33" s="107"/>
      <c r="C33" s="107"/>
    </row>
    <row r="34" spans="1:14" x14ac:dyDescent="0.25">
      <c r="A34" s="8"/>
      <c r="B34" s="8"/>
      <c r="C34" s="8"/>
    </row>
    <row r="35" spans="1:14" x14ac:dyDescent="0.25">
      <c r="A35" s="8"/>
      <c r="B35" s="8"/>
      <c r="C35" s="8"/>
      <c r="N35" s="23"/>
    </row>
    <row r="36" spans="1:14" x14ac:dyDescent="0.25">
      <c r="B36" s="5"/>
    </row>
    <row r="37" spans="1:14" x14ac:dyDescent="0.25">
      <c r="B37" s="5"/>
    </row>
    <row r="38" spans="1:14" x14ac:dyDescent="0.25">
      <c r="A38" s="9"/>
      <c r="B38" s="9"/>
      <c r="C38" s="9"/>
      <c r="D38" s="9"/>
    </row>
    <row r="39" spans="1:14" x14ac:dyDescent="0.25">
      <c r="A39" s="9"/>
      <c r="B39" s="9"/>
      <c r="C39" s="9"/>
      <c r="D39" s="9"/>
    </row>
    <row r="40" spans="1:14" x14ac:dyDescent="0.25">
      <c r="A40" s="9"/>
      <c r="B40" s="10"/>
      <c r="C40" s="10"/>
      <c r="D40" s="11"/>
    </row>
    <row r="41" spans="1:14" x14ac:dyDescent="0.25">
      <c r="A41" s="9"/>
      <c r="B41" s="10"/>
      <c r="C41" s="10"/>
      <c r="D41" s="11"/>
    </row>
    <row r="42" spans="1:14" x14ac:dyDescent="0.25">
      <c r="A42" s="9"/>
      <c r="B42" s="12"/>
      <c r="C42" s="12"/>
      <c r="D42" s="11"/>
    </row>
    <row r="43" spans="1:14" x14ac:dyDescent="0.25">
      <c r="A43" s="6"/>
      <c r="B43" s="13"/>
      <c r="C43" s="13"/>
      <c r="D43" s="11"/>
      <c r="E43" s="13"/>
      <c r="F43" s="12"/>
      <c r="G43" s="108"/>
      <c r="H43" s="108"/>
    </row>
    <row r="44" spans="1:14" ht="44.25" customHeight="1" x14ac:dyDescent="0.25">
      <c r="A44" s="8"/>
      <c r="B44" s="13"/>
      <c r="C44" s="13"/>
      <c r="D44" s="11"/>
      <c r="E44" s="13"/>
      <c r="F44" s="12"/>
      <c r="G44" s="108"/>
      <c r="H44" s="108"/>
    </row>
    <row r="45" spans="1:14" s="19" customFormat="1" x14ac:dyDescent="0.25">
      <c r="A45" s="9"/>
      <c r="B45" s="109"/>
      <c r="C45" s="109"/>
      <c r="D45" s="11"/>
      <c r="E45"/>
      <c r="F45"/>
      <c r="G45"/>
      <c r="H45"/>
      <c r="J45"/>
      <c r="K45"/>
      <c r="L45"/>
      <c r="M45"/>
      <c r="N45"/>
    </row>
    <row r="46" spans="1:14" s="19" customFormat="1" ht="28.5" customHeight="1" x14ac:dyDescent="0.25">
      <c r="A46" s="6"/>
      <c r="B46" s="14"/>
      <c r="C46" s="14"/>
      <c r="D46" s="11"/>
      <c r="E46" s="8"/>
      <c r="F46"/>
      <c r="G46"/>
      <c r="H46"/>
      <c r="J46"/>
      <c r="K46"/>
      <c r="L46"/>
      <c r="M46"/>
      <c r="N46"/>
    </row>
    <row r="47" spans="1:14" s="19" customFormat="1" x14ac:dyDescent="0.25">
      <c r="A47" s="15"/>
      <c r="B47" s="14"/>
      <c r="C47" s="14"/>
      <c r="D47" s="11"/>
      <c r="E47" s="8"/>
      <c r="F47"/>
      <c r="G47"/>
      <c r="H47"/>
      <c r="J47"/>
      <c r="K47"/>
      <c r="L47"/>
      <c r="M47"/>
      <c r="N47"/>
    </row>
    <row r="48" spans="1:14" s="19" customFormat="1" x14ac:dyDescent="0.25">
      <c r="A48" s="16"/>
      <c r="B48" s="14"/>
      <c r="C48" s="14"/>
      <c r="D48" s="11"/>
      <c r="E48" s="8"/>
      <c r="F48"/>
      <c r="G48"/>
      <c r="H48"/>
      <c r="J48"/>
      <c r="K48"/>
      <c r="L48"/>
      <c r="M48"/>
      <c r="N48"/>
    </row>
    <row r="49" spans="1:14" s="19" customFormat="1" x14ac:dyDescent="0.25">
      <c r="A49" s="6"/>
      <c r="B49" s="14"/>
      <c r="C49" s="14"/>
      <c r="D49" s="11"/>
      <c r="E49" s="8"/>
      <c r="F49"/>
      <c r="G49"/>
      <c r="H49"/>
      <c r="J49"/>
      <c r="K49"/>
      <c r="L49"/>
      <c r="M49"/>
      <c r="N49"/>
    </row>
    <row r="50" spans="1:14" s="19" customFormat="1" x14ac:dyDescent="0.25">
      <c r="A50" s="8"/>
      <c r="B50" s="8"/>
      <c r="C50" s="8"/>
      <c r="D50" s="11"/>
      <c r="E50"/>
      <c r="F50"/>
      <c r="G50"/>
      <c r="H50"/>
      <c r="J50"/>
      <c r="K50"/>
      <c r="L50"/>
      <c r="M50"/>
      <c r="N50"/>
    </row>
    <row r="51" spans="1:14" s="19" customFormat="1" x14ac:dyDescent="0.25">
      <c r="A51" s="8"/>
      <c r="B51" s="8"/>
      <c r="C51" s="8"/>
      <c r="D51" s="11"/>
      <c r="E51"/>
      <c r="F51"/>
      <c r="G51"/>
      <c r="H51"/>
      <c r="J51"/>
      <c r="K51"/>
      <c r="L51"/>
      <c r="M51"/>
      <c r="N51"/>
    </row>
    <row r="52" spans="1:14" s="19" customFormat="1" x14ac:dyDescent="0.25">
      <c r="A52" s="8"/>
      <c r="B52" s="8"/>
      <c r="C52" s="8"/>
      <c r="D52" s="11"/>
      <c r="E52"/>
      <c r="F52"/>
      <c r="G52"/>
      <c r="H52"/>
      <c r="J52"/>
      <c r="K52"/>
      <c r="L52"/>
      <c r="M52"/>
      <c r="N52"/>
    </row>
  </sheetData>
  <mergeCells count="19">
    <mergeCell ref="K18:K19"/>
    <mergeCell ref="A26:C26"/>
    <mergeCell ref="A33:C33"/>
    <mergeCell ref="G43:H44"/>
    <mergeCell ref="B45:C45"/>
    <mergeCell ref="A2:K2"/>
    <mergeCell ref="B6:K6"/>
    <mergeCell ref="A18:A19"/>
    <mergeCell ref="B18:B19"/>
    <mergeCell ref="C18:C19"/>
    <mergeCell ref="D18:D19"/>
    <mergeCell ref="E18:E19"/>
    <mergeCell ref="H18:H19"/>
    <mergeCell ref="I18:I19"/>
    <mergeCell ref="J18:J19"/>
    <mergeCell ref="E10:F10"/>
    <mergeCell ref="G10:I10"/>
    <mergeCell ref="F26:H26"/>
    <mergeCell ref="G27:I27"/>
  </mergeCells>
  <pageMargins left="0.7" right="0.7" top="0.75" bottom="0.75" header="0.3" footer="0.3"/>
  <pageSetup scale="72" orientation="landscape" horizontalDpi="4294967292"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6"/>
  <sheetViews>
    <sheetView view="pageBreakPreview" zoomScale="90" zoomScaleNormal="92" zoomScaleSheetLayoutView="90" workbookViewId="0">
      <selection activeCell="C16" sqref="C16"/>
    </sheetView>
  </sheetViews>
  <sheetFormatPr baseColWidth="10" defaultColWidth="11.42578125" defaultRowHeight="15" x14ac:dyDescent="0.25"/>
  <cols>
    <col min="1" max="1" width="18.5703125" customWidth="1"/>
    <col min="2" max="2" width="20.42578125" customWidth="1"/>
    <col min="3" max="3" width="37" customWidth="1"/>
    <col min="4" max="4" width="9.140625" customWidth="1"/>
    <col min="5" max="5" width="11.140625" customWidth="1"/>
    <col min="6" max="6" width="11.7109375" customWidth="1"/>
    <col min="7" max="7" width="12.28515625" customWidth="1"/>
    <col min="8" max="8" width="14.140625" customWidth="1"/>
    <col min="9" max="9" width="11" style="19" customWidth="1"/>
    <col min="10" max="10" width="11.42578125" customWidth="1"/>
    <col min="11" max="11" width="27.28515625" customWidth="1"/>
  </cols>
  <sheetData>
    <row r="1" spans="1:11" ht="15.95" customHeight="1" x14ac:dyDescent="0.25">
      <c r="A1" s="24"/>
      <c r="B1" s="25"/>
      <c r="C1" s="25"/>
      <c r="D1" s="26"/>
      <c r="E1" s="27"/>
      <c r="F1" s="27"/>
      <c r="G1" s="27"/>
      <c r="H1" s="27"/>
      <c r="I1" s="28"/>
      <c r="J1" s="27"/>
      <c r="K1" s="32"/>
    </row>
    <row r="2" spans="1:11" ht="15" customHeight="1" x14ac:dyDescent="0.25">
      <c r="A2" s="122" t="s">
        <v>182</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ht="15.75" x14ac:dyDescent="0.25">
      <c r="A4" s="31"/>
      <c r="B4" s="29"/>
      <c r="C4" s="29"/>
      <c r="D4" s="27"/>
      <c r="E4" s="27"/>
      <c r="F4" s="27"/>
      <c r="G4" s="27"/>
      <c r="H4" s="27"/>
      <c r="I4" s="30"/>
      <c r="J4" s="27"/>
      <c r="K4" s="27"/>
    </row>
    <row r="5" spans="1:11" x14ac:dyDescent="0.25">
      <c r="A5" s="47" t="s">
        <v>9</v>
      </c>
      <c r="B5" s="48" t="s">
        <v>118</v>
      </c>
      <c r="C5" s="79"/>
      <c r="D5" s="80"/>
      <c r="E5" s="80"/>
      <c r="F5" s="80"/>
      <c r="G5" s="80"/>
      <c r="H5" s="80"/>
      <c r="I5" s="81"/>
      <c r="J5" s="80"/>
      <c r="K5" s="80"/>
    </row>
    <row r="6" spans="1:11" ht="50.25" customHeight="1" x14ac:dyDescent="0.25">
      <c r="A6" s="47" t="s">
        <v>2</v>
      </c>
      <c r="B6" s="110" t="s">
        <v>38</v>
      </c>
      <c r="C6" s="110"/>
      <c r="D6" s="110"/>
      <c r="E6" s="110"/>
      <c r="F6" s="110"/>
      <c r="G6" s="110"/>
      <c r="H6" s="110"/>
      <c r="I6" s="110"/>
      <c r="J6" s="110"/>
      <c r="K6" s="110"/>
    </row>
    <row r="7" spans="1:11" x14ac:dyDescent="0.25">
      <c r="A7" s="47"/>
      <c r="B7" s="84"/>
      <c r="C7" s="84"/>
      <c r="D7" s="84"/>
      <c r="E7" s="84"/>
      <c r="F7" s="84"/>
      <c r="G7" s="84"/>
      <c r="H7" s="84"/>
      <c r="I7" s="84"/>
      <c r="J7" s="84"/>
      <c r="K7" s="84"/>
    </row>
    <row r="8" spans="1:11" x14ac:dyDescent="0.25">
      <c r="A8" s="49" t="s">
        <v>57</v>
      </c>
      <c r="B8" s="50" t="s">
        <v>131</v>
      </c>
      <c r="C8" s="50"/>
      <c r="D8" s="51"/>
      <c r="E8" s="51"/>
      <c r="F8" s="51"/>
      <c r="G8" s="51"/>
      <c r="H8" s="51"/>
      <c r="I8" s="51"/>
      <c r="J8" s="84"/>
      <c r="K8" s="84"/>
    </row>
    <row r="9" spans="1:11" ht="27.75" customHeight="1" x14ac:dyDescent="0.25">
      <c r="A9" s="91" t="s">
        <v>184</v>
      </c>
      <c r="B9" s="92">
        <v>45713</v>
      </c>
      <c r="C9" s="91" t="s">
        <v>185</v>
      </c>
      <c r="D9" s="92">
        <v>45719</v>
      </c>
      <c r="E9" s="52"/>
      <c r="F9" s="51"/>
      <c r="G9" s="51"/>
      <c r="H9" s="51"/>
      <c r="I9" s="51"/>
      <c r="J9" s="84"/>
      <c r="K9" s="84"/>
    </row>
    <row r="10" spans="1:11" ht="25.5" x14ac:dyDescent="0.25">
      <c r="A10" s="53" t="s">
        <v>58</v>
      </c>
      <c r="B10" s="50" t="s">
        <v>171</v>
      </c>
      <c r="C10" s="54"/>
      <c r="D10" s="55"/>
      <c r="E10" s="129" t="s">
        <v>59</v>
      </c>
      <c r="F10" s="129"/>
      <c r="G10" s="130" t="s">
        <v>90</v>
      </c>
      <c r="H10" s="130"/>
      <c r="I10" s="130"/>
      <c r="J10" s="84"/>
      <c r="K10" s="84"/>
    </row>
    <row r="11" spans="1:11" x14ac:dyDescent="0.25">
      <c r="A11" s="49" t="s">
        <v>61</v>
      </c>
      <c r="B11" s="50" t="s">
        <v>97</v>
      </c>
      <c r="C11" s="55"/>
      <c r="D11" s="55"/>
      <c r="E11" s="52"/>
      <c r="F11" s="51"/>
      <c r="G11" s="51"/>
      <c r="H11" s="51"/>
      <c r="I11" s="51"/>
      <c r="J11" s="84"/>
      <c r="K11" s="84"/>
    </row>
    <row r="12" spans="1:11" x14ac:dyDescent="0.25">
      <c r="A12" s="49" t="s">
        <v>63</v>
      </c>
      <c r="B12" s="56" t="s">
        <v>98</v>
      </c>
      <c r="C12" s="57"/>
      <c r="D12" s="52"/>
      <c r="E12" s="64" t="s">
        <v>64</v>
      </c>
      <c r="F12" s="64" t="s">
        <v>65</v>
      </c>
      <c r="G12" s="51"/>
      <c r="H12" s="51"/>
      <c r="I12" s="51"/>
      <c r="J12" s="84"/>
      <c r="K12" s="84"/>
    </row>
    <row r="13" spans="1:11" ht="25.5" x14ac:dyDescent="0.25">
      <c r="A13" s="49" t="s">
        <v>66</v>
      </c>
      <c r="B13" s="58">
        <v>35279</v>
      </c>
      <c r="C13" s="59"/>
      <c r="D13" s="52"/>
      <c r="E13" s="65"/>
      <c r="F13" s="66" t="s">
        <v>65</v>
      </c>
      <c r="G13" s="51"/>
      <c r="H13" s="51"/>
      <c r="I13" s="51"/>
      <c r="J13" s="84"/>
      <c r="K13" s="84"/>
    </row>
    <row r="14" spans="1:11" ht="25.5" x14ac:dyDescent="0.25">
      <c r="A14" s="49" t="s">
        <v>67</v>
      </c>
      <c r="B14" s="58">
        <v>41900</v>
      </c>
      <c r="C14" s="59"/>
      <c r="D14" s="60"/>
      <c r="E14" s="52"/>
      <c r="F14" s="51"/>
      <c r="G14" s="51"/>
      <c r="H14" s="51"/>
      <c r="I14" s="51"/>
      <c r="J14" s="84"/>
      <c r="K14" s="84"/>
    </row>
    <row r="15" spans="1:11" ht="25.5" x14ac:dyDescent="0.25">
      <c r="A15" s="49" t="s">
        <v>68</v>
      </c>
      <c r="B15" s="61" t="s">
        <v>82</v>
      </c>
      <c r="C15" s="61"/>
      <c r="D15" s="55"/>
      <c r="E15" s="51"/>
      <c r="F15" s="51"/>
      <c r="G15" s="51"/>
      <c r="H15" s="51"/>
      <c r="I15" s="51"/>
      <c r="J15" s="84"/>
      <c r="K15" s="84"/>
    </row>
    <row r="16" spans="1:11" ht="25.5" x14ac:dyDescent="0.25">
      <c r="A16" s="49" t="s">
        <v>69</v>
      </c>
      <c r="B16" s="58" t="s">
        <v>82</v>
      </c>
      <c r="C16" s="62"/>
      <c r="D16" s="55"/>
      <c r="E16" s="52"/>
      <c r="F16" s="51"/>
      <c r="G16" s="51"/>
      <c r="H16" s="51"/>
      <c r="I16" s="51"/>
      <c r="J16" s="84"/>
      <c r="K16" s="84"/>
    </row>
    <row r="17" spans="1:14" x14ac:dyDescent="0.25">
      <c r="A17" s="6"/>
      <c r="B17" s="8"/>
      <c r="C17" s="8"/>
      <c r="I17" s="20"/>
    </row>
    <row r="18" spans="1:14" ht="15.75" thickBot="1" x14ac:dyDescent="0.3">
      <c r="A18" s="6"/>
      <c r="B18" s="8"/>
      <c r="C18" s="8"/>
      <c r="I18" s="20"/>
    </row>
    <row r="19" spans="1:14" ht="15" customHeight="1" x14ac:dyDescent="0.25">
      <c r="A19" s="105" t="s">
        <v>0</v>
      </c>
      <c r="B19" s="105" t="s">
        <v>1</v>
      </c>
      <c r="C19" s="105" t="s">
        <v>2</v>
      </c>
      <c r="D19" s="105" t="s">
        <v>3</v>
      </c>
      <c r="E19" s="105" t="s">
        <v>4</v>
      </c>
      <c r="F19" s="67" t="s">
        <v>8</v>
      </c>
      <c r="G19" s="67"/>
      <c r="H19" s="105" t="s">
        <v>84</v>
      </c>
      <c r="I19" s="123" t="s">
        <v>70</v>
      </c>
      <c r="J19" s="125" t="s">
        <v>93</v>
      </c>
      <c r="K19" s="127" t="s">
        <v>72</v>
      </c>
    </row>
    <row r="20" spans="1:14" ht="32.25" customHeight="1" x14ac:dyDescent="0.25">
      <c r="A20" s="106"/>
      <c r="B20" s="106"/>
      <c r="C20" s="106"/>
      <c r="D20" s="106"/>
      <c r="E20" s="106"/>
      <c r="F20" s="68" t="s">
        <v>5</v>
      </c>
      <c r="G20" s="68" t="s">
        <v>6</v>
      </c>
      <c r="H20" s="106"/>
      <c r="I20" s="124"/>
      <c r="J20" s="126"/>
      <c r="K20" s="128"/>
      <c r="M20" s="22"/>
    </row>
    <row r="21" spans="1:14" ht="237.75" customHeight="1" x14ac:dyDescent="0.25">
      <c r="A21" s="2" t="s">
        <v>62</v>
      </c>
      <c r="B21" s="2" t="s">
        <v>130</v>
      </c>
      <c r="C21" s="33" t="s">
        <v>62</v>
      </c>
      <c r="D21" s="3" t="s">
        <v>125</v>
      </c>
      <c r="E21" s="18">
        <v>1</v>
      </c>
      <c r="F21" s="1">
        <v>36809</v>
      </c>
      <c r="G21" s="4">
        <v>37694</v>
      </c>
      <c r="H21" s="37">
        <f>874/360</f>
        <v>2.4277777777777776</v>
      </c>
      <c r="I21" s="69">
        <v>0</v>
      </c>
      <c r="J21" s="69">
        <v>0</v>
      </c>
      <c r="K21" s="70" t="s">
        <v>179</v>
      </c>
      <c r="M21" s="87"/>
    </row>
    <row r="22" spans="1:14" ht="192" x14ac:dyDescent="0.25">
      <c r="A22" s="2" t="s">
        <v>50</v>
      </c>
      <c r="B22" s="2" t="s">
        <v>43</v>
      </c>
      <c r="C22" s="33" t="s">
        <v>15</v>
      </c>
      <c r="D22" s="3" t="s">
        <v>22</v>
      </c>
      <c r="E22" s="18">
        <v>1</v>
      </c>
      <c r="F22" s="1">
        <v>41715</v>
      </c>
      <c r="G22" s="4">
        <v>42003</v>
      </c>
      <c r="H22" s="37">
        <f>283/360</f>
        <v>0.78611111111111109</v>
      </c>
      <c r="I22" s="69">
        <f>H22</f>
        <v>0.78611111111111109</v>
      </c>
      <c r="J22" s="69">
        <f t="shared" ref="J22:J24" si="0">I22</f>
        <v>0.78611111111111109</v>
      </c>
      <c r="K22" s="72" t="s">
        <v>82</v>
      </c>
      <c r="L22" s="21"/>
      <c r="N22">
        <v>616000</v>
      </c>
    </row>
    <row r="23" spans="1:14" ht="180" x14ac:dyDescent="0.25">
      <c r="A23" s="2" t="s">
        <v>50</v>
      </c>
      <c r="B23" s="2" t="s">
        <v>43</v>
      </c>
      <c r="C23" s="33" t="s">
        <v>16</v>
      </c>
      <c r="D23" s="3" t="s">
        <v>23</v>
      </c>
      <c r="E23" s="18">
        <v>1</v>
      </c>
      <c r="F23" s="1">
        <v>42065</v>
      </c>
      <c r="G23" s="4">
        <v>42354</v>
      </c>
      <c r="H23" s="37">
        <f>279/360</f>
        <v>0.77500000000000002</v>
      </c>
      <c r="I23" s="69">
        <f>H23</f>
        <v>0.77500000000000002</v>
      </c>
      <c r="J23" s="69">
        <f t="shared" si="0"/>
        <v>0.77500000000000002</v>
      </c>
      <c r="K23" s="73" t="s">
        <v>82</v>
      </c>
      <c r="L23" s="21"/>
      <c r="N23">
        <v>644350</v>
      </c>
    </row>
    <row r="24" spans="1:14" ht="156" x14ac:dyDescent="0.25">
      <c r="A24" s="2" t="s">
        <v>50</v>
      </c>
      <c r="B24" s="2" t="s">
        <v>44</v>
      </c>
      <c r="C24" s="33" t="s">
        <v>17</v>
      </c>
      <c r="D24" s="3" t="s">
        <v>24</v>
      </c>
      <c r="E24" s="18">
        <v>1</v>
      </c>
      <c r="F24" s="1">
        <v>42563</v>
      </c>
      <c r="G24" s="4">
        <v>42719</v>
      </c>
      <c r="H24" s="37">
        <f>153/360</f>
        <v>0.42499999999999999</v>
      </c>
      <c r="I24" s="69">
        <f>H24</f>
        <v>0.42499999999999999</v>
      </c>
      <c r="J24" s="69">
        <f t="shared" si="0"/>
        <v>0.42499999999999999</v>
      </c>
      <c r="K24" s="73" t="s">
        <v>82</v>
      </c>
      <c r="L24" s="21"/>
      <c r="N24">
        <v>689455</v>
      </c>
    </row>
    <row r="25" spans="1:14" ht="204" x14ac:dyDescent="0.25">
      <c r="A25" s="2" t="s">
        <v>50</v>
      </c>
      <c r="B25" s="2" t="s">
        <v>44</v>
      </c>
      <c r="C25" s="33" t="s">
        <v>19</v>
      </c>
      <c r="D25" s="3" t="s">
        <v>26</v>
      </c>
      <c r="E25" s="18">
        <v>1</v>
      </c>
      <c r="F25" s="1">
        <v>43329</v>
      </c>
      <c r="G25" s="4">
        <v>43452</v>
      </c>
      <c r="H25" s="37">
        <f>121/360</f>
        <v>0.33611111111111114</v>
      </c>
      <c r="I25" s="69">
        <f>H25</f>
        <v>0.33611111111111114</v>
      </c>
      <c r="J25" s="69">
        <f t="shared" ref="J25" si="1">I25</f>
        <v>0.33611111111111114</v>
      </c>
      <c r="K25" s="73" t="s">
        <v>82</v>
      </c>
      <c r="L25" s="21"/>
      <c r="N25">
        <v>781242</v>
      </c>
    </row>
    <row r="26" spans="1:14" ht="84" x14ac:dyDescent="0.25">
      <c r="A26" s="2" t="s">
        <v>50</v>
      </c>
      <c r="B26" s="2" t="s">
        <v>30</v>
      </c>
      <c r="C26" s="33" t="s">
        <v>46</v>
      </c>
      <c r="D26" s="3" t="s">
        <v>31</v>
      </c>
      <c r="E26" s="18">
        <v>1</v>
      </c>
      <c r="F26" s="1">
        <v>42877</v>
      </c>
      <c r="G26" s="4">
        <v>43327</v>
      </c>
      <c r="H26" s="37">
        <f>443/360</f>
        <v>1.2305555555555556</v>
      </c>
      <c r="I26" s="69">
        <f t="shared" ref="I26:J27" si="2">H26</f>
        <v>1.2305555555555556</v>
      </c>
      <c r="J26" s="69">
        <f t="shared" si="2"/>
        <v>1.2305555555555556</v>
      </c>
      <c r="K26" s="71" t="s">
        <v>82</v>
      </c>
      <c r="L26" s="21"/>
      <c r="N26">
        <v>781242</v>
      </c>
    </row>
    <row r="27" spans="1:14" ht="96.75" thickBot="1" x14ac:dyDescent="0.3">
      <c r="A27" s="2" t="s">
        <v>50</v>
      </c>
      <c r="B27" s="2" t="s">
        <v>166</v>
      </c>
      <c r="C27" s="33" t="s">
        <v>167</v>
      </c>
      <c r="D27" s="3" t="s">
        <v>168</v>
      </c>
      <c r="E27" s="18">
        <v>1</v>
      </c>
      <c r="F27" s="1">
        <v>44110</v>
      </c>
      <c r="G27" s="4">
        <v>44392</v>
      </c>
      <c r="H27" s="37">
        <f>208/360</f>
        <v>0.57777777777777772</v>
      </c>
      <c r="I27" s="69">
        <f>H27</f>
        <v>0.57777777777777772</v>
      </c>
      <c r="J27" s="69">
        <f t="shared" si="2"/>
        <v>0.57777777777777772</v>
      </c>
      <c r="K27" s="71" t="s">
        <v>169</v>
      </c>
      <c r="L27" s="21"/>
    </row>
    <row r="28" spans="1:14" ht="62.25" customHeight="1" thickBot="1" x14ac:dyDescent="0.3">
      <c r="A28" s="119" t="s">
        <v>180</v>
      </c>
      <c r="B28" s="119"/>
      <c r="C28" s="119"/>
      <c r="F28" s="111" t="s">
        <v>73</v>
      </c>
      <c r="G28" s="112"/>
      <c r="H28" s="113"/>
      <c r="I28" s="75">
        <f>SUM(I21:I27)</f>
        <v>4.1305555555555555</v>
      </c>
      <c r="J28" s="76"/>
      <c r="K28" s="77" t="s">
        <v>65</v>
      </c>
    </row>
    <row r="29" spans="1:14" ht="69" customHeight="1" thickBot="1" x14ac:dyDescent="0.3">
      <c r="A29" s="120"/>
      <c r="B29" s="120"/>
      <c r="C29" s="120"/>
      <c r="F29" s="55"/>
      <c r="G29" s="138" t="s">
        <v>74</v>
      </c>
      <c r="H29" s="138"/>
      <c r="I29" s="139"/>
      <c r="J29" s="78">
        <f>SUM(J21:J27)</f>
        <v>4.1305555555555555</v>
      </c>
      <c r="K29" s="83" t="s">
        <v>64</v>
      </c>
    </row>
    <row r="30" spans="1:14" x14ac:dyDescent="0.25">
      <c r="A30" s="86"/>
      <c r="B30" s="86"/>
      <c r="C30" s="86"/>
      <c r="F30" s="55"/>
      <c r="I30" s="55"/>
      <c r="J30" s="74"/>
      <c r="K30" s="90"/>
    </row>
    <row r="31" spans="1:14" x14ac:dyDescent="0.25">
      <c r="A31" s="86"/>
      <c r="B31" s="86"/>
      <c r="C31" s="86"/>
      <c r="F31" s="55"/>
      <c r="I31" s="55"/>
      <c r="J31" s="74"/>
      <c r="K31" s="90"/>
    </row>
    <row r="32" spans="1:14" x14ac:dyDescent="0.25">
      <c r="A32" s="35"/>
      <c r="B32" s="55" t="s">
        <v>75</v>
      </c>
      <c r="C32" s="8"/>
    </row>
    <row r="33" spans="1:14" x14ac:dyDescent="0.25">
      <c r="A33" s="17"/>
      <c r="B33" s="63" t="s">
        <v>76</v>
      </c>
      <c r="C33" s="17"/>
    </row>
    <row r="34" spans="1:14" x14ac:dyDescent="0.25">
      <c r="A34" s="36"/>
      <c r="B34" s="7"/>
      <c r="C34" s="8"/>
    </row>
    <row r="35" spans="1:14" x14ac:dyDescent="0.25">
      <c r="A35" s="8"/>
      <c r="B35" s="8"/>
      <c r="C35" s="8"/>
    </row>
    <row r="36" spans="1:14" x14ac:dyDescent="0.25">
      <c r="B36" s="7"/>
      <c r="C36" s="8"/>
    </row>
    <row r="37" spans="1:14" x14ac:dyDescent="0.25">
      <c r="A37" s="107"/>
      <c r="B37" s="107"/>
      <c r="C37" s="107"/>
    </row>
    <row r="38" spans="1:14" x14ac:dyDescent="0.25">
      <c r="A38" s="8"/>
      <c r="B38" s="8"/>
      <c r="C38" s="8"/>
    </row>
    <row r="39" spans="1:14" x14ac:dyDescent="0.25">
      <c r="A39" s="8"/>
      <c r="B39" s="8"/>
      <c r="C39" s="8"/>
      <c r="N39" s="23"/>
    </row>
    <row r="40" spans="1:14" x14ac:dyDescent="0.25">
      <c r="B40" s="5"/>
    </row>
    <row r="41" spans="1:14" x14ac:dyDescent="0.25">
      <c r="B41" s="5"/>
    </row>
    <row r="42" spans="1:14" x14ac:dyDescent="0.25">
      <c r="A42" s="9"/>
      <c r="B42" s="9"/>
      <c r="C42" s="9"/>
      <c r="D42" s="9"/>
    </row>
    <row r="43" spans="1:14" x14ac:dyDescent="0.25">
      <c r="A43" s="9"/>
      <c r="B43" s="9"/>
      <c r="C43" s="9"/>
      <c r="D43" s="9"/>
    </row>
    <row r="44" spans="1:14" x14ac:dyDescent="0.25">
      <c r="A44" s="9"/>
      <c r="B44" s="10"/>
      <c r="C44" s="10"/>
      <c r="D44" s="11"/>
    </row>
    <row r="45" spans="1:14" x14ac:dyDescent="0.25">
      <c r="A45" s="9"/>
      <c r="B45" s="10"/>
      <c r="C45" s="10"/>
      <c r="D45" s="11"/>
    </row>
    <row r="46" spans="1:14" x14ac:dyDescent="0.25">
      <c r="A46" s="9"/>
      <c r="B46" s="12"/>
      <c r="C46" s="12"/>
      <c r="D46" s="11"/>
    </row>
    <row r="47" spans="1:14" x14ac:dyDescent="0.25">
      <c r="A47" s="6"/>
      <c r="B47" s="13"/>
      <c r="C47" s="13"/>
      <c r="D47" s="11"/>
      <c r="E47" s="13"/>
      <c r="F47" s="12"/>
      <c r="G47" s="108"/>
      <c r="H47" s="108"/>
    </row>
    <row r="48" spans="1:14" ht="44.25" customHeight="1" x14ac:dyDescent="0.25">
      <c r="A48" s="8"/>
      <c r="B48" s="13"/>
      <c r="C48" s="13"/>
      <c r="D48" s="11"/>
      <c r="E48" s="13"/>
      <c r="F48" s="12"/>
      <c r="G48" s="108"/>
      <c r="H48" s="108"/>
    </row>
    <row r="49" spans="1:14" s="19" customFormat="1" x14ac:dyDescent="0.25">
      <c r="A49" s="9"/>
      <c r="B49" s="109"/>
      <c r="C49" s="109"/>
      <c r="D49" s="11"/>
      <c r="E49"/>
      <c r="F49"/>
      <c r="G49"/>
      <c r="H49"/>
      <c r="J49"/>
      <c r="K49"/>
      <c r="L49"/>
      <c r="M49"/>
      <c r="N49"/>
    </row>
    <row r="50" spans="1:14" s="19" customFormat="1" ht="28.5" customHeight="1" x14ac:dyDescent="0.25">
      <c r="A50" s="6"/>
      <c r="B50" s="14"/>
      <c r="C50" s="14"/>
      <c r="D50" s="11"/>
      <c r="E50" s="8"/>
      <c r="F50"/>
      <c r="G50"/>
      <c r="H50"/>
      <c r="J50"/>
      <c r="K50"/>
      <c r="L50"/>
      <c r="M50"/>
      <c r="N50"/>
    </row>
    <row r="51" spans="1:14" s="19" customFormat="1" x14ac:dyDescent="0.25">
      <c r="A51" s="15"/>
      <c r="B51" s="14"/>
      <c r="C51" s="14"/>
      <c r="D51" s="11"/>
      <c r="E51" s="8"/>
      <c r="F51"/>
      <c r="G51"/>
      <c r="H51"/>
      <c r="J51"/>
      <c r="K51"/>
      <c r="L51"/>
      <c r="M51"/>
      <c r="N51"/>
    </row>
    <row r="52" spans="1:14" s="19" customFormat="1" x14ac:dyDescent="0.25">
      <c r="A52" s="16"/>
      <c r="B52" s="14"/>
      <c r="C52" s="14"/>
      <c r="D52" s="11"/>
      <c r="E52" s="8"/>
      <c r="F52"/>
      <c r="G52"/>
      <c r="H52"/>
      <c r="J52"/>
      <c r="K52"/>
      <c r="L52"/>
      <c r="M52"/>
      <c r="N52"/>
    </row>
    <row r="53" spans="1:14" s="19" customFormat="1" x14ac:dyDescent="0.25">
      <c r="A53" s="6"/>
      <c r="B53" s="14"/>
      <c r="C53" s="14"/>
      <c r="D53" s="11"/>
      <c r="E53" s="8"/>
      <c r="F53"/>
      <c r="G53"/>
      <c r="H53"/>
      <c r="J53"/>
      <c r="K53"/>
      <c r="L53"/>
      <c r="M53"/>
      <c r="N53"/>
    </row>
    <row r="54" spans="1:14" s="19" customFormat="1" x14ac:dyDescent="0.25">
      <c r="A54" s="8"/>
      <c r="B54" s="8"/>
      <c r="C54" s="8"/>
      <c r="D54" s="11"/>
      <c r="E54"/>
      <c r="F54"/>
      <c r="G54"/>
      <c r="H54"/>
      <c r="J54"/>
      <c r="K54"/>
      <c r="L54"/>
      <c r="M54"/>
      <c r="N54"/>
    </row>
    <row r="55" spans="1:14" s="19" customFormat="1" x14ac:dyDescent="0.25">
      <c r="A55" s="8"/>
      <c r="B55" s="8"/>
      <c r="C55" s="8"/>
      <c r="D55" s="11"/>
      <c r="E55"/>
      <c r="F55"/>
      <c r="G55"/>
      <c r="H55"/>
      <c r="J55"/>
      <c r="K55"/>
      <c r="L55"/>
      <c r="M55"/>
      <c r="N55"/>
    </row>
    <row r="56" spans="1:14" s="19" customFormat="1" x14ac:dyDescent="0.25">
      <c r="A56" s="8"/>
      <c r="B56" s="8"/>
      <c r="C56" s="8"/>
      <c r="D56" s="11"/>
      <c r="E56"/>
      <c r="F56"/>
      <c r="G56"/>
      <c r="H56"/>
      <c r="J56"/>
      <c r="K56"/>
      <c r="L56"/>
      <c r="M56"/>
      <c r="N56"/>
    </row>
  </sheetData>
  <mergeCells count="19">
    <mergeCell ref="A37:C37"/>
    <mergeCell ref="G47:H48"/>
    <mergeCell ref="A28:C29"/>
    <mergeCell ref="B49:C49"/>
    <mergeCell ref="A2:K2"/>
    <mergeCell ref="B6:K6"/>
    <mergeCell ref="A19:A20"/>
    <mergeCell ref="B19:B20"/>
    <mergeCell ref="C19:C20"/>
    <mergeCell ref="D19:D20"/>
    <mergeCell ref="E19:E20"/>
    <mergeCell ref="H19:H20"/>
    <mergeCell ref="I19:I20"/>
    <mergeCell ref="J19:J20"/>
    <mergeCell ref="E10:F10"/>
    <mergeCell ref="G10:I10"/>
    <mergeCell ref="F28:H28"/>
    <mergeCell ref="G29:I29"/>
    <mergeCell ref="K19:K20"/>
  </mergeCells>
  <pageMargins left="0.7" right="0.7" top="0.75" bottom="0.75" header="0.3" footer="0.3"/>
  <pageSetup scale="68" orientation="landscape" horizontalDpi="4294967292" verticalDpi="0" r:id="rId1"/>
  <rowBreaks count="1" manualBreakCount="1">
    <brk id="22" max="10"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55"/>
  <sheetViews>
    <sheetView view="pageBreakPreview" zoomScaleNormal="92" workbookViewId="0">
      <selection activeCell="A8" sqref="A8:D8"/>
    </sheetView>
  </sheetViews>
  <sheetFormatPr baseColWidth="10" defaultColWidth="11.42578125" defaultRowHeight="15" x14ac:dyDescent="0.25"/>
  <cols>
    <col min="1" max="1" width="17" customWidth="1"/>
    <col min="2" max="2" width="20.42578125" customWidth="1"/>
    <col min="3" max="3" width="37" customWidth="1"/>
    <col min="4" max="4" width="8.7109375" customWidth="1"/>
    <col min="5" max="5" width="7.140625" customWidth="1"/>
    <col min="6" max="7" width="10.85546875" customWidth="1"/>
    <col min="8" max="8" width="14.140625" customWidth="1"/>
    <col min="9" max="9" width="11.140625" style="19" customWidth="1"/>
    <col min="10" max="10" width="12.7109375" customWidth="1"/>
    <col min="11" max="11" width="24" customWidth="1"/>
  </cols>
  <sheetData>
    <row r="1" spans="1:11" ht="15.95" customHeight="1" x14ac:dyDescent="0.25">
      <c r="A1" s="24"/>
      <c r="B1" s="25"/>
      <c r="C1" s="25"/>
      <c r="D1" s="26"/>
      <c r="E1" s="27"/>
      <c r="F1" s="27"/>
      <c r="G1" s="27"/>
      <c r="H1" s="27"/>
      <c r="I1" s="28"/>
      <c r="J1" s="27"/>
      <c r="K1" s="32"/>
    </row>
    <row r="2" spans="1:11" ht="15" customHeight="1" x14ac:dyDescent="0.25">
      <c r="A2" s="122" t="s">
        <v>181</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x14ac:dyDescent="0.25">
      <c r="A4" s="47" t="s">
        <v>9</v>
      </c>
      <c r="B4" s="48" t="s">
        <v>118</v>
      </c>
      <c r="C4" s="79"/>
      <c r="D4" s="80"/>
      <c r="E4" s="80"/>
      <c r="F4" s="80"/>
      <c r="G4" s="80"/>
      <c r="H4" s="80"/>
      <c r="I4" s="81"/>
      <c r="J4" s="80"/>
      <c r="K4" s="80"/>
    </row>
    <row r="5" spans="1:11" ht="56.25" customHeight="1" x14ac:dyDescent="0.25">
      <c r="A5" s="47" t="s">
        <v>2</v>
      </c>
      <c r="B5" s="110" t="s">
        <v>38</v>
      </c>
      <c r="C5" s="110"/>
      <c r="D5" s="110"/>
      <c r="E5" s="110"/>
      <c r="F5" s="110"/>
      <c r="G5" s="110"/>
      <c r="H5" s="110"/>
      <c r="I5" s="110"/>
      <c r="J5" s="110"/>
      <c r="K5" s="110"/>
    </row>
    <row r="6" spans="1:11" x14ac:dyDescent="0.25">
      <c r="A6" s="47"/>
      <c r="B6" s="84"/>
      <c r="C6" s="84"/>
      <c r="D6" s="84"/>
      <c r="E6" s="84"/>
      <c r="F6" s="84"/>
      <c r="G6" s="84"/>
      <c r="H6" s="84"/>
      <c r="I6" s="84"/>
      <c r="J6" s="84"/>
      <c r="K6" s="84"/>
    </row>
    <row r="7" spans="1:11" x14ac:dyDescent="0.25">
      <c r="A7" s="49" t="s">
        <v>57</v>
      </c>
      <c r="B7" s="50" t="s">
        <v>131</v>
      </c>
      <c r="C7" s="50"/>
      <c r="D7" s="51"/>
      <c r="E7" s="51"/>
      <c r="F7" s="51"/>
      <c r="G7" s="51"/>
      <c r="H7" s="51"/>
      <c r="I7" s="51"/>
      <c r="J7" s="84"/>
      <c r="K7" s="84"/>
    </row>
    <row r="8" spans="1:11" ht="27.75" customHeight="1" x14ac:dyDescent="0.25">
      <c r="A8" s="91" t="s">
        <v>184</v>
      </c>
      <c r="B8" s="92">
        <v>45713</v>
      </c>
      <c r="C8" s="91" t="s">
        <v>185</v>
      </c>
      <c r="D8" s="92">
        <v>45719</v>
      </c>
      <c r="E8" s="52"/>
      <c r="F8" s="51"/>
      <c r="G8" s="51"/>
      <c r="H8" s="51"/>
      <c r="I8" s="51"/>
      <c r="J8" s="84"/>
      <c r="K8" s="84"/>
    </row>
    <row r="9" spans="1:11" ht="25.5" x14ac:dyDescent="0.25">
      <c r="A9" s="53" t="s">
        <v>58</v>
      </c>
      <c r="B9" s="50" t="s">
        <v>99</v>
      </c>
      <c r="C9" s="54"/>
      <c r="D9" s="55"/>
      <c r="E9" s="129" t="s">
        <v>59</v>
      </c>
      <c r="F9" s="129"/>
      <c r="G9" s="130" t="s">
        <v>107</v>
      </c>
      <c r="H9" s="130"/>
      <c r="I9" s="130"/>
      <c r="J9" s="84"/>
      <c r="K9" s="84"/>
    </row>
    <row r="10" spans="1:11" x14ac:dyDescent="0.25">
      <c r="A10" s="49" t="s">
        <v>61</v>
      </c>
      <c r="B10" s="50" t="s">
        <v>100</v>
      </c>
      <c r="C10" s="55"/>
      <c r="D10" s="55"/>
      <c r="E10" s="52"/>
      <c r="F10" s="51"/>
      <c r="G10" s="51"/>
      <c r="H10" s="51"/>
      <c r="I10" s="51"/>
      <c r="J10" s="84"/>
      <c r="K10" s="84"/>
    </row>
    <row r="11" spans="1:11" x14ac:dyDescent="0.25">
      <c r="A11" s="49" t="s">
        <v>63</v>
      </c>
      <c r="B11" s="56" t="s">
        <v>101</v>
      </c>
      <c r="C11" s="57"/>
      <c r="D11" s="52"/>
      <c r="E11" s="64" t="s">
        <v>64</v>
      </c>
      <c r="F11" s="64" t="s">
        <v>65</v>
      </c>
      <c r="G11" s="51"/>
      <c r="H11" s="51"/>
      <c r="I11" s="51"/>
      <c r="J11" s="84"/>
      <c r="K11" s="84"/>
    </row>
    <row r="12" spans="1:11" ht="25.5" x14ac:dyDescent="0.25">
      <c r="A12" s="49" t="s">
        <v>66</v>
      </c>
      <c r="B12" s="58">
        <v>39798</v>
      </c>
      <c r="C12" s="59"/>
      <c r="D12" s="52"/>
      <c r="E12" s="65"/>
      <c r="F12" s="66" t="s">
        <v>65</v>
      </c>
      <c r="G12" s="51"/>
      <c r="H12" s="51"/>
      <c r="I12" s="51"/>
      <c r="J12" s="84"/>
      <c r="K12" s="84"/>
    </row>
    <row r="13" spans="1:11" ht="25.5" x14ac:dyDescent="0.25">
      <c r="A13" s="49" t="s">
        <v>67</v>
      </c>
      <c r="B13" s="58">
        <v>39870</v>
      </c>
      <c r="C13" s="59"/>
      <c r="D13" s="60"/>
      <c r="E13" s="52"/>
      <c r="F13" s="51"/>
      <c r="G13" s="51"/>
      <c r="H13" s="51"/>
      <c r="I13" s="51"/>
      <c r="J13" s="84"/>
      <c r="K13" s="84"/>
    </row>
    <row r="14" spans="1:11" ht="25.5" x14ac:dyDescent="0.25">
      <c r="A14" s="49" t="s">
        <v>68</v>
      </c>
      <c r="B14" s="61" t="s">
        <v>82</v>
      </c>
      <c r="C14" s="61"/>
      <c r="D14" s="55"/>
      <c r="E14" s="51"/>
      <c r="F14" s="51"/>
      <c r="G14" s="51"/>
      <c r="H14" s="51"/>
      <c r="I14" s="51"/>
      <c r="J14" s="84"/>
      <c r="K14" s="84"/>
    </row>
    <row r="15" spans="1:11" ht="25.5" x14ac:dyDescent="0.25">
      <c r="A15" s="49" t="s">
        <v>69</v>
      </c>
      <c r="B15" s="58" t="s">
        <v>82</v>
      </c>
      <c r="C15" s="62"/>
      <c r="D15" s="55"/>
      <c r="E15" s="52"/>
      <c r="F15" s="51"/>
      <c r="G15" s="51"/>
      <c r="H15" s="51"/>
      <c r="I15" s="51"/>
      <c r="J15" s="84"/>
      <c r="K15" s="84"/>
    </row>
    <row r="16" spans="1:11" x14ac:dyDescent="0.25">
      <c r="A16" s="47"/>
      <c r="B16" s="84"/>
      <c r="C16" s="84"/>
      <c r="D16" s="84"/>
      <c r="E16" s="84"/>
      <c r="F16" s="84"/>
      <c r="G16" s="84"/>
      <c r="H16" s="84"/>
      <c r="I16" s="84"/>
      <c r="J16" s="84"/>
      <c r="K16" s="84"/>
    </row>
    <row r="17" spans="1:14" x14ac:dyDescent="0.25">
      <c r="A17" s="6"/>
      <c r="B17" s="8"/>
      <c r="C17" s="8"/>
      <c r="I17" s="20"/>
    </row>
    <row r="18" spans="1:14" ht="15.75" thickBot="1" x14ac:dyDescent="0.3">
      <c r="A18" s="6"/>
      <c r="B18" s="8"/>
      <c r="C18" s="8"/>
      <c r="I18" s="20"/>
    </row>
    <row r="19" spans="1:14" ht="15" customHeight="1" x14ac:dyDescent="0.25">
      <c r="A19" s="105" t="s">
        <v>0</v>
      </c>
      <c r="B19" s="105" t="s">
        <v>1</v>
      </c>
      <c r="C19" s="105" t="s">
        <v>2</v>
      </c>
      <c r="D19" s="105" t="s">
        <v>3</v>
      </c>
      <c r="E19" s="105" t="s">
        <v>4</v>
      </c>
      <c r="F19" s="67" t="s">
        <v>8</v>
      </c>
      <c r="G19" s="67"/>
      <c r="H19" s="105" t="s">
        <v>7</v>
      </c>
      <c r="I19" s="123" t="s">
        <v>70</v>
      </c>
      <c r="J19" s="125" t="s">
        <v>93</v>
      </c>
      <c r="K19" s="127" t="s">
        <v>72</v>
      </c>
    </row>
    <row r="20" spans="1:14" x14ac:dyDescent="0.25">
      <c r="A20" s="106"/>
      <c r="B20" s="106"/>
      <c r="C20" s="106"/>
      <c r="D20" s="106"/>
      <c r="E20" s="106"/>
      <c r="F20" s="68" t="s">
        <v>5</v>
      </c>
      <c r="G20" s="68" t="s">
        <v>6</v>
      </c>
      <c r="H20" s="106"/>
      <c r="I20" s="124"/>
      <c r="J20" s="126"/>
      <c r="K20" s="128"/>
      <c r="M20" s="22"/>
    </row>
    <row r="21" spans="1:14" ht="105" x14ac:dyDescent="0.25">
      <c r="A21" s="2" t="s">
        <v>50</v>
      </c>
      <c r="B21" s="2" t="s">
        <v>39</v>
      </c>
      <c r="C21" s="33" t="s">
        <v>11</v>
      </c>
      <c r="D21" s="3" t="s">
        <v>20</v>
      </c>
      <c r="E21" s="18">
        <v>1</v>
      </c>
      <c r="F21" s="1">
        <v>40414</v>
      </c>
      <c r="G21" s="4">
        <v>40658</v>
      </c>
      <c r="H21" s="37">
        <f>241/360</f>
        <v>0.6694444444444444</v>
      </c>
      <c r="I21" s="69">
        <f t="shared" ref="I21:J25" si="0">H21</f>
        <v>0.6694444444444444</v>
      </c>
      <c r="J21" s="69">
        <f t="shared" si="0"/>
        <v>0.6694444444444444</v>
      </c>
      <c r="K21" s="70" t="s">
        <v>82</v>
      </c>
      <c r="L21" s="21"/>
      <c r="N21">
        <v>535600</v>
      </c>
    </row>
    <row r="22" spans="1:14" ht="105" x14ac:dyDescent="0.25">
      <c r="A22" s="2" t="s">
        <v>50</v>
      </c>
      <c r="B22" s="2" t="s">
        <v>41</v>
      </c>
      <c r="C22" s="33" t="s">
        <v>13</v>
      </c>
      <c r="D22" s="3" t="s">
        <v>12</v>
      </c>
      <c r="E22" s="18">
        <v>1</v>
      </c>
      <c r="F22" s="1">
        <v>41093</v>
      </c>
      <c r="G22" s="4">
        <v>41247</v>
      </c>
      <c r="H22" s="37">
        <f>151/360</f>
        <v>0.41944444444444445</v>
      </c>
      <c r="I22" s="69">
        <f t="shared" si="0"/>
        <v>0.41944444444444445</v>
      </c>
      <c r="J22" s="69">
        <f t="shared" si="0"/>
        <v>0.41944444444444445</v>
      </c>
      <c r="K22" s="72" t="s">
        <v>82</v>
      </c>
      <c r="L22" s="21"/>
      <c r="N22">
        <v>566700</v>
      </c>
    </row>
    <row r="23" spans="1:14" ht="105" x14ac:dyDescent="0.25">
      <c r="A23" s="2" t="s">
        <v>50</v>
      </c>
      <c r="B23" s="2" t="s">
        <v>42</v>
      </c>
      <c r="C23" s="33" t="s">
        <v>14</v>
      </c>
      <c r="D23" s="3" t="s">
        <v>21</v>
      </c>
      <c r="E23" s="18">
        <v>1</v>
      </c>
      <c r="F23" s="1">
        <v>41452</v>
      </c>
      <c r="G23" s="4">
        <v>41634</v>
      </c>
      <c r="H23" s="37">
        <f>179/360</f>
        <v>0.49722222222222223</v>
      </c>
      <c r="I23" s="69">
        <f t="shared" si="0"/>
        <v>0.49722222222222223</v>
      </c>
      <c r="J23" s="69">
        <f t="shared" si="0"/>
        <v>0.49722222222222223</v>
      </c>
      <c r="K23" s="73" t="s">
        <v>82</v>
      </c>
      <c r="L23" s="21"/>
      <c r="N23">
        <v>589500</v>
      </c>
    </row>
    <row r="24" spans="1:14" ht="192" x14ac:dyDescent="0.25">
      <c r="A24" s="2" t="s">
        <v>50</v>
      </c>
      <c r="B24" s="2" t="s">
        <v>43</v>
      </c>
      <c r="C24" s="33" t="s">
        <v>15</v>
      </c>
      <c r="D24" s="3" t="s">
        <v>22</v>
      </c>
      <c r="E24" s="18">
        <v>1</v>
      </c>
      <c r="F24" s="1">
        <v>41715</v>
      </c>
      <c r="G24" s="4">
        <v>42003</v>
      </c>
      <c r="H24" s="37">
        <f>283/360</f>
        <v>0.78611111111111109</v>
      </c>
      <c r="I24" s="69">
        <f>H24</f>
        <v>0.78611111111111109</v>
      </c>
      <c r="J24" s="69">
        <f t="shared" si="0"/>
        <v>0.78611111111111109</v>
      </c>
      <c r="K24" s="72" t="s">
        <v>82</v>
      </c>
      <c r="L24" s="21"/>
      <c r="N24">
        <v>616000</v>
      </c>
    </row>
    <row r="25" spans="1:14" ht="180" x14ac:dyDescent="0.25">
      <c r="A25" s="2" t="s">
        <v>50</v>
      </c>
      <c r="B25" s="2" t="s">
        <v>43</v>
      </c>
      <c r="C25" s="33" t="s">
        <v>16</v>
      </c>
      <c r="D25" s="3" t="s">
        <v>23</v>
      </c>
      <c r="E25" s="18">
        <v>1</v>
      </c>
      <c r="F25" s="1">
        <v>42065</v>
      </c>
      <c r="G25" s="4">
        <v>42354</v>
      </c>
      <c r="H25" s="37">
        <f>279/360</f>
        <v>0.77500000000000002</v>
      </c>
      <c r="I25" s="69">
        <f>H25</f>
        <v>0.77500000000000002</v>
      </c>
      <c r="J25" s="69">
        <f t="shared" si="0"/>
        <v>0.77500000000000002</v>
      </c>
      <c r="K25" s="73" t="s">
        <v>82</v>
      </c>
      <c r="L25" s="21"/>
      <c r="N25">
        <v>644350</v>
      </c>
    </row>
    <row r="26" spans="1:14" ht="238.5" customHeight="1" thickBot="1" x14ac:dyDescent="0.3">
      <c r="A26" s="2" t="s">
        <v>172</v>
      </c>
      <c r="B26" s="2" t="s">
        <v>130</v>
      </c>
      <c r="C26" s="33" t="s">
        <v>62</v>
      </c>
      <c r="D26" s="3" t="s">
        <v>125</v>
      </c>
      <c r="E26" s="18">
        <v>1</v>
      </c>
      <c r="F26" s="1">
        <v>43469</v>
      </c>
      <c r="G26" s="4">
        <v>44543</v>
      </c>
      <c r="H26" s="37">
        <f>1059/360</f>
        <v>2.9416666666666669</v>
      </c>
      <c r="I26" s="69">
        <v>0</v>
      </c>
      <c r="J26" s="69">
        <v>0</v>
      </c>
      <c r="K26" s="70" t="s">
        <v>179</v>
      </c>
      <c r="L26" s="21"/>
    </row>
    <row r="27" spans="1:14" ht="72" customHeight="1" thickBot="1" x14ac:dyDescent="0.3">
      <c r="A27" s="119" t="s">
        <v>180</v>
      </c>
      <c r="B27" s="119"/>
      <c r="C27" s="119"/>
      <c r="F27" s="111" t="s">
        <v>73</v>
      </c>
      <c r="G27" s="112"/>
      <c r="H27" s="113"/>
      <c r="I27" s="75">
        <f>SUM(I21:I26)</f>
        <v>3.1472222222222221</v>
      </c>
      <c r="J27" s="76"/>
      <c r="K27" s="77" t="s">
        <v>65</v>
      </c>
    </row>
    <row r="28" spans="1:14" ht="69.75" customHeight="1" thickBot="1" x14ac:dyDescent="0.3">
      <c r="A28" s="120"/>
      <c r="B28" s="120"/>
      <c r="C28" s="120"/>
      <c r="F28" s="55"/>
      <c r="G28" s="138" t="s">
        <v>74</v>
      </c>
      <c r="H28" s="138"/>
      <c r="I28" s="139"/>
      <c r="J28" s="78">
        <f>SUM(J4:J25)</f>
        <v>3.1472222222222221</v>
      </c>
      <c r="K28" s="83" t="s">
        <v>64</v>
      </c>
    </row>
    <row r="29" spans="1:14" x14ac:dyDescent="0.25">
      <c r="A29" s="34"/>
      <c r="B29" s="8"/>
      <c r="C29" s="8"/>
      <c r="F29" s="55"/>
      <c r="I29" s="55"/>
      <c r="J29" s="74"/>
      <c r="K29" s="90"/>
    </row>
    <row r="30" spans="1:14" x14ac:dyDescent="0.25">
      <c r="A30" s="34"/>
      <c r="B30" s="8"/>
      <c r="C30" s="8"/>
      <c r="F30" s="55"/>
      <c r="I30" s="55"/>
      <c r="J30" s="74"/>
      <c r="K30" s="90"/>
    </row>
    <row r="31" spans="1:14" x14ac:dyDescent="0.25">
      <c r="A31" s="35"/>
      <c r="B31" s="55" t="s">
        <v>75</v>
      </c>
      <c r="C31" s="8"/>
    </row>
    <row r="32" spans="1:14" x14ac:dyDescent="0.25">
      <c r="A32" s="17"/>
      <c r="B32" s="63" t="s">
        <v>76</v>
      </c>
      <c r="C32" s="17"/>
    </row>
    <row r="33" spans="1:14" x14ac:dyDescent="0.25">
      <c r="A33" s="36"/>
      <c r="B33" s="7"/>
      <c r="C33" s="8"/>
    </row>
    <row r="34" spans="1:14" x14ac:dyDescent="0.25">
      <c r="A34" s="8"/>
      <c r="B34" s="8"/>
      <c r="C34" s="8"/>
    </row>
    <row r="35" spans="1:14" x14ac:dyDescent="0.25">
      <c r="B35" s="7"/>
      <c r="C35" s="8"/>
    </row>
    <row r="36" spans="1:14" x14ac:dyDescent="0.25">
      <c r="A36" s="107"/>
      <c r="B36" s="107"/>
      <c r="C36" s="107"/>
    </row>
    <row r="37" spans="1:14" x14ac:dyDescent="0.25">
      <c r="A37" s="8"/>
      <c r="B37" s="8"/>
      <c r="C37" s="8"/>
    </row>
    <row r="38" spans="1:14" x14ac:dyDescent="0.25">
      <c r="A38" s="8"/>
      <c r="B38" s="8"/>
      <c r="C38" s="8"/>
      <c r="N38" s="23"/>
    </row>
    <row r="39" spans="1:14" x14ac:dyDescent="0.25">
      <c r="B39" s="5"/>
    </row>
    <row r="40" spans="1:14" x14ac:dyDescent="0.25">
      <c r="B40" s="5"/>
    </row>
    <row r="41" spans="1:14" x14ac:dyDescent="0.25">
      <c r="A41" s="9"/>
      <c r="B41" s="9"/>
      <c r="C41" s="9"/>
      <c r="D41" s="9"/>
    </row>
    <row r="42" spans="1:14" x14ac:dyDescent="0.25">
      <c r="A42" s="9"/>
      <c r="B42" s="9"/>
      <c r="C42" s="9"/>
      <c r="D42" s="9"/>
    </row>
    <row r="43" spans="1:14" x14ac:dyDescent="0.25">
      <c r="A43" s="9"/>
      <c r="B43" s="10"/>
      <c r="C43" s="10"/>
      <c r="D43" s="11"/>
    </row>
    <row r="44" spans="1:14" x14ac:dyDescent="0.25">
      <c r="A44" s="9"/>
      <c r="B44" s="10"/>
      <c r="C44" s="10"/>
      <c r="D44" s="11"/>
    </row>
    <row r="45" spans="1:14" x14ac:dyDescent="0.25">
      <c r="A45" s="9"/>
      <c r="B45" s="12"/>
      <c r="C45" s="12"/>
      <c r="D45" s="11"/>
    </row>
    <row r="46" spans="1:14" x14ac:dyDescent="0.25">
      <c r="A46" s="6"/>
      <c r="B46" s="13"/>
      <c r="C46" s="13"/>
      <c r="D46" s="11"/>
      <c r="E46" s="13"/>
      <c r="F46" s="12"/>
      <c r="G46" s="108"/>
      <c r="H46" s="108"/>
    </row>
    <row r="47" spans="1:14" ht="44.25" customHeight="1" x14ac:dyDescent="0.25">
      <c r="A47" s="8"/>
      <c r="B47" s="13"/>
      <c r="C47" s="13"/>
      <c r="D47" s="11"/>
      <c r="E47" s="13"/>
      <c r="F47" s="12"/>
      <c r="G47" s="108"/>
      <c r="H47" s="108"/>
    </row>
    <row r="48" spans="1:14" s="19" customFormat="1" x14ac:dyDescent="0.25">
      <c r="A48" s="9"/>
      <c r="B48" s="109"/>
      <c r="C48" s="109"/>
      <c r="D48" s="11"/>
      <c r="E48"/>
      <c r="F48"/>
      <c r="G48"/>
      <c r="H48"/>
      <c r="J48"/>
      <c r="K48"/>
      <c r="L48"/>
      <c r="M48"/>
      <c r="N48"/>
    </row>
    <row r="49" spans="1:14" s="19" customFormat="1" ht="28.5" customHeight="1" x14ac:dyDescent="0.25">
      <c r="A49" s="6"/>
      <c r="B49" s="14"/>
      <c r="C49" s="14"/>
      <c r="D49" s="11"/>
      <c r="E49" s="8"/>
      <c r="F49"/>
      <c r="G49"/>
      <c r="H49"/>
      <c r="J49"/>
      <c r="K49"/>
      <c r="L49"/>
      <c r="M49"/>
      <c r="N49"/>
    </row>
    <row r="50" spans="1:14" s="19" customFormat="1" x14ac:dyDescent="0.25">
      <c r="A50" s="15"/>
      <c r="B50" s="14"/>
      <c r="C50" s="14"/>
      <c r="D50" s="11"/>
      <c r="E50" s="8"/>
      <c r="F50"/>
      <c r="G50"/>
      <c r="H50"/>
      <c r="J50"/>
      <c r="K50"/>
      <c r="L50"/>
      <c r="M50"/>
      <c r="N50"/>
    </row>
    <row r="51" spans="1:14" s="19" customFormat="1" x14ac:dyDescent="0.25">
      <c r="A51" s="16"/>
      <c r="B51" s="14"/>
      <c r="C51" s="14"/>
      <c r="D51" s="11"/>
      <c r="E51" s="8"/>
      <c r="F51"/>
      <c r="G51"/>
      <c r="H51"/>
      <c r="J51"/>
      <c r="K51"/>
      <c r="L51"/>
      <c r="M51"/>
      <c r="N51"/>
    </row>
    <row r="52" spans="1:14" s="19" customFormat="1" x14ac:dyDescent="0.25">
      <c r="A52" s="6"/>
      <c r="B52" s="14"/>
      <c r="C52" s="14"/>
      <c r="D52" s="11"/>
      <c r="E52" s="8"/>
      <c r="F52"/>
      <c r="G52"/>
      <c r="H52"/>
      <c r="J52"/>
      <c r="K52"/>
      <c r="L52"/>
      <c r="M52"/>
      <c r="N52"/>
    </row>
    <row r="53" spans="1:14" s="19" customFormat="1" x14ac:dyDescent="0.25">
      <c r="A53" s="8"/>
      <c r="B53" s="8"/>
      <c r="C53" s="8"/>
      <c r="D53" s="11"/>
      <c r="E53"/>
      <c r="F53"/>
      <c r="G53"/>
      <c r="H53"/>
      <c r="J53"/>
      <c r="K53"/>
      <c r="L53"/>
      <c r="M53"/>
      <c r="N53"/>
    </row>
    <row r="54" spans="1:14" s="19" customFormat="1" x14ac:dyDescent="0.25">
      <c r="A54" s="8"/>
      <c r="B54" s="8"/>
      <c r="C54" s="8"/>
      <c r="D54" s="11"/>
      <c r="E54"/>
      <c r="F54"/>
      <c r="G54"/>
      <c r="H54"/>
      <c r="J54"/>
      <c r="K54"/>
      <c r="L54"/>
      <c r="M54"/>
      <c r="N54"/>
    </row>
    <row r="55" spans="1:14" s="19" customFormat="1" x14ac:dyDescent="0.25">
      <c r="A55" s="8"/>
      <c r="B55" s="8"/>
      <c r="C55" s="8"/>
      <c r="D55" s="11"/>
      <c r="E55"/>
      <c r="F55"/>
      <c r="G55"/>
      <c r="H55"/>
      <c r="J55"/>
      <c r="K55"/>
      <c r="L55"/>
      <c r="M55"/>
      <c r="N55"/>
    </row>
  </sheetData>
  <mergeCells count="19">
    <mergeCell ref="A2:K2"/>
    <mergeCell ref="B5:K5"/>
    <mergeCell ref="A19:A20"/>
    <mergeCell ref="B19:B20"/>
    <mergeCell ref="C19:C20"/>
    <mergeCell ref="D19:D20"/>
    <mergeCell ref="E19:E20"/>
    <mergeCell ref="H19:H20"/>
    <mergeCell ref="I19:I20"/>
    <mergeCell ref="J19:J20"/>
    <mergeCell ref="E9:F9"/>
    <mergeCell ref="G9:I9"/>
    <mergeCell ref="K19:K20"/>
    <mergeCell ref="A36:C36"/>
    <mergeCell ref="A27:C28"/>
    <mergeCell ref="G46:H47"/>
    <mergeCell ref="B48:C48"/>
    <mergeCell ref="F27:H27"/>
    <mergeCell ref="G28:I28"/>
  </mergeCells>
  <pageMargins left="0.7" right="0.7" top="0.75" bottom="0.75" header="0.3" footer="0.3"/>
  <pageSetup scale="72" orientation="landscape" horizontalDpi="4294967292"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55"/>
  <sheetViews>
    <sheetView view="pageBreakPreview" zoomScale="80" zoomScaleNormal="92" zoomScaleSheetLayoutView="80" workbookViewId="0">
      <selection activeCell="A9" sqref="A9:D9"/>
    </sheetView>
  </sheetViews>
  <sheetFormatPr baseColWidth="10" defaultColWidth="11.42578125" defaultRowHeight="15" x14ac:dyDescent="0.25"/>
  <cols>
    <col min="1" max="1" width="22.7109375" customWidth="1"/>
    <col min="2" max="2" width="20.42578125" customWidth="1"/>
    <col min="3" max="3" width="37" customWidth="1"/>
    <col min="4" max="4" width="10.7109375" customWidth="1"/>
    <col min="5" max="5" width="10.5703125" customWidth="1"/>
    <col min="6" max="6" width="12.85546875" customWidth="1"/>
    <col min="7" max="7" width="12" customWidth="1"/>
    <col min="8" max="8" width="14.140625" customWidth="1"/>
    <col min="9" max="9" width="11.5703125" style="19" customWidth="1"/>
    <col min="10" max="10" width="12.140625" customWidth="1"/>
    <col min="11" max="11" width="27.5703125" customWidth="1"/>
  </cols>
  <sheetData>
    <row r="1" spans="1:11" ht="15.95" customHeight="1" x14ac:dyDescent="0.25">
      <c r="A1" s="24"/>
      <c r="B1" s="25"/>
      <c r="C1" s="25"/>
      <c r="D1" s="26"/>
      <c r="E1" s="27"/>
      <c r="F1" s="27"/>
      <c r="G1" s="27"/>
      <c r="H1" s="27"/>
      <c r="I1" s="28"/>
      <c r="J1" s="27"/>
      <c r="K1" s="32"/>
    </row>
    <row r="2" spans="1:11" ht="15" customHeight="1" x14ac:dyDescent="0.25">
      <c r="A2" s="122" t="s">
        <v>183</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ht="15.75" x14ac:dyDescent="0.25">
      <c r="A4" s="31"/>
      <c r="B4" s="29"/>
      <c r="C4" s="29"/>
      <c r="D4" s="27"/>
      <c r="E4" s="27"/>
      <c r="F4" s="27"/>
      <c r="G4" s="27"/>
      <c r="H4" s="27"/>
      <c r="I4" s="30"/>
      <c r="J4" s="27"/>
      <c r="K4" s="27"/>
    </row>
    <row r="5" spans="1:11" x14ac:dyDescent="0.25">
      <c r="A5" s="47" t="s">
        <v>9</v>
      </c>
      <c r="B5" s="48" t="s">
        <v>118</v>
      </c>
      <c r="C5" s="79"/>
      <c r="D5" s="80"/>
      <c r="E5" s="80"/>
      <c r="F5" s="80"/>
      <c r="G5" s="80"/>
      <c r="H5" s="80"/>
      <c r="I5" s="81"/>
      <c r="J5" s="80"/>
      <c r="K5" s="80"/>
    </row>
    <row r="6" spans="1:11" ht="47.25" customHeight="1" x14ac:dyDescent="0.25">
      <c r="A6" s="47" t="s">
        <v>2</v>
      </c>
      <c r="B6" s="110" t="s">
        <v>38</v>
      </c>
      <c r="C6" s="110"/>
      <c r="D6" s="110"/>
      <c r="E6" s="110"/>
      <c r="F6" s="110"/>
      <c r="G6" s="110"/>
      <c r="H6" s="110"/>
      <c r="I6" s="110"/>
      <c r="J6" s="110"/>
      <c r="K6" s="110"/>
    </row>
    <row r="7" spans="1:11" x14ac:dyDescent="0.25">
      <c r="A7" s="47"/>
      <c r="B7" s="84"/>
      <c r="C7" s="84"/>
      <c r="D7" s="84"/>
      <c r="E7" s="84"/>
      <c r="F7" s="84"/>
      <c r="G7" s="84"/>
      <c r="H7" s="84"/>
      <c r="I7" s="84"/>
      <c r="J7" s="84"/>
      <c r="K7" s="84"/>
    </row>
    <row r="8" spans="1:11" x14ac:dyDescent="0.25">
      <c r="A8" s="49" t="s">
        <v>57</v>
      </c>
      <c r="B8" s="50" t="s">
        <v>131</v>
      </c>
      <c r="C8" s="50"/>
      <c r="D8" s="51"/>
      <c r="E8" s="51"/>
      <c r="F8" s="51"/>
      <c r="G8" s="51"/>
      <c r="H8" s="51"/>
      <c r="I8" s="51"/>
      <c r="J8" s="84"/>
      <c r="K8" s="84"/>
    </row>
    <row r="9" spans="1:11" ht="30" customHeight="1" x14ac:dyDescent="0.25">
      <c r="A9" s="91" t="s">
        <v>184</v>
      </c>
      <c r="B9" s="92">
        <v>45713</v>
      </c>
      <c r="C9" s="91" t="s">
        <v>185</v>
      </c>
      <c r="D9" s="92">
        <v>45719</v>
      </c>
      <c r="E9" s="52"/>
      <c r="F9" s="51"/>
      <c r="G9" s="51"/>
      <c r="H9" s="51"/>
      <c r="I9" s="51"/>
      <c r="J9" s="84"/>
      <c r="K9" s="84"/>
    </row>
    <row r="10" spans="1:11" ht="25.5" x14ac:dyDescent="0.25">
      <c r="A10" s="53" t="s">
        <v>58</v>
      </c>
      <c r="B10" s="50" t="s">
        <v>102</v>
      </c>
      <c r="C10" s="54"/>
      <c r="D10" s="55"/>
      <c r="E10" s="129" t="s">
        <v>59</v>
      </c>
      <c r="F10" s="129"/>
      <c r="G10" s="130" t="s">
        <v>106</v>
      </c>
      <c r="H10" s="130"/>
      <c r="I10" s="130"/>
      <c r="J10" s="84"/>
      <c r="K10" s="84"/>
    </row>
    <row r="11" spans="1:11" x14ac:dyDescent="0.25">
      <c r="A11" s="49" t="s">
        <v>61</v>
      </c>
      <c r="B11" s="50" t="s">
        <v>103</v>
      </c>
      <c r="C11" s="55"/>
      <c r="D11" s="55"/>
      <c r="E11" s="52"/>
      <c r="F11" s="51"/>
      <c r="G11" s="51"/>
      <c r="H11" s="51"/>
      <c r="I11" s="51"/>
      <c r="J11" s="84"/>
      <c r="K11" s="84"/>
    </row>
    <row r="12" spans="1:11" x14ac:dyDescent="0.25">
      <c r="A12" s="49" t="s">
        <v>63</v>
      </c>
      <c r="B12" s="56" t="s">
        <v>104</v>
      </c>
      <c r="C12" s="57"/>
      <c r="D12" s="52"/>
      <c r="E12" s="64" t="s">
        <v>64</v>
      </c>
      <c r="F12" s="64" t="s">
        <v>65</v>
      </c>
      <c r="G12" s="51"/>
      <c r="H12" s="51"/>
      <c r="I12" s="51"/>
      <c r="J12" s="84"/>
      <c r="K12" s="84"/>
    </row>
    <row r="13" spans="1:11" ht="25.5" x14ac:dyDescent="0.25">
      <c r="A13" s="49" t="s">
        <v>66</v>
      </c>
      <c r="B13" s="58">
        <v>42153</v>
      </c>
      <c r="C13" s="59"/>
      <c r="D13" s="52"/>
      <c r="E13" s="65"/>
      <c r="F13" s="66" t="s">
        <v>65</v>
      </c>
      <c r="G13" s="51"/>
      <c r="H13" s="51"/>
      <c r="I13" s="51"/>
      <c r="J13" s="84"/>
      <c r="K13" s="84"/>
    </row>
    <row r="14" spans="1:11" ht="25.5" x14ac:dyDescent="0.25">
      <c r="A14" s="49" t="s">
        <v>67</v>
      </c>
      <c r="B14" s="58">
        <v>42418</v>
      </c>
      <c r="C14" s="59"/>
      <c r="D14" s="60"/>
      <c r="E14" s="52"/>
      <c r="F14" s="51"/>
      <c r="G14" s="51"/>
      <c r="H14" s="51"/>
      <c r="I14" s="51"/>
      <c r="J14" s="84"/>
      <c r="K14" s="84"/>
    </row>
    <row r="15" spans="1:11" ht="25.5" x14ac:dyDescent="0.25">
      <c r="A15" s="49" t="s">
        <v>68</v>
      </c>
      <c r="B15" s="61" t="s">
        <v>82</v>
      </c>
      <c r="C15" s="61"/>
      <c r="D15" s="55"/>
      <c r="E15" s="51"/>
      <c r="F15" s="51"/>
      <c r="G15" s="51"/>
      <c r="H15" s="51"/>
      <c r="I15" s="51"/>
      <c r="J15" s="84"/>
      <c r="K15" s="84"/>
    </row>
    <row r="16" spans="1:11" ht="11.25" customHeight="1" x14ac:dyDescent="0.25">
      <c r="A16" s="49" t="s">
        <v>69</v>
      </c>
      <c r="B16" s="58" t="s">
        <v>82</v>
      </c>
      <c r="C16" s="62"/>
      <c r="D16" s="55"/>
      <c r="E16" s="52"/>
      <c r="F16" s="51"/>
      <c r="G16" s="51"/>
      <c r="H16" s="51"/>
      <c r="I16" s="51"/>
      <c r="J16" s="84"/>
      <c r="K16" s="84"/>
    </row>
    <row r="17" spans="1:14" ht="11.25" customHeight="1" x14ac:dyDescent="0.25">
      <c r="A17" s="47"/>
      <c r="B17" s="84"/>
      <c r="C17" s="84"/>
      <c r="D17" s="84"/>
      <c r="E17" s="84"/>
      <c r="F17" s="84"/>
      <c r="G17" s="84"/>
      <c r="H17" s="84"/>
      <c r="I17" s="84"/>
      <c r="J17" s="84"/>
      <c r="K17" s="84"/>
    </row>
    <row r="18" spans="1:14" ht="11.25" customHeight="1" thickBot="1" x14ac:dyDescent="0.3">
      <c r="A18" s="47"/>
      <c r="B18" s="84"/>
      <c r="C18" s="84"/>
      <c r="D18" s="84"/>
      <c r="E18" s="84"/>
      <c r="F18" s="84"/>
      <c r="G18" s="84"/>
      <c r="H18" s="84"/>
      <c r="I18" s="84"/>
      <c r="J18" s="84"/>
      <c r="K18" s="84"/>
    </row>
    <row r="19" spans="1:14" ht="15" customHeight="1" x14ac:dyDescent="0.25">
      <c r="A19" s="105" t="s">
        <v>0</v>
      </c>
      <c r="B19" s="105" t="s">
        <v>1</v>
      </c>
      <c r="C19" s="105" t="s">
        <v>2</v>
      </c>
      <c r="D19" s="105" t="s">
        <v>3</v>
      </c>
      <c r="E19" s="105" t="s">
        <v>4</v>
      </c>
      <c r="F19" s="67" t="s">
        <v>8</v>
      </c>
      <c r="G19" s="67"/>
      <c r="H19" s="105" t="s">
        <v>7</v>
      </c>
      <c r="I19" s="123" t="s">
        <v>70</v>
      </c>
      <c r="J19" s="125" t="s">
        <v>93</v>
      </c>
      <c r="K19" s="127" t="s">
        <v>72</v>
      </c>
    </row>
    <row r="20" spans="1:14" x14ac:dyDescent="0.25">
      <c r="A20" s="106"/>
      <c r="B20" s="106"/>
      <c r="C20" s="106"/>
      <c r="D20" s="106"/>
      <c r="E20" s="106"/>
      <c r="F20" s="68" t="s">
        <v>5</v>
      </c>
      <c r="G20" s="68" t="s">
        <v>6</v>
      </c>
      <c r="H20" s="106"/>
      <c r="I20" s="124"/>
      <c r="J20" s="126"/>
      <c r="K20" s="128"/>
      <c r="M20" s="22"/>
    </row>
    <row r="21" spans="1:14" ht="267" customHeight="1" x14ac:dyDescent="0.25">
      <c r="A21" s="2" t="s">
        <v>62</v>
      </c>
      <c r="B21" s="2" t="s">
        <v>130</v>
      </c>
      <c r="C21" s="33" t="s">
        <v>62</v>
      </c>
      <c r="D21" s="3" t="s">
        <v>125</v>
      </c>
      <c r="E21" s="18">
        <v>1</v>
      </c>
      <c r="F21" s="1">
        <v>43469</v>
      </c>
      <c r="G21" s="4">
        <v>44543</v>
      </c>
      <c r="H21" s="37">
        <f>1059/360</f>
        <v>2.9416666666666669</v>
      </c>
      <c r="I21" s="69">
        <v>0</v>
      </c>
      <c r="J21" s="69">
        <v>0</v>
      </c>
      <c r="K21" s="70" t="s">
        <v>179</v>
      </c>
      <c r="M21" s="87"/>
    </row>
    <row r="22" spans="1:14" ht="144" x14ac:dyDescent="0.25">
      <c r="A22" s="2" t="s">
        <v>51</v>
      </c>
      <c r="B22" s="2" t="s">
        <v>45</v>
      </c>
      <c r="C22" s="33" t="s">
        <v>18</v>
      </c>
      <c r="D22" s="3" t="s">
        <v>25</v>
      </c>
      <c r="E22" s="18">
        <v>1</v>
      </c>
      <c r="F22" s="1">
        <v>42664</v>
      </c>
      <c r="G22" s="4">
        <v>42810</v>
      </c>
      <c r="H22" s="37">
        <f>136/360</f>
        <v>0.37777777777777777</v>
      </c>
      <c r="I22" s="69">
        <f t="shared" ref="I22:J26" si="0">H22</f>
        <v>0.37777777777777777</v>
      </c>
      <c r="J22" s="69">
        <f t="shared" si="0"/>
        <v>0.37777777777777777</v>
      </c>
      <c r="K22" s="70" t="s">
        <v>89</v>
      </c>
      <c r="L22" s="38"/>
      <c r="N22">
        <v>737717</v>
      </c>
    </row>
    <row r="23" spans="1:14" ht="84" x14ac:dyDescent="0.25">
      <c r="A23" s="2" t="s">
        <v>51</v>
      </c>
      <c r="B23" s="2" t="s">
        <v>30</v>
      </c>
      <c r="C23" s="33" t="s">
        <v>46</v>
      </c>
      <c r="D23" s="3" t="s">
        <v>31</v>
      </c>
      <c r="E23" s="18">
        <v>1</v>
      </c>
      <c r="F23" s="1">
        <v>42872</v>
      </c>
      <c r="G23" s="4">
        <v>43327</v>
      </c>
      <c r="H23" s="37">
        <f>448/360</f>
        <v>1.2444444444444445</v>
      </c>
      <c r="I23" s="69">
        <f t="shared" si="0"/>
        <v>1.2444444444444445</v>
      </c>
      <c r="J23" s="69">
        <f t="shared" si="0"/>
        <v>1.2444444444444445</v>
      </c>
      <c r="K23" s="71" t="s">
        <v>82</v>
      </c>
      <c r="L23" s="38"/>
    </row>
    <row r="24" spans="1:14" ht="132" x14ac:dyDescent="0.25">
      <c r="A24" s="2" t="s">
        <v>51</v>
      </c>
      <c r="B24" s="2" t="s">
        <v>44</v>
      </c>
      <c r="C24" s="33" t="s">
        <v>52</v>
      </c>
      <c r="D24" s="3" t="s">
        <v>26</v>
      </c>
      <c r="E24" s="18">
        <v>1</v>
      </c>
      <c r="F24" s="1">
        <v>43329</v>
      </c>
      <c r="G24" s="4">
        <v>43452</v>
      </c>
      <c r="H24" s="37">
        <f>121/360</f>
        <v>0.33611111111111114</v>
      </c>
      <c r="I24" s="69">
        <f t="shared" si="0"/>
        <v>0.33611111111111114</v>
      </c>
      <c r="J24" s="69">
        <f t="shared" si="0"/>
        <v>0.33611111111111114</v>
      </c>
      <c r="K24" s="72" t="s">
        <v>82</v>
      </c>
      <c r="L24" s="21"/>
      <c r="N24">
        <v>781242</v>
      </c>
    </row>
    <row r="25" spans="1:14" ht="108" x14ac:dyDescent="0.25">
      <c r="A25" s="2" t="s">
        <v>51</v>
      </c>
      <c r="B25" s="2" t="s">
        <v>36</v>
      </c>
      <c r="C25" s="33" t="s">
        <v>48</v>
      </c>
      <c r="D25" s="3" t="s">
        <v>33</v>
      </c>
      <c r="E25" s="18">
        <v>1</v>
      </c>
      <c r="F25" s="1">
        <v>44768</v>
      </c>
      <c r="G25" s="4">
        <v>44911</v>
      </c>
      <c r="H25" s="37">
        <f>140/360</f>
        <v>0.3888888888888889</v>
      </c>
      <c r="I25" s="69">
        <f t="shared" si="0"/>
        <v>0.3888888888888889</v>
      </c>
      <c r="J25" s="69">
        <f t="shared" si="0"/>
        <v>0.3888888888888889</v>
      </c>
      <c r="K25" s="72" t="s">
        <v>82</v>
      </c>
      <c r="L25" s="38"/>
      <c r="N25">
        <v>1000000</v>
      </c>
    </row>
    <row r="26" spans="1:14" ht="180.75" thickBot="1" x14ac:dyDescent="0.3">
      <c r="A26" s="2" t="s">
        <v>51</v>
      </c>
      <c r="B26" s="2" t="s">
        <v>37</v>
      </c>
      <c r="C26" s="33" t="s">
        <v>49</v>
      </c>
      <c r="D26" s="3" t="s">
        <v>34</v>
      </c>
      <c r="E26" s="18">
        <v>1</v>
      </c>
      <c r="F26" s="1">
        <v>45218</v>
      </c>
      <c r="G26" s="4">
        <v>45250</v>
      </c>
      <c r="H26" s="37">
        <f>31/360</f>
        <v>8.611111111111111E-2</v>
      </c>
      <c r="I26" s="69">
        <f t="shared" si="0"/>
        <v>8.611111111111111E-2</v>
      </c>
      <c r="J26" s="69">
        <f t="shared" si="0"/>
        <v>8.611111111111111E-2</v>
      </c>
      <c r="K26" s="73" t="s">
        <v>82</v>
      </c>
      <c r="L26" s="38"/>
      <c r="N26">
        <v>1160000</v>
      </c>
    </row>
    <row r="27" spans="1:14" ht="54.75" customHeight="1" thickBot="1" x14ac:dyDescent="0.3">
      <c r="A27" s="119" t="s">
        <v>180</v>
      </c>
      <c r="B27" s="119"/>
      <c r="C27" s="119"/>
      <c r="F27" s="111" t="s">
        <v>73</v>
      </c>
      <c r="G27" s="112"/>
      <c r="H27" s="113"/>
      <c r="I27" s="75">
        <f>SUM(I21:I26)</f>
        <v>2.4333333333333336</v>
      </c>
      <c r="J27" s="76"/>
      <c r="K27" s="77" t="s">
        <v>65</v>
      </c>
    </row>
    <row r="28" spans="1:14" ht="104.25" customHeight="1" thickBot="1" x14ac:dyDescent="0.3">
      <c r="A28" s="120"/>
      <c r="B28" s="120"/>
      <c r="C28" s="120"/>
      <c r="F28" s="55"/>
      <c r="G28" s="138" t="s">
        <v>74</v>
      </c>
      <c r="H28" s="138"/>
      <c r="I28" s="139"/>
      <c r="J28" s="78">
        <f>SUM(J4:J26)</f>
        <v>2.4333333333333336</v>
      </c>
      <c r="K28" s="83" t="s">
        <v>64</v>
      </c>
    </row>
    <row r="29" spans="1:14" x14ac:dyDescent="0.25">
      <c r="A29" s="86"/>
      <c r="B29" s="86"/>
      <c r="C29" s="86"/>
      <c r="F29" s="55"/>
      <c r="I29" s="55"/>
      <c r="J29" s="74"/>
      <c r="K29" s="90"/>
    </row>
    <row r="30" spans="1:14" x14ac:dyDescent="0.25">
      <c r="A30" s="86"/>
      <c r="B30" s="86"/>
      <c r="C30" s="86"/>
      <c r="F30" s="55"/>
      <c r="I30" s="55"/>
      <c r="J30" s="74"/>
      <c r="K30" s="90"/>
    </row>
    <row r="31" spans="1:14" x14ac:dyDescent="0.25">
      <c r="A31" s="35"/>
      <c r="B31" s="55" t="s">
        <v>75</v>
      </c>
      <c r="C31" s="8"/>
    </row>
    <row r="32" spans="1:14" x14ac:dyDescent="0.25">
      <c r="A32" s="17"/>
      <c r="B32" s="63" t="s">
        <v>76</v>
      </c>
      <c r="C32" s="17"/>
    </row>
    <row r="33" spans="1:14" x14ac:dyDescent="0.25">
      <c r="A33" s="36"/>
      <c r="B33" s="7"/>
      <c r="C33" s="8"/>
    </row>
    <row r="34" spans="1:14" x14ac:dyDescent="0.25">
      <c r="A34" s="8"/>
      <c r="B34" s="8"/>
      <c r="C34" s="8"/>
    </row>
    <row r="35" spans="1:14" x14ac:dyDescent="0.25">
      <c r="B35" s="7"/>
      <c r="C35" s="8"/>
    </row>
    <row r="36" spans="1:14" x14ac:dyDescent="0.25">
      <c r="A36" s="107"/>
      <c r="B36" s="107"/>
      <c r="C36" s="107"/>
    </row>
    <row r="37" spans="1:14" x14ac:dyDescent="0.25">
      <c r="A37" s="8"/>
      <c r="B37" s="8"/>
      <c r="C37" s="8"/>
    </row>
    <row r="38" spans="1:14" x14ac:dyDescent="0.25">
      <c r="A38" s="8"/>
      <c r="B38" s="8"/>
      <c r="C38" s="8"/>
      <c r="N38" s="23"/>
    </row>
    <row r="39" spans="1:14" x14ac:dyDescent="0.25">
      <c r="B39" s="5"/>
    </row>
    <row r="40" spans="1:14" x14ac:dyDescent="0.25">
      <c r="B40" s="5"/>
    </row>
    <row r="41" spans="1:14" x14ac:dyDescent="0.25">
      <c r="A41" s="9"/>
      <c r="B41" s="9"/>
      <c r="C41" s="9"/>
      <c r="D41" s="9"/>
    </row>
    <row r="42" spans="1:14" x14ac:dyDescent="0.25">
      <c r="A42" s="9"/>
      <c r="B42" s="9"/>
      <c r="C42" s="9"/>
      <c r="D42" s="9"/>
    </row>
    <row r="43" spans="1:14" x14ac:dyDescent="0.25">
      <c r="A43" s="9"/>
      <c r="B43" s="10"/>
      <c r="C43" s="10"/>
      <c r="D43" s="11"/>
    </row>
    <row r="44" spans="1:14" x14ac:dyDescent="0.25">
      <c r="A44" s="9"/>
      <c r="B44" s="10"/>
      <c r="C44" s="10"/>
      <c r="D44" s="11"/>
    </row>
    <row r="45" spans="1:14" x14ac:dyDescent="0.25">
      <c r="A45" s="9"/>
      <c r="B45" s="12"/>
      <c r="C45" s="12"/>
      <c r="D45" s="11"/>
    </row>
    <row r="46" spans="1:14" x14ac:dyDescent="0.25">
      <c r="A46" s="6"/>
      <c r="B46" s="13"/>
      <c r="C46" s="13"/>
      <c r="D46" s="11"/>
      <c r="E46" s="13"/>
      <c r="F46" s="12"/>
      <c r="G46" s="108"/>
      <c r="H46" s="108"/>
    </row>
    <row r="47" spans="1:14" ht="44.25" customHeight="1" x14ac:dyDescent="0.25">
      <c r="A47" s="8"/>
      <c r="B47" s="13"/>
      <c r="C47" s="13"/>
      <c r="D47" s="11"/>
      <c r="E47" s="13"/>
      <c r="F47" s="12"/>
      <c r="G47" s="108"/>
      <c r="H47" s="108"/>
    </row>
    <row r="48" spans="1:14" s="19" customFormat="1" x14ac:dyDescent="0.25">
      <c r="A48" s="9"/>
      <c r="B48" s="109"/>
      <c r="C48" s="109"/>
      <c r="D48" s="11"/>
      <c r="E48"/>
      <c r="F48"/>
      <c r="G48"/>
      <c r="H48"/>
      <c r="J48"/>
      <c r="K48"/>
      <c r="L48"/>
      <c r="M48"/>
      <c r="N48"/>
    </row>
    <row r="49" spans="1:14" s="19" customFormat="1" ht="28.5" customHeight="1" x14ac:dyDescent="0.25">
      <c r="A49" s="6"/>
      <c r="B49" s="14"/>
      <c r="C49" s="14"/>
      <c r="D49" s="11"/>
      <c r="E49" s="8"/>
      <c r="F49"/>
      <c r="G49"/>
      <c r="H49"/>
      <c r="J49"/>
      <c r="K49"/>
      <c r="L49"/>
      <c r="M49"/>
      <c r="N49"/>
    </row>
    <row r="50" spans="1:14" s="19" customFormat="1" x14ac:dyDescent="0.25">
      <c r="A50" s="15"/>
      <c r="B50" s="14"/>
      <c r="C50" s="14"/>
      <c r="D50" s="11"/>
      <c r="E50" s="8"/>
      <c r="F50"/>
      <c r="G50"/>
      <c r="H50"/>
      <c r="J50"/>
      <c r="K50"/>
      <c r="L50"/>
      <c r="M50"/>
      <c r="N50"/>
    </row>
    <row r="51" spans="1:14" s="19" customFormat="1" x14ac:dyDescent="0.25">
      <c r="A51" s="16"/>
      <c r="B51" s="14"/>
      <c r="C51" s="14"/>
      <c r="D51" s="11"/>
      <c r="E51" s="8"/>
      <c r="F51"/>
      <c r="G51"/>
      <c r="H51"/>
      <c r="J51"/>
      <c r="K51"/>
      <c r="L51"/>
      <c r="M51"/>
      <c r="N51"/>
    </row>
    <row r="52" spans="1:14" s="19" customFormat="1" x14ac:dyDescent="0.25">
      <c r="A52" s="6"/>
      <c r="B52" s="14"/>
      <c r="C52" s="14"/>
      <c r="D52" s="11"/>
      <c r="E52" s="8"/>
      <c r="F52"/>
      <c r="G52"/>
      <c r="H52"/>
      <c r="J52"/>
      <c r="K52"/>
      <c r="L52"/>
      <c r="M52"/>
      <c r="N52"/>
    </row>
    <row r="53" spans="1:14" s="19" customFormat="1" x14ac:dyDescent="0.25">
      <c r="A53" s="8"/>
      <c r="B53" s="8"/>
      <c r="C53" s="8"/>
      <c r="D53" s="11"/>
      <c r="E53"/>
      <c r="F53"/>
      <c r="G53"/>
      <c r="H53"/>
      <c r="J53"/>
      <c r="K53"/>
      <c r="L53"/>
      <c r="M53"/>
      <c r="N53"/>
    </row>
    <row r="54" spans="1:14" s="19" customFormat="1" x14ac:dyDescent="0.25">
      <c r="A54" s="8"/>
      <c r="B54" s="8"/>
      <c r="C54" s="8"/>
      <c r="D54" s="11"/>
      <c r="E54"/>
      <c r="F54"/>
      <c r="G54"/>
      <c r="H54"/>
      <c r="J54"/>
      <c r="K54"/>
      <c r="L54"/>
      <c r="M54"/>
      <c r="N54"/>
    </row>
    <row r="55" spans="1:14" s="19" customFormat="1" x14ac:dyDescent="0.25">
      <c r="A55" s="8"/>
      <c r="B55" s="8"/>
      <c r="C55" s="8"/>
      <c r="D55" s="11"/>
      <c r="E55"/>
      <c r="F55"/>
      <c r="G55"/>
      <c r="H55"/>
      <c r="J55"/>
      <c r="K55"/>
      <c r="L55"/>
      <c r="M55"/>
      <c r="N55"/>
    </row>
  </sheetData>
  <mergeCells count="19">
    <mergeCell ref="A36:C36"/>
    <mergeCell ref="G46:H47"/>
    <mergeCell ref="A27:C28"/>
    <mergeCell ref="B48:C48"/>
    <mergeCell ref="A2:K2"/>
    <mergeCell ref="B6:K6"/>
    <mergeCell ref="A19:A20"/>
    <mergeCell ref="B19:B20"/>
    <mergeCell ref="C19:C20"/>
    <mergeCell ref="D19:D20"/>
    <mergeCell ref="E19:E20"/>
    <mergeCell ref="H19:H20"/>
    <mergeCell ref="I19:I20"/>
    <mergeCell ref="J19:J20"/>
    <mergeCell ref="E10:F10"/>
    <mergeCell ref="G10:I10"/>
    <mergeCell ref="F27:H27"/>
    <mergeCell ref="G28:I28"/>
    <mergeCell ref="K19:K20"/>
  </mergeCells>
  <pageMargins left="0.7" right="0.7" top="0.75" bottom="0.75" header="0.3" footer="0.3"/>
  <pageSetup scale="66" orientation="landscape" horizontalDpi="4294967292"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53"/>
  <sheetViews>
    <sheetView view="pageBreakPreview" zoomScale="90" zoomScaleNormal="92" zoomScaleSheetLayoutView="90" workbookViewId="0">
      <selection activeCell="D10" sqref="D10"/>
    </sheetView>
  </sheetViews>
  <sheetFormatPr baseColWidth="10" defaultColWidth="11.42578125" defaultRowHeight="15" x14ac:dyDescent="0.25"/>
  <cols>
    <col min="1" max="1" width="19.42578125" customWidth="1"/>
    <col min="2" max="2" width="20.42578125" customWidth="1"/>
    <col min="3" max="3" width="37" customWidth="1"/>
    <col min="4" max="4" width="8.85546875" customWidth="1"/>
    <col min="5" max="5" width="7.140625" customWidth="1"/>
    <col min="6" max="6" width="11.42578125" customWidth="1"/>
    <col min="7" max="7" width="11.7109375" customWidth="1"/>
    <col min="8" max="8" width="14.140625" customWidth="1"/>
    <col min="9" max="9" width="13" style="19" customWidth="1"/>
    <col min="10" max="10" width="14" customWidth="1"/>
    <col min="11" max="11" width="24.5703125" customWidth="1"/>
  </cols>
  <sheetData>
    <row r="1" spans="1:11" ht="15.95" customHeight="1" x14ac:dyDescent="0.25">
      <c r="A1" s="24"/>
      <c r="B1" s="25"/>
      <c r="C1" s="25"/>
      <c r="D1" s="26"/>
      <c r="E1" s="27"/>
      <c r="F1" s="27"/>
      <c r="G1" s="27"/>
      <c r="H1" s="27"/>
      <c r="I1" s="28"/>
      <c r="J1" s="27"/>
      <c r="K1" s="32"/>
    </row>
    <row r="2" spans="1:11" ht="15" customHeight="1" x14ac:dyDescent="0.25">
      <c r="A2" s="122" t="s">
        <v>181</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ht="15.75" x14ac:dyDescent="0.25">
      <c r="A4" s="31"/>
      <c r="B4" s="29"/>
      <c r="C4" s="29"/>
      <c r="D4" s="27"/>
      <c r="E4" s="27"/>
      <c r="F4" s="27"/>
      <c r="G4" s="27"/>
      <c r="H4" s="27"/>
      <c r="I4" s="30"/>
      <c r="J4" s="27"/>
      <c r="K4" s="27"/>
    </row>
    <row r="5" spans="1:11" x14ac:dyDescent="0.25">
      <c r="A5" s="47" t="s">
        <v>9</v>
      </c>
      <c r="B5" s="48" t="s">
        <v>118</v>
      </c>
      <c r="C5" s="79"/>
      <c r="D5" s="80"/>
      <c r="E5" s="80"/>
      <c r="F5" s="80"/>
      <c r="G5" s="80"/>
      <c r="H5" s="80"/>
      <c r="I5" s="81"/>
      <c r="J5" s="80"/>
      <c r="K5" s="80"/>
    </row>
    <row r="6" spans="1:11" ht="42.75" customHeight="1" x14ac:dyDescent="0.25">
      <c r="A6" s="47" t="s">
        <v>2</v>
      </c>
      <c r="B6" s="110" t="s">
        <v>38</v>
      </c>
      <c r="C6" s="110"/>
      <c r="D6" s="110"/>
      <c r="E6" s="110"/>
      <c r="F6" s="110"/>
      <c r="G6" s="110"/>
      <c r="H6" s="110"/>
      <c r="I6" s="110"/>
      <c r="J6" s="110"/>
      <c r="K6" s="110"/>
    </row>
    <row r="7" spans="1:11" ht="14.25" customHeight="1" x14ac:dyDescent="0.25">
      <c r="A7" s="47"/>
      <c r="B7" s="84"/>
      <c r="C7" s="84"/>
      <c r="D7" s="84"/>
      <c r="E7" s="84"/>
      <c r="F7" s="84"/>
      <c r="G7" s="84"/>
      <c r="H7" s="84"/>
      <c r="I7" s="84"/>
      <c r="J7" s="84"/>
      <c r="K7" s="84"/>
    </row>
    <row r="8" spans="1:11" ht="14.25" customHeight="1" x14ac:dyDescent="0.25">
      <c r="A8" s="49" t="s">
        <v>57</v>
      </c>
      <c r="B8" s="50" t="s">
        <v>131</v>
      </c>
      <c r="C8" s="50"/>
      <c r="D8" s="51"/>
      <c r="E8" s="51"/>
      <c r="F8" s="51"/>
      <c r="G8" s="51"/>
      <c r="H8" s="51"/>
      <c r="I8" s="51"/>
      <c r="J8" s="84"/>
      <c r="K8" s="84"/>
    </row>
    <row r="9" spans="1:11" ht="25.5" customHeight="1" x14ac:dyDescent="0.25">
      <c r="A9" s="91" t="s">
        <v>184</v>
      </c>
      <c r="B9" s="92">
        <v>45713</v>
      </c>
      <c r="C9" s="91" t="s">
        <v>185</v>
      </c>
      <c r="D9" s="92">
        <v>45719</v>
      </c>
      <c r="E9" s="52"/>
      <c r="F9" s="51"/>
      <c r="G9" s="51"/>
      <c r="H9" s="51"/>
      <c r="I9" s="51"/>
      <c r="J9" s="84"/>
      <c r="K9" s="84"/>
    </row>
    <row r="10" spans="1:11" ht="24.75" customHeight="1" x14ac:dyDescent="0.25">
      <c r="A10" s="53" t="s">
        <v>58</v>
      </c>
      <c r="B10" s="50" t="s">
        <v>108</v>
      </c>
      <c r="C10" s="54"/>
      <c r="D10" s="55"/>
      <c r="E10" s="129" t="s">
        <v>59</v>
      </c>
      <c r="F10" s="129"/>
      <c r="G10" s="130" t="s">
        <v>105</v>
      </c>
      <c r="H10" s="130"/>
      <c r="I10" s="130"/>
      <c r="J10" s="84"/>
      <c r="K10" s="84"/>
    </row>
    <row r="11" spans="1:11" ht="14.25" customHeight="1" x14ac:dyDescent="0.25">
      <c r="A11" s="49" t="s">
        <v>61</v>
      </c>
      <c r="B11" s="50" t="s">
        <v>103</v>
      </c>
      <c r="C11" s="55"/>
      <c r="D11" s="55"/>
      <c r="E11" s="52"/>
      <c r="F11" s="51"/>
      <c r="G11" s="51"/>
      <c r="H11" s="51"/>
      <c r="I11" s="51"/>
      <c r="J11" s="84"/>
      <c r="K11" s="84"/>
    </row>
    <row r="12" spans="1:11" ht="14.25" customHeight="1" x14ac:dyDescent="0.25">
      <c r="A12" s="49" t="s">
        <v>63</v>
      </c>
      <c r="B12" s="56" t="s">
        <v>109</v>
      </c>
      <c r="C12" s="57"/>
      <c r="D12" s="52"/>
      <c r="E12" s="64" t="s">
        <v>64</v>
      </c>
      <c r="F12" s="64" t="s">
        <v>65</v>
      </c>
      <c r="G12" s="51"/>
      <c r="H12" s="51"/>
      <c r="I12" s="51"/>
      <c r="J12" s="84"/>
      <c r="K12" s="84"/>
    </row>
    <row r="13" spans="1:11" ht="21" customHeight="1" x14ac:dyDescent="0.25">
      <c r="A13" s="49" t="s">
        <v>66</v>
      </c>
      <c r="B13" s="58">
        <v>42608</v>
      </c>
      <c r="C13" s="59"/>
      <c r="D13" s="52"/>
      <c r="E13" s="65"/>
      <c r="F13" s="66" t="s">
        <v>65</v>
      </c>
      <c r="G13" s="51"/>
      <c r="H13" s="51"/>
      <c r="I13" s="51"/>
      <c r="J13" s="84"/>
      <c r="K13" s="84"/>
    </row>
    <row r="14" spans="1:11" ht="27" customHeight="1" x14ac:dyDescent="0.25">
      <c r="A14" s="49" t="s">
        <v>67</v>
      </c>
      <c r="B14" s="58">
        <v>42629</v>
      </c>
      <c r="C14" s="59"/>
      <c r="D14" s="60"/>
      <c r="E14" s="52"/>
      <c r="F14" s="51"/>
      <c r="G14" s="51"/>
      <c r="H14" s="51"/>
      <c r="I14" s="51"/>
      <c r="J14" s="84"/>
      <c r="K14" s="84"/>
    </row>
    <row r="15" spans="1:11" ht="30" customHeight="1" x14ac:dyDescent="0.25">
      <c r="A15" s="49" t="s">
        <v>68</v>
      </c>
      <c r="B15" s="61" t="s">
        <v>82</v>
      </c>
      <c r="C15" s="61"/>
      <c r="D15" s="55"/>
      <c r="E15" s="51"/>
      <c r="F15" s="51"/>
      <c r="G15" s="51"/>
      <c r="H15" s="51"/>
      <c r="I15" s="51"/>
      <c r="J15" s="84"/>
      <c r="K15" s="84"/>
    </row>
    <row r="16" spans="1:11" ht="21.75" customHeight="1" x14ac:dyDescent="0.25">
      <c r="A16" s="49" t="s">
        <v>69</v>
      </c>
      <c r="B16" s="58" t="s">
        <v>82</v>
      </c>
      <c r="C16" s="62"/>
      <c r="D16" s="55"/>
      <c r="E16" s="52"/>
      <c r="F16" s="51"/>
      <c r="G16" s="51"/>
      <c r="H16" s="51"/>
      <c r="I16" s="51"/>
      <c r="J16" s="84"/>
      <c r="K16" s="84"/>
    </row>
    <row r="17" spans="1:14" ht="14.25" customHeight="1" x14ac:dyDescent="0.25">
      <c r="A17" s="47"/>
      <c r="B17" s="84"/>
      <c r="C17" s="84"/>
      <c r="D17" s="84"/>
      <c r="E17" s="84"/>
      <c r="F17" s="84"/>
      <c r="G17" s="84"/>
      <c r="H17" s="84"/>
      <c r="I17" s="84"/>
      <c r="J17" s="84"/>
      <c r="K17" s="84"/>
    </row>
    <row r="18" spans="1:14" ht="15.75" thickBot="1" x14ac:dyDescent="0.3">
      <c r="A18" s="47"/>
      <c r="B18" s="84"/>
      <c r="C18" s="84"/>
      <c r="D18" s="84"/>
      <c r="E18" s="84"/>
      <c r="F18" s="84"/>
      <c r="G18" s="84"/>
      <c r="H18" s="84"/>
      <c r="I18" s="84"/>
      <c r="J18" s="84"/>
      <c r="K18" s="84"/>
    </row>
    <row r="19" spans="1:14" ht="15" customHeight="1" x14ac:dyDescent="0.25">
      <c r="A19" s="105" t="s">
        <v>0</v>
      </c>
      <c r="B19" s="105" t="s">
        <v>1</v>
      </c>
      <c r="C19" s="105" t="s">
        <v>2</v>
      </c>
      <c r="D19" s="105" t="s">
        <v>3</v>
      </c>
      <c r="E19" s="105" t="s">
        <v>4</v>
      </c>
      <c r="F19" s="67" t="s">
        <v>8</v>
      </c>
      <c r="G19" s="67"/>
      <c r="H19" s="105" t="s">
        <v>94</v>
      </c>
      <c r="I19" s="123" t="s">
        <v>70</v>
      </c>
      <c r="J19" s="125" t="s">
        <v>71</v>
      </c>
      <c r="K19" s="127" t="s">
        <v>72</v>
      </c>
    </row>
    <row r="20" spans="1:14" x14ac:dyDescent="0.25">
      <c r="A20" s="106"/>
      <c r="B20" s="106"/>
      <c r="C20" s="106"/>
      <c r="D20" s="106"/>
      <c r="E20" s="106"/>
      <c r="F20" s="68" t="s">
        <v>5</v>
      </c>
      <c r="G20" s="68" t="s">
        <v>6</v>
      </c>
      <c r="H20" s="106"/>
      <c r="I20" s="124"/>
      <c r="J20" s="126"/>
      <c r="K20" s="128"/>
      <c r="M20" s="22"/>
    </row>
    <row r="21" spans="1:14" ht="250.5" customHeight="1" x14ac:dyDescent="0.25">
      <c r="A21" s="2" t="s">
        <v>103</v>
      </c>
      <c r="B21" s="2" t="s">
        <v>130</v>
      </c>
      <c r="C21" s="33" t="s">
        <v>62</v>
      </c>
      <c r="D21" s="3" t="s">
        <v>125</v>
      </c>
      <c r="E21" s="18">
        <v>1</v>
      </c>
      <c r="F21" s="1">
        <v>43469</v>
      </c>
      <c r="G21" s="4">
        <v>44543</v>
      </c>
      <c r="H21" s="37">
        <f>1059/360</f>
        <v>2.9416666666666669</v>
      </c>
      <c r="I21" s="69">
        <v>0</v>
      </c>
      <c r="J21" s="69">
        <v>0</v>
      </c>
      <c r="K21" s="70" t="s">
        <v>179</v>
      </c>
      <c r="M21" s="87"/>
    </row>
    <row r="22" spans="1:14" ht="144" x14ac:dyDescent="0.25">
      <c r="A22" s="2" t="s">
        <v>51</v>
      </c>
      <c r="B22" s="2" t="s">
        <v>45</v>
      </c>
      <c r="C22" s="33" t="s">
        <v>18</v>
      </c>
      <c r="D22" s="3" t="s">
        <v>25</v>
      </c>
      <c r="E22" s="18">
        <v>1</v>
      </c>
      <c r="F22" s="1">
        <v>42664</v>
      </c>
      <c r="G22" s="4">
        <v>42810</v>
      </c>
      <c r="H22" s="37">
        <f>136/360</f>
        <v>0.37777777777777777</v>
      </c>
      <c r="I22" s="69">
        <f t="shared" ref="I22:J26" si="0">H22</f>
        <v>0.37777777777777777</v>
      </c>
      <c r="J22" s="69">
        <f t="shared" si="0"/>
        <v>0.37777777777777777</v>
      </c>
      <c r="K22" s="70" t="s">
        <v>89</v>
      </c>
      <c r="L22" s="38"/>
      <c r="N22">
        <v>737717</v>
      </c>
    </row>
    <row r="23" spans="1:14" ht="84" x14ac:dyDescent="0.25">
      <c r="A23" s="2" t="s">
        <v>51</v>
      </c>
      <c r="B23" s="2" t="s">
        <v>30</v>
      </c>
      <c r="C23" s="33" t="s">
        <v>46</v>
      </c>
      <c r="D23" s="3" t="s">
        <v>31</v>
      </c>
      <c r="E23" s="18">
        <v>1</v>
      </c>
      <c r="F23" s="1">
        <v>42872</v>
      </c>
      <c r="G23" s="4">
        <v>43327</v>
      </c>
      <c r="H23" s="37">
        <f>448/360</f>
        <v>1.2444444444444445</v>
      </c>
      <c r="I23" s="69">
        <f t="shared" si="0"/>
        <v>1.2444444444444445</v>
      </c>
      <c r="J23" s="69">
        <f t="shared" si="0"/>
        <v>1.2444444444444445</v>
      </c>
      <c r="K23" s="71" t="s">
        <v>82</v>
      </c>
      <c r="L23" s="38"/>
    </row>
    <row r="24" spans="1:14" ht="132" x14ac:dyDescent="0.25">
      <c r="A24" s="2" t="s">
        <v>51</v>
      </c>
      <c r="B24" s="2" t="s">
        <v>44</v>
      </c>
      <c r="C24" s="33" t="s">
        <v>52</v>
      </c>
      <c r="D24" s="3" t="s">
        <v>26</v>
      </c>
      <c r="E24" s="18">
        <v>1</v>
      </c>
      <c r="F24" s="1">
        <v>43329</v>
      </c>
      <c r="G24" s="4">
        <v>43452</v>
      </c>
      <c r="H24" s="37">
        <f>121/360</f>
        <v>0.33611111111111114</v>
      </c>
      <c r="I24" s="69">
        <f t="shared" si="0"/>
        <v>0.33611111111111114</v>
      </c>
      <c r="J24" s="69">
        <f t="shared" si="0"/>
        <v>0.33611111111111114</v>
      </c>
      <c r="K24" s="72" t="s">
        <v>82</v>
      </c>
      <c r="L24" s="21"/>
      <c r="N24">
        <v>781242</v>
      </c>
    </row>
    <row r="25" spans="1:14" ht="108" x14ac:dyDescent="0.25">
      <c r="A25" s="2" t="s">
        <v>51</v>
      </c>
      <c r="B25" s="2" t="s">
        <v>36</v>
      </c>
      <c r="C25" s="33" t="s">
        <v>48</v>
      </c>
      <c r="D25" s="3" t="s">
        <v>33</v>
      </c>
      <c r="E25" s="18">
        <v>1</v>
      </c>
      <c r="F25" s="1">
        <v>44768</v>
      </c>
      <c r="G25" s="4">
        <v>44911</v>
      </c>
      <c r="H25" s="37">
        <f>140/360</f>
        <v>0.3888888888888889</v>
      </c>
      <c r="I25" s="69">
        <f t="shared" si="0"/>
        <v>0.3888888888888889</v>
      </c>
      <c r="J25" s="69">
        <f t="shared" si="0"/>
        <v>0.3888888888888889</v>
      </c>
      <c r="K25" s="72" t="s">
        <v>82</v>
      </c>
      <c r="L25" s="38"/>
      <c r="N25">
        <v>1000000</v>
      </c>
    </row>
    <row r="26" spans="1:14" ht="180.75" thickBot="1" x14ac:dyDescent="0.3">
      <c r="A26" s="2" t="s">
        <v>51</v>
      </c>
      <c r="B26" s="2" t="s">
        <v>37</v>
      </c>
      <c r="C26" s="33" t="s">
        <v>49</v>
      </c>
      <c r="D26" s="3" t="s">
        <v>34</v>
      </c>
      <c r="E26" s="18">
        <v>1</v>
      </c>
      <c r="F26" s="1">
        <v>45218</v>
      </c>
      <c r="G26" s="4">
        <v>45250</v>
      </c>
      <c r="H26" s="37">
        <f>31/360</f>
        <v>8.611111111111111E-2</v>
      </c>
      <c r="I26" s="69">
        <f t="shared" si="0"/>
        <v>8.611111111111111E-2</v>
      </c>
      <c r="J26" s="69">
        <f t="shared" si="0"/>
        <v>8.611111111111111E-2</v>
      </c>
      <c r="K26" s="73" t="s">
        <v>82</v>
      </c>
      <c r="L26" s="38"/>
      <c r="N26">
        <v>1160000</v>
      </c>
    </row>
    <row r="27" spans="1:14" ht="62.25" customHeight="1" thickBot="1" x14ac:dyDescent="0.3">
      <c r="A27" s="119" t="s">
        <v>180</v>
      </c>
      <c r="B27" s="119"/>
      <c r="C27" s="119"/>
      <c r="F27" s="111" t="s">
        <v>73</v>
      </c>
      <c r="G27" s="112"/>
      <c r="H27" s="113"/>
      <c r="I27" s="75">
        <f>SUM(I21:I26)</f>
        <v>2.4333333333333336</v>
      </c>
      <c r="J27" s="76"/>
      <c r="K27" s="77" t="s">
        <v>65</v>
      </c>
    </row>
    <row r="28" spans="1:14" ht="78.75" customHeight="1" thickBot="1" x14ac:dyDescent="0.3">
      <c r="A28" s="120"/>
      <c r="B28" s="120"/>
      <c r="C28" s="120"/>
      <c r="F28" s="55"/>
      <c r="G28" s="138" t="s">
        <v>74</v>
      </c>
      <c r="H28" s="138"/>
      <c r="I28" s="139"/>
      <c r="J28" s="78">
        <f>SUM(J4:J26)</f>
        <v>2.4333333333333336</v>
      </c>
      <c r="K28" s="83" t="s">
        <v>64</v>
      </c>
    </row>
    <row r="29" spans="1:14" x14ac:dyDescent="0.25">
      <c r="A29" s="35"/>
      <c r="C29" s="8"/>
    </row>
    <row r="30" spans="1:14" x14ac:dyDescent="0.25">
      <c r="A30" s="17"/>
      <c r="B30" s="55" t="s">
        <v>75</v>
      </c>
      <c r="C30" s="17"/>
    </row>
    <row r="31" spans="1:14" x14ac:dyDescent="0.25">
      <c r="A31" s="36"/>
      <c r="B31" s="63" t="s">
        <v>76</v>
      </c>
      <c r="C31" s="8"/>
    </row>
    <row r="32" spans="1:14" x14ac:dyDescent="0.25">
      <c r="A32" s="8"/>
      <c r="B32" s="8"/>
      <c r="C32" s="8"/>
    </row>
    <row r="33" spans="1:14" x14ac:dyDescent="0.25">
      <c r="B33" s="7"/>
      <c r="C33" s="8"/>
    </row>
    <row r="34" spans="1:14" x14ac:dyDescent="0.25">
      <c r="A34" s="107"/>
      <c r="B34" s="107"/>
      <c r="C34" s="107"/>
    </row>
    <row r="35" spans="1:14" x14ac:dyDescent="0.25">
      <c r="A35" s="8"/>
      <c r="B35" s="8"/>
      <c r="C35" s="8"/>
    </row>
    <row r="36" spans="1:14" x14ac:dyDescent="0.25">
      <c r="A36" s="8"/>
      <c r="B36" s="8"/>
      <c r="C36" s="8"/>
      <c r="N36" s="23"/>
    </row>
    <row r="37" spans="1:14" x14ac:dyDescent="0.25">
      <c r="B37" s="5"/>
    </row>
    <row r="38" spans="1:14" x14ac:dyDescent="0.25">
      <c r="B38" s="5"/>
    </row>
    <row r="39" spans="1:14" x14ac:dyDescent="0.25">
      <c r="A39" s="9"/>
      <c r="B39" s="9"/>
      <c r="C39" s="9"/>
      <c r="D39" s="9"/>
    </row>
    <row r="40" spans="1:14" x14ac:dyDescent="0.25">
      <c r="A40" s="9"/>
      <c r="B40" s="9"/>
      <c r="C40" s="9"/>
      <c r="D40" s="9"/>
    </row>
    <row r="41" spans="1:14" x14ac:dyDescent="0.25">
      <c r="A41" s="9"/>
      <c r="B41" s="10"/>
      <c r="C41" s="10"/>
      <c r="D41" s="11"/>
    </row>
    <row r="42" spans="1:14" x14ac:dyDescent="0.25">
      <c r="A42" s="9"/>
      <c r="B42" s="10"/>
      <c r="C42" s="10"/>
      <c r="D42" s="11"/>
    </row>
    <row r="43" spans="1:14" x14ac:dyDescent="0.25">
      <c r="A43" s="9"/>
      <c r="B43" s="12"/>
      <c r="C43" s="12"/>
      <c r="D43" s="11"/>
    </row>
    <row r="44" spans="1:14" x14ac:dyDescent="0.25">
      <c r="A44" s="6"/>
      <c r="B44" s="13"/>
      <c r="C44" s="13"/>
      <c r="D44" s="11"/>
      <c r="E44" s="13"/>
      <c r="F44" s="12"/>
      <c r="G44" s="108"/>
      <c r="H44" s="108"/>
    </row>
    <row r="45" spans="1:14" ht="44.25" customHeight="1" x14ac:dyDescent="0.25">
      <c r="A45" s="8"/>
      <c r="B45" s="13"/>
      <c r="C45" s="13"/>
      <c r="D45" s="11"/>
      <c r="E45" s="13"/>
      <c r="F45" s="12"/>
      <c r="G45" s="108"/>
      <c r="H45" s="108"/>
    </row>
    <row r="46" spans="1:14" s="19" customFormat="1" x14ac:dyDescent="0.25">
      <c r="A46" s="9"/>
      <c r="B46" s="109"/>
      <c r="C46" s="109"/>
      <c r="D46" s="11"/>
      <c r="E46"/>
      <c r="F46"/>
      <c r="G46"/>
      <c r="H46"/>
      <c r="J46"/>
      <c r="K46"/>
      <c r="L46"/>
      <c r="M46"/>
      <c r="N46"/>
    </row>
    <row r="47" spans="1:14" s="19" customFormat="1" ht="28.5" customHeight="1" x14ac:dyDescent="0.25">
      <c r="A47" s="6"/>
      <c r="B47" s="14"/>
      <c r="C47" s="14"/>
      <c r="D47" s="11"/>
      <c r="E47" s="8"/>
      <c r="F47"/>
      <c r="G47"/>
      <c r="H47"/>
      <c r="J47"/>
      <c r="K47"/>
      <c r="L47"/>
      <c r="M47"/>
      <c r="N47"/>
    </row>
    <row r="48" spans="1:14" s="19" customFormat="1" x14ac:dyDescent="0.25">
      <c r="A48" s="15"/>
      <c r="B48" s="14"/>
      <c r="C48" s="14"/>
      <c r="D48" s="11"/>
      <c r="E48" s="8"/>
      <c r="F48"/>
      <c r="G48"/>
      <c r="H48"/>
      <c r="J48"/>
      <c r="K48"/>
      <c r="L48"/>
      <c r="M48"/>
      <c r="N48"/>
    </row>
    <row r="49" spans="1:14" s="19" customFormat="1" x14ac:dyDescent="0.25">
      <c r="A49" s="16"/>
      <c r="B49" s="14"/>
      <c r="C49" s="14"/>
      <c r="D49" s="11"/>
      <c r="E49" s="8"/>
      <c r="F49"/>
      <c r="G49"/>
      <c r="H49"/>
      <c r="J49"/>
      <c r="K49"/>
      <c r="L49"/>
      <c r="M49"/>
      <c r="N49"/>
    </row>
    <row r="50" spans="1:14" s="19" customFormat="1" x14ac:dyDescent="0.25">
      <c r="A50" s="6"/>
      <c r="B50" s="14"/>
      <c r="C50" s="14"/>
      <c r="D50" s="11"/>
      <c r="E50" s="8"/>
      <c r="F50"/>
      <c r="G50"/>
      <c r="H50"/>
      <c r="J50"/>
      <c r="K50"/>
      <c r="L50"/>
      <c r="M50"/>
      <c r="N50"/>
    </row>
    <row r="51" spans="1:14" s="19" customFormat="1" x14ac:dyDescent="0.25">
      <c r="A51" s="8"/>
      <c r="B51" s="8"/>
      <c r="C51" s="8"/>
      <c r="D51" s="11"/>
      <c r="E51"/>
      <c r="F51"/>
      <c r="G51"/>
      <c r="H51"/>
      <c r="J51"/>
      <c r="K51"/>
      <c r="L51"/>
      <c r="M51"/>
      <c r="N51"/>
    </row>
    <row r="52" spans="1:14" s="19" customFormat="1" x14ac:dyDescent="0.25">
      <c r="A52" s="8"/>
      <c r="B52" s="8"/>
      <c r="C52" s="8"/>
      <c r="D52" s="11"/>
      <c r="E52"/>
      <c r="F52"/>
      <c r="G52"/>
      <c r="H52"/>
      <c r="J52"/>
      <c r="K52"/>
      <c r="L52"/>
      <c r="M52"/>
      <c r="N52"/>
    </row>
    <row r="53" spans="1:14" s="19" customFormat="1" x14ac:dyDescent="0.25">
      <c r="A53" s="8"/>
      <c r="B53" s="8"/>
      <c r="C53" s="8"/>
      <c r="D53" s="11"/>
      <c r="E53"/>
      <c r="F53"/>
      <c r="G53"/>
      <c r="H53"/>
      <c r="J53"/>
      <c r="K53"/>
      <c r="L53"/>
      <c r="M53"/>
      <c r="N53"/>
    </row>
  </sheetData>
  <mergeCells count="19">
    <mergeCell ref="A34:C34"/>
    <mergeCell ref="G44:H45"/>
    <mergeCell ref="A27:C28"/>
    <mergeCell ref="B46:C46"/>
    <mergeCell ref="A2:K2"/>
    <mergeCell ref="B6:K6"/>
    <mergeCell ref="A19:A20"/>
    <mergeCell ref="B19:B20"/>
    <mergeCell ref="C19:C20"/>
    <mergeCell ref="D19:D20"/>
    <mergeCell ref="E19:E20"/>
    <mergeCell ref="H19:H20"/>
    <mergeCell ref="I19:I20"/>
    <mergeCell ref="J19:J20"/>
    <mergeCell ref="E10:F10"/>
    <mergeCell ref="G10:I10"/>
    <mergeCell ref="F27:H27"/>
    <mergeCell ref="G28:I28"/>
    <mergeCell ref="K19:K20"/>
  </mergeCells>
  <pageMargins left="0.7" right="0.7" top="0.75" bottom="0.75" header="0.3" footer="0.3"/>
  <pageSetup scale="66" orientation="landscape" horizontalDpi="4294967292"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53"/>
  <sheetViews>
    <sheetView view="pageBreakPreview" zoomScaleNormal="92" workbookViewId="0">
      <selection activeCell="C11" sqref="C11"/>
    </sheetView>
  </sheetViews>
  <sheetFormatPr baseColWidth="10" defaultColWidth="11.42578125" defaultRowHeight="15" x14ac:dyDescent="0.25"/>
  <cols>
    <col min="1" max="1" width="17" customWidth="1"/>
    <col min="2" max="2" width="20.42578125" customWidth="1"/>
    <col min="3" max="3" width="37" customWidth="1"/>
    <col min="4" max="4" width="8.5703125" customWidth="1"/>
    <col min="5" max="5" width="9.5703125" customWidth="1"/>
    <col min="6" max="7" width="10.85546875" customWidth="1"/>
    <col min="8" max="8" width="14.140625" customWidth="1"/>
    <col min="9" max="9" width="11.5703125" style="19" customWidth="1"/>
    <col min="10" max="10" width="13.28515625" customWidth="1"/>
    <col min="11" max="11" width="19.5703125" customWidth="1"/>
  </cols>
  <sheetData>
    <row r="1" spans="1:11" ht="15.95" customHeight="1" x14ac:dyDescent="0.25">
      <c r="A1" s="24"/>
      <c r="B1" s="25"/>
      <c r="C1" s="25"/>
      <c r="D1" s="26"/>
      <c r="E1" s="27"/>
      <c r="F1" s="27"/>
      <c r="G1" s="27"/>
      <c r="H1" s="27"/>
      <c r="I1" s="28"/>
      <c r="J1" s="27"/>
      <c r="K1" s="32"/>
    </row>
    <row r="2" spans="1:11" ht="15" customHeight="1" x14ac:dyDescent="0.25">
      <c r="A2" s="122" t="s">
        <v>181</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ht="15.75" x14ac:dyDescent="0.25">
      <c r="A4" s="31"/>
      <c r="B4" s="29"/>
      <c r="C4" s="29"/>
      <c r="D4" s="27"/>
      <c r="E4" s="27"/>
      <c r="F4" s="27"/>
      <c r="G4" s="27"/>
      <c r="H4" s="27"/>
      <c r="I4" s="30"/>
      <c r="J4" s="27"/>
      <c r="K4" s="27"/>
    </row>
    <row r="5" spans="1:11" x14ac:dyDescent="0.25">
      <c r="A5" s="47" t="s">
        <v>9</v>
      </c>
      <c r="B5" s="48" t="s">
        <v>118</v>
      </c>
      <c r="C5" s="79"/>
      <c r="D5" s="80"/>
      <c r="E5" s="80"/>
      <c r="F5" s="80"/>
      <c r="G5" s="80"/>
      <c r="H5" s="80"/>
      <c r="I5" s="81"/>
      <c r="J5" s="80"/>
      <c r="K5" s="80"/>
    </row>
    <row r="6" spans="1:11" ht="54.75" customHeight="1" x14ac:dyDescent="0.25">
      <c r="A6" s="47" t="s">
        <v>2</v>
      </c>
      <c r="B6" s="110" t="s">
        <v>38</v>
      </c>
      <c r="C6" s="110"/>
      <c r="D6" s="110"/>
      <c r="E6" s="110"/>
      <c r="F6" s="110"/>
      <c r="G6" s="110"/>
      <c r="H6" s="110"/>
      <c r="I6" s="110"/>
      <c r="J6" s="110"/>
      <c r="K6" s="110"/>
    </row>
    <row r="7" spans="1:11" ht="15.75" x14ac:dyDescent="0.25">
      <c r="A7" s="31"/>
      <c r="B7" s="40"/>
      <c r="C7" s="40"/>
      <c r="D7" s="40"/>
      <c r="E7" s="40"/>
      <c r="F7" s="40"/>
      <c r="G7" s="40"/>
      <c r="H7" s="40"/>
      <c r="I7" s="40"/>
      <c r="J7" s="40"/>
      <c r="K7" s="40"/>
    </row>
    <row r="8" spans="1:11" ht="15.75" x14ac:dyDescent="0.25">
      <c r="A8" s="49" t="s">
        <v>57</v>
      </c>
      <c r="B8" s="50" t="s">
        <v>131</v>
      </c>
      <c r="C8" s="50"/>
      <c r="D8" s="51"/>
      <c r="E8" s="51"/>
      <c r="F8" s="51"/>
      <c r="G8" s="51"/>
      <c r="H8" s="51"/>
      <c r="I8" s="51"/>
      <c r="J8" s="40"/>
      <c r="K8" s="40"/>
    </row>
    <row r="9" spans="1:11" ht="26.25" customHeight="1" x14ac:dyDescent="0.25">
      <c r="A9" s="91" t="s">
        <v>184</v>
      </c>
      <c r="B9" s="92">
        <v>45713</v>
      </c>
      <c r="C9" s="91" t="s">
        <v>185</v>
      </c>
      <c r="D9" s="92">
        <v>45719</v>
      </c>
      <c r="E9" s="52"/>
      <c r="F9" s="51"/>
      <c r="G9" s="51"/>
      <c r="H9" s="51"/>
      <c r="I9" s="51"/>
      <c r="J9" s="40"/>
      <c r="K9" s="40"/>
    </row>
    <row r="10" spans="1:11" ht="25.5" x14ac:dyDescent="0.25">
      <c r="A10" s="53" t="s">
        <v>58</v>
      </c>
      <c r="B10" s="50" t="s">
        <v>110</v>
      </c>
      <c r="C10" s="54"/>
      <c r="D10" s="55"/>
      <c r="E10" s="129" t="s">
        <v>59</v>
      </c>
      <c r="F10" s="129"/>
      <c r="G10" s="130" t="s">
        <v>91</v>
      </c>
      <c r="H10" s="130"/>
      <c r="I10" s="130"/>
      <c r="J10" s="40"/>
      <c r="K10" s="40"/>
    </row>
    <row r="11" spans="1:11" ht="15.75" x14ac:dyDescent="0.25">
      <c r="A11" s="49" t="s">
        <v>61</v>
      </c>
      <c r="B11" s="50" t="s">
        <v>111</v>
      </c>
      <c r="C11" s="55"/>
      <c r="D11" s="55"/>
      <c r="E11" s="52"/>
      <c r="F11" s="51"/>
      <c r="G11" s="51"/>
      <c r="H11" s="51"/>
      <c r="I11" s="51"/>
      <c r="J11" s="40"/>
      <c r="K11" s="40"/>
    </row>
    <row r="12" spans="1:11" ht="15.75" x14ac:dyDescent="0.25">
      <c r="A12" s="49" t="s">
        <v>63</v>
      </c>
      <c r="B12" s="56" t="s">
        <v>112</v>
      </c>
      <c r="C12" s="57"/>
      <c r="D12" s="52"/>
      <c r="E12" s="64" t="s">
        <v>64</v>
      </c>
      <c r="F12" s="64" t="s">
        <v>65</v>
      </c>
      <c r="G12" s="51"/>
      <c r="H12" s="51"/>
      <c r="I12" s="51"/>
      <c r="J12" s="40"/>
      <c r="K12" s="40"/>
    </row>
    <row r="13" spans="1:11" ht="25.5" x14ac:dyDescent="0.25">
      <c r="A13" s="49" t="s">
        <v>66</v>
      </c>
      <c r="B13" s="58">
        <v>40129</v>
      </c>
      <c r="C13" s="59"/>
      <c r="D13" s="52"/>
      <c r="E13" s="65" t="s">
        <v>64</v>
      </c>
      <c r="F13" s="66"/>
      <c r="G13" s="51"/>
      <c r="H13" s="51"/>
      <c r="I13" s="51"/>
      <c r="J13" s="40"/>
      <c r="K13" s="40"/>
    </row>
    <row r="14" spans="1:11" ht="25.5" x14ac:dyDescent="0.25">
      <c r="A14" s="49" t="s">
        <v>67</v>
      </c>
      <c r="B14" s="58">
        <v>40787</v>
      </c>
      <c r="C14" s="59"/>
      <c r="D14" s="60"/>
      <c r="E14" s="52"/>
      <c r="F14" s="51"/>
      <c r="G14" s="51"/>
      <c r="H14" s="51"/>
      <c r="I14" s="51"/>
      <c r="J14" s="40"/>
      <c r="K14" s="40"/>
    </row>
    <row r="15" spans="1:11" ht="25.5" x14ac:dyDescent="0.25">
      <c r="A15" s="49" t="s">
        <v>68</v>
      </c>
      <c r="B15" s="61" t="s">
        <v>82</v>
      </c>
      <c r="C15" s="61" t="s">
        <v>113</v>
      </c>
      <c r="D15" s="55"/>
      <c r="E15" s="51"/>
      <c r="F15" s="51"/>
      <c r="G15" s="51"/>
      <c r="H15" s="51"/>
      <c r="I15" s="51"/>
      <c r="J15" s="40"/>
      <c r="K15" s="40"/>
    </row>
    <row r="16" spans="1:11" ht="25.5" x14ac:dyDescent="0.25">
      <c r="A16" s="49" t="s">
        <v>69</v>
      </c>
      <c r="B16" s="58" t="s">
        <v>82</v>
      </c>
      <c r="C16" s="58">
        <v>41352</v>
      </c>
      <c r="D16" s="55"/>
      <c r="E16" s="52"/>
      <c r="F16" s="51"/>
      <c r="G16" s="51"/>
      <c r="H16" s="51"/>
      <c r="I16" s="51"/>
      <c r="J16" s="40"/>
      <c r="K16" s="40"/>
    </row>
    <row r="17" spans="1:14" ht="15.75" x14ac:dyDescent="0.25">
      <c r="A17" s="31"/>
      <c r="B17" s="40"/>
      <c r="C17" s="40"/>
      <c r="D17" s="40"/>
      <c r="E17" s="40"/>
      <c r="F17" s="40"/>
      <c r="G17" s="40"/>
      <c r="H17" s="40"/>
      <c r="I17" s="40"/>
      <c r="J17" s="40"/>
      <c r="K17" s="40"/>
    </row>
    <row r="18" spans="1:14" ht="15.75" thickBot="1" x14ac:dyDescent="0.3">
      <c r="A18" s="6"/>
      <c r="B18" s="8"/>
      <c r="C18" s="8"/>
      <c r="I18" s="20"/>
    </row>
    <row r="19" spans="1:14" ht="15" customHeight="1" x14ac:dyDescent="0.25">
      <c r="A19" s="105" t="s">
        <v>0</v>
      </c>
      <c r="B19" s="105" t="s">
        <v>1</v>
      </c>
      <c r="C19" s="105" t="s">
        <v>2</v>
      </c>
      <c r="D19" s="105" t="s">
        <v>3</v>
      </c>
      <c r="E19" s="105" t="s">
        <v>4</v>
      </c>
      <c r="F19" s="67" t="s">
        <v>8</v>
      </c>
      <c r="G19" s="67"/>
      <c r="H19" s="105" t="s">
        <v>94</v>
      </c>
      <c r="I19" s="123" t="s">
        <v>70</v>
      </c>
      <c r="J19" s="125" t="s">
        <v>93</v>
      </c>
      <c r="K19" s="127" t="s">
        <v>72</v>
      </c>
    </row>
    <row r="20" spans="1:14" x14ac:dyDescent="0.25">
      <c r="A20" s="106"/>
      <c r="B20" s="106"/>
      <c r="C20" s="106"/>
      <c r="D20" s="106"/>
      <c r="E20" s="106"/>
      <c r="F20" s="68" t="s">
        <v>5</v>
      </c>
      <c r="G20" s="68" t="s">
        <v>6</v>
      </c>
      <c r="H20" s="106"/>
      <c r="I20" s="124"/>
      <c r="J20" s="126"/>
      <c r="K20" s="128"/>
      <c r="M20" s="22"/>
    </row>
    <row r="21" spans="1:14" ht="105" x14ac:dyDescent="0.25">
      <c r="A21" s="2" t="s">
        <v>54</v>
      </c>
      <c r="B21" s="2" t="s">
        <v>39</v>
      </c>
      <c r="C21" s="33" t="s">
        <v>11</v>
      </c>
      <c r="D21" s="3" t="s">
        <v>20</v>
      </c>
      <c r="E21" s="18">
        <v>1</v>
      </c>
      <c r="F21" s="1">
        <v>40414</v>
      </c>
      <c r="G21" s="4">
        <v>40658</v>
      </c>
      <c r="H21" s="37">
        <f>241/360</f>
        <v>0.6694444444444444</v>
      </c>
      <c r="I21" s="69">
        <f t="shared" ref="I21:J25" si="0">H21</f>
        <v>0.6694444444444444</v>
      </c>
      <c r="J21" s="69">
        <f t="shared" si="0"/>
        <v>0.6694444444444444</v>
      </c>
      <c r="K21" s="70" t="s">
        <v>82</v>
      </c>
      <c r="L21" s="21"/>
      <c r="N21">
        <v>535600</v>
      </c>
    </row>
    <row r="22" spans="1:14" ht="105" x14ac:dyDescent="0.25">
      <c r="A22" s="2" t="s">
        <v>54</v>
      </c>
      <c r="B22" s="2" t="s">
        <v>41</v>
      </c>
      <c r="C22" s="33" t="s">
        <v>13</v>
      </c>
      <c r="D22" s="3" t="s">
        <v>12</v>
      </c>
      <c r="E22" s="18">
        <v>1</v>
      </c>
      <c r="F22" s="1">
        <v>41093</v>
      </c>
      <c r="G22" s="4">
        <v>41247</v>
      </c>
      <c r="H22" s="37">
        <f>151/360</f>
        <v>0.41944444444444445</v>
      </c>
      <c r="I22" s="69">
        <f t="shared" si="0"/>
        <v>0.41944444444444445</v>
      </c>
      <c r="J22" s="69">
        <f t="shared" si="0"/>
        <v>0.41944444444444445</v>
      </c>
      <c r="K22" s="72" t="s">
        <v>82</v>
      </c>
      <c r="L22" s="21"/>
      <c r="N22">
        <v>566700</v>
      </c>
    </row>
    <row r="23" spans="1:14" ht="105" x14ac:dyDescent="0.25">
      <c r="A23" s="2" t="s">
        <v>54</v>
      </c>
      <c r="B23" s="2" t="s">
        <v>42</v>
      </c>
      <c r="C23" s="33" t="s">
        <v>14</v>
      </c>
      <c r="D23" s="3" t="s">
        <v>21</v>
      </c>
      <c r="E23" s="18">
        <v>1</v>
      </c>
      <c r="F23" s="1">
        <v>41452</v>
      </c>
      <c r="G23" s="4">
        <v>41634</v>
      </c>
      <c r="H23" s="37">
        <f>179/360</f>
        <v>0.49722222222222223</v>
      </c>
      <c r="I23" s="69">
        <f t="shared" si="0"/>
        <v>0.49722222222222223</v>
      </c>
      <c r="J23" s="69">
        <f t="shared" si="0"/>
        <v>0.49722222222222223</v>
      </c>
      <c r="K23" s="73" t="s">
        <v>82</v>
      </c>
      <c r="L23" s="21"/>
      <c r="N23">
        <v>589500</v>
      </c>
    </row>
    <row r="24" spans="1:14" ht="192" x14ac:dyDescent="0.25">
      <c r="A24" s="2" t="s">
        <v>54</v>
      </c>
      <c r="B24" s="2" t="s">
        <v>43</v>
      </c>
      <c r="C24" s="33" t="s">
        <v>15</v>
      </c>
      <c r="D24" s="3" t="s">
        <v>22</v>
      </c>
      <c r="E24" s="18">
        <v>1</v>
      </c>
      <c r="F24" s="1">
        <v>41715</v>
      </c>
      <c r="G24" s="4">
        <v>42003</v>
      </c>
      <c r="H24" s="37">
        <f>283/360</f>
        <v>0.78611111111111109</v>
      </c>
      <c r="I24" s="69">
        <f>H24</f>
        <v>0.78611111111111109</v>
      </c>
      <c r="J24" s="69">
        <f t="shared" si="0"/>
        <v>0.78611111111111109</v>
      </c>
      <c r="K24" s="72" t="s">
        <v>82</v>
      </c>
      <c r="L24" s="21"/>
      <c r="N24">
        <v>616000</v>
      </c>
    </row>
    <row r="25" spans="1:14" ht="180" x14ac:dyDescent="0.25">
      <c r="A25" s="2" t="s">
        <v>54</v>
      </c>
      <c r="B25" s="2" t="s">
        <v>43</v>
      </c>
      <c r="C25" s="33" t="s">
        <v>16</v>
      </c>
      <c r="D25" s="3" t="s">
        <v>23</v>
      </c>
      <c r="E25" s="18">
        <v>1</v>
      </c>
      <c r="F25" s="1">
        <v>42065</v>
      </c>
      <c r="G25" s="4">
        <v>42354</v>
      </c>
      <c r="H25" s="37">
        <f>279/360</f>
        <v>0.77500000000000002</v>
      </c>
      <c r="I25" s="69">
        <f>H25</f>
        <v>0.77500000000000002</v>
      </c>
      <c r="J25" s="69">
        <f t="shared" si="0"/>
        <v>0.77500000000000002</v>
      </c>
      <c r="K25" s="73" t="s">
        <v>82</v>
      </c>
      <c r="L25" s="21"/>
      <c r="N25">
        <v>644350</v>
      </c>
    </row>
    <row r="26" spans="1:14" ht="60.75" thickBot="1" x14ac:dyDescent="0.3">
      <c r="A26" s="2" t="s">
        <v>173</v>
      </c>
      <c r="B26" s="2" t="s">
        <v>174</v>
      </c>
      <c r="C26" s="33" t="s">
        <v>173</v>
      </c>
      <c r="D26" s="3" t="s">
        <v>125</v>
      </c>
      <c r="E26" s="18">
        <v>1</v>
      </c>
      <c r="F26" s="1">
        <v>45062</v>
      </c>
      <c r="G26" s="4">
        <v>45518</v>
      </c>
      <c r="H26" s="37">
        <f>443/360</f>
        <v>1.2305555555555556</v>
      </c>
      <c r="I26" s="69">
        <f>H26</f>
        <v>1.2305555555555556</v>
      </c>
      <c r="J26" s="69">
        <v>0</v>
      </c>
      <c r="K26" s="73"/>
      <c r="L26" s="21"/>
    </row>
    <row r="27" spans="1:14" ht="46.5" customHeight="1" thickBot="1" x14ac:dyDescent="0.3">
      <c r="A27" s="140" t="s">
        <v>170</v>
      </c>
      <c r="B27" s="140"/>
      <c r="C27" s="140"/>
      <c r="F27" s="111" t="s">
        <v>73</v>
      </c>
      <c r="G27" s="112"/>
      <c r="H27" s="113"/>
      <c r="I27" s="75">
        <f>SUM(I21:I26)</f>
        <v>4.3777777777777782</v>
      </c>
      <c r="J27" s="76"/>
      <c r="K27" s="83" t="s">
        <v>64</v>
      </c>
    </row>
    <row r="28" spans="1:14" ht="21" customHeight="1" thickBot="1" x14ac:dyDescent="0.3">
      <c r="A28" s="34"/>
      <c r="B28" s="8"/>
      <c r="C28" s="8"/>
      <c r="F28" s="55"/>
      <c r="G28" s="138" t="s">
        <v>74</v>
      </c>
      <c r="H28" s="138"/>
      <c r="I28" s="139"/>
      <c r="J28" s="78">
        <f>SUM(J4:J25)</f>
        <v>3.1472222222222221</v>
      </c>
      <c r="K28" s="83" t="s">
        <v>64</v>
      </c>
    </row>
    <row r="29" spans="1:14" x14ac:dyDescent="0.25">
      <c r="A29" s="35"/>
      <c r="C29" s="8"/>
    </row>
    <row r="30" spans="1:14" x14ac:dyDescent="0.25">
      <c r="A30" s="17"/>
      <c r="B30" s="55" t="s">
        <v>75</v>
      </c>
      <c r="C30" s="17"/>
    </row>
    <row r="31" spans="1:14" x14ac:dyDescent="0.25">
      <c r="A31" s="36"/>
      <c r="B31" s="63" t="s">
        <v>76</v>
      </c>
      <c r="C31" s="8"/>
    </row>
    <row r="32" spans="1:14" x14ac:dyDescent="0.25">
      <c r="A32" s="8"/>
      <c r="B32" s="8"/>
      <c r="C32" s="8"/>
    </row>
    <row r="33" spans="1:14" x14ac:dyDescent="0.25">
      <c r="B33" s="7"/>
      <c r="C33" s="8"/>
    </row>
    <row r="34" spans="1:14" x14ac:dyDescent="0.25">
      <c r="A34" s="107"/>
      <c r="B34" s="107"/>
      <c r="C34" s="107"/>
    </row>
    <row r="35" spans="1:14" x14ac:dyDescent="0.25">
      <c r="A35" s="8"/>
      <c r="B35" s="8"/>
      <c r="C35" s="8"/>
    </row>
    <row r="36" spans="1:14" x14ac:dyDescent="0.25">
      <c r="A36" s="8"/>
      <c r="B36" s="8"/>
      <c r="C36" s="8"/>
      <c r="N36" s="23"/>
    </row>
    <row r="37" spans="1:14" x14ac:dyDescent="0.25">
      <c r="B37" s="5"/>
    </row>
    <row r="38" spans="1:14" x14ac:dyDescent="0.25">
      <c r="B38" s="5"/>
    </row>
    <row r="39" spans="1:14" x14ac:dyDescent="0.25">
      <c r="A39" s="9"/>
      <c r="B39" s="9"/>
      <c r="C39" s="9"/>
      <c r="D39" s="9"/>
    </row>
    <row r="40" spans="1:14" x14ac:dyDescent="0.25">
      <c r="A40" s="9"/>
      <c r="B40" s="9"/>
      <c r="C40" s="9"/>
      <c r="D40" s="9"/>
    </row>
    <row r="41" spans="1:14" x14ac:dyDescent="0.25">
      <c r="A41" s="9"/>
      <c r="B41" s="10"/>
      <c r="C41" s="10"/>
      <c r="D41" s="11"/>
    </row>
    <row r="42" spans="1:14" x14ac:dyDescent="0.25">
      <c r="A42" s="9"/>
      <c r="B42" s="10"/>
      <c r="C42" s="10"/>
      <c r="D42" s="11"/>
    </row>
    <row r="43" spans="1:14" x14ac:dyDescent="0.25">
      <c r="A43" s="9"/>
      <c r="B43" s="12"/>
      <c r="C43" s="12"/>
      <c r="D43" s="11"/>
    </row>
    <row r="44" spans="1:14" x14ac:dyDescent="0.25">
      <c r="A44" s="6"/>
      <c r="B44" s="13"/>
      <c r="C44" s="13"/>
      <c r="D44" s="11"/>
      <c r="E44" s="13"/>
      <c r="F44" s="12"/>
      <c r="G44" s="108"/>
      <c r="H44" s="108"/>
    </row>
    <row r="45" spans="1:14" ht="44.25" customHeight="1" x14ac:dyDescent="0.25">
      <c r="A45" s="8"/>
      <c r="B45" s="13"/>
      <c r="C45" s="13"/>
      <c r="D45" s="11"/>
      <c r="E45" s="13"/>
      <c r="F45" s="12"/>
      <c r="G45" s="108"/>
      <c r="H45" s="108"/>
    </row>
    <row r="46" spans="1:14" s="19" customFormat="1" x14ac:dyDescent="0.25">
      <c r="A46" s="9"/>
      <c r="B46" s="109"/>
      <c r="C46" s="109"/>
      <c r="D46" s="11"/>
      <c r="E46"/>
      <c r="F46"/>
      <c r="G46"/>
      <c r="H46"/>
      <c r="J46"/>
      <c r="K46"/>
      <c r="L46"/>
      <c r="M46"/>
      <c r="N46"/>
    </row>
    <row r="47" spans="1:14" s="19" customFormat="1" ht="28.5" customHeight="1" x14ac:dyDescent="0.25">
      <c r="A47" s="6"/>
      <c r="B47" s="14"/>
      <c r="C47" s="14"/>
      <c r="D47" s="11"/>
      <c r="E47" s="8"/>
      <c r="F47"/>
      <c r="G47"/>
      <c r="H47"/>
      <c r="J47"/>
      <c r="K47"/>
      <c r="L47"/>
      <c r="M47"/>
      <c r="N47"/>
    </row>
    <row r="48" spans="1:14" s="19" customFormat="1" x14ac:dyDescent="0.25">
      <c r="A48" s="15"/>
      <c r="B48" s="14"/>
      <c r="C48" s="14"/>
      <c r="D48" s="11"/>
      <c r="E48" s="8"/>
      <c r="F48"/>
      <c r="G48"/>
      <c r="H48"/>
      <c r="J48"/>
      <c r="K48"/>
      <c r="L48"/>
      <c r="M48"/>
      <c r="N48"/>
    </row>
    <row r="49" spans="1:14" s="19" customFormat="1" x14ac:dyDescent="0.25">
      <c r="A49" s="16"/>
      <c r="B49" s="14"/>
      <c r="C49" s="14"/>
      <c r="D49" s="11"/>
      <c r="E49" s="8"/>
      <c r="F49"/>
      <c r="G49"/>
      <c r="H49"/>
      <c r="J49"/>
      <c r="K49"/>
      <c r="L49"/>
      <c r="M49"/>
      <c r="N49"/>
    </row>
    <row r="50" spans="1:14" s="19" customFormat="1" x14ac:dyDescent="0.25">
      <c r="A50" s="6"/>
      <c r="B50" s="14"/>
      <c r="C50" s="14"/>
      <c r="D50" s="11"/>
      <c r="E50" s="8"/>
      <c r="F50"/>
      <c r="G50"/>
      <c r="H50"/>
      <c r="J50"/>
      <c r="K50"/>
      <c r="L50"/>
      <c r="M50"/>
      <c r="N50"/>
    </row>
    <row r="51" spans="1:14" s="19" customFormat="1" x14ac:dyDescent="0.25">
      <c r="A51" s="8"/>
      <c r="B51" s="8"/>
      <c r="C51" s="8"/>
      <c r="D51" s="11"/>
      <c r="E51"/>
      <c r="F51"/>
      <c r="G51"/>
      <c r="H51"/>
      <c r="J51"/>
      <c r="K51"/>
      <c r="L51"/>
      <c r="M51"/>
      <c r="N51"/>
    </row>
    <row r="52" spans="1:14" s="19" customFormat="1" x14ac:dyDescent="0.25">
      <c r="A52" s="8"/>
      <c r="B52" s="8"/>
      <c r="C52" s="8"/>
      <c r="D52" s="11"/>
      <c r="E52"/>
      <c r="F52"/>
      <c r="G52"/>
      <c r="H52"/>
      <c r="J52"/>
      <c r="K52"/>
      <c r="L52"/>
      <c r="M52"/>
      <c r="N52"/>
    </row>
    <row r="53" spans="1:14" s="19" customFormat="1" x14ac:dyDescent="0.25">
      <c r="A53" s="8"/>
      <c r="B53" s="8"/>
      <c r="C53" s="8"/>
      <c r="D53" s="11"/>
      <c r="E53"/>
      <c r="F53"/>
      <c r="G53"/>
      <c r="H53"/>
      <c r="J53"/>
      <c r="K53"/>
      <c r="L53"/>
      <c r="M53"/>
      <c r="N53"/>
    </row>
  </sheetData>
  <mergeCells count="19">
    <mergeCell ref="K19:K20"/>
    <mergeCell ref="A27:C27"/>
    <mergeCell ref="A34:C34"/>
    <mergeCell ref="G44:H45"/>
    <mergeCell ref="B46:C46"/>
    <mergeCell ref="A2:K2"/>
    <mergeCell ref="B6:K6"/>
    <mergeCell ref="A19:A20"/>
    <mergeCell ref="B19:B20"/>
    <mergeCell ref="C19:C20"/>
    <mergeCell ref="D19:D20"/>
    <mergeCell ref="E19:E20"/>
    <mergeCell ref="H19:H20"/>
    <mergeCell ref="I19:I20"/>
    <mergeCell ref="J19:J20"/>
    <mergeCell ref="E10:F10"/>
    <mergeCell ref="G10:I10"/>
    <mergeCell ref="F27:H27"/>
    <mergeCell ref="G28:I28"/>
  </mergeCells>
  <pageMargins left="0.7" right="0.7" top="0.75" bottom="0.75" header="0.3" footer="0.3"/>
  <pageSetup scale="72" orientation="landscape" horizontalDpi="4294967292"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53"/>
  <sheetViews>
    <sheetView view="pageBreakPreview" zoomScaleNormal="92" workbookViewId="0">
      <selection activeCell="D10" sqref="D10"/>
    </sheetView>
  </sheetViews>
  <sheetFormatPr baseColWidth="10" defaultColWidth="11.42578125" defaultRowHeight="15" x14ac:dyDescent="0.25"/>
  <cols>
    <col min="1" max="1" width="17" customWidth="1"/>
    <col min="2" max="2" width="20.42578125" customWidth="1"/>
    <col min="3" max="3" width="37" customWidth="1"/>
    <col min="4" max="4" width="8.7109375" customWidth="1"/>
    <col min="5" max="5" width="9.140625" customWidth="1"/>
    <col min="6" max="7" width="10.85546875" customWidth="1"/>
    <col min="8" max="8" width="14.140625" customWidth="1"/>
    <col min="9" max="9" width="11.7109375" style="19" customWidth="1"/>
    <col min="10" max="10" width="14.85546875" customWidth="1"/>
    <col min="11" max="11" width="17.42578125" customWidth="1"/>
  </cols>
  <sheetData>
    <row r="1" spans="1:11" ht="15.95" customHeight="1" x14ac:dyDescent="0.25">
      <c r="A1" s="24"/>
      <c r="B1" s="25"/>
      <c r="C1" s="25"/>
      <c r="D1" s="26"/>
      <c r="E1" s="27"/>
      <c r="F1" s="27"/>
      <c r="G1" s="27"/>
      <c r="H1" s="27"/>
      <c r="I1" s="28"/>
      <c r="J1" s="27"/>
      <c r="K1" s="32"/>
    </row>
    <row r="2" spans="1:11" ht="15" customHeight="1" x14ac:dyDescent="0.25">
      <c r="A2" s="122" t="s">
        <v>181</v>
      </c>
      <c r="B2" s="122"/>
      <c r="C2" s="122"/>
      <c r="D2" s="122"/>
      <c r="E2" s="122"/>
      <c r="F2" s="122"/>
      <c r="G2" s="122"/>
      <c r="H2" s="122"/>
      <c r="I2" s="122"/>
      <c r="J2" s="122"/>
      <c r="K2" s="122"/>
    </row>
    <row r="3" spans="1:11" ht="15" customHeight="1" x14ac:dyDescent="0.25">
      <c r="A3" s="27"/>
      <c r="B3" s="29"/>
      <c r="C3" s="29"/>
      <c r="D3" s="27"/>
      <c r="E3" s="27"/>
      <c r="F3" s="27"/>
      <c r="G3" s="27"/>
      <c r="H3" s="27"/>
      <c r="I3" s="30"/>
      <c r="J3" s="27"/>
      <c r="K3" s="27"/>
    </row>
    <row r="4" spans="1:11" ht="15.75" x14ac:dyDescent="0.25">
      <c r="A4" s="31"/>
      <c r="B4" s="29"/>
      <c r="C4" s="29"/>
      <c r="D4" s="27"/>
      <c r="E4" s="27"/>
      <c r="F4" s="27"/>
      <c r="G4" s="27"/>
      <c r="H4" s="27"/>
      <c r="I4" s="30"/>
      <c r="J4" s="27"/>
      <c r="K4" s="27"/>
    </row>
    <row r="5" spans="1:11" x14ac:dyDescent="0.25">
      <c r="A5" s="47" t="s">
        <v>9</v>
      </c>
      <c r="B5" s="48" t="s">
        <v>118</v>
      </c>
      <c r="C5" s="79"/>
      <c r="D5" s="80"/>
      <c r="E5" s="80"/>
      <c r="F5" s="80"/>
      <c r="G5" s="80"/>
      <c r="H5" s="80"/>
      <c r="I5" s="81"/>
      <c r="J5" s="80"/>
      <c r="K5" s="80"/>
    </row>
    <row r="6" spans="1:11" ht="52.5" customHeight="1" x14ac:dyDescent="0.25">
      <c r="A6" s="47" t="s">
        <v>2</v>
      </c>
      <c r="B6" s="110" t="s">
        <v>38</v>
      </c>
      <c r="C6" s="110"/>
      <c r="D6" s="110"/>
      <c r="E6" s="110"/>
      <c r="F6" s="110"/>
      <c r="G6" s="110"/>
      <c r="H6" s="110"/>
      <c r="I6" s="110"/>
      <c r="J6" s="110"/>
      <c r="K6" s="110"/>
    </row>
    <row r="7" spans="1:11" x14ac:dyDescent="0.25">
      <c r="A7" s="47"/>
      <c r="B7" s="84"/>
      <c r="C7" s="84"/>
      <c r="D7" s="84"/>
      <c r="E7" s="84"/>
      <c r="F7" s="84"/>
      <c r="G7" s="84"/>
      <c r="H7" s="84"/>
      <c r="I7" s="84"/>
      <c r="J7" s="84"/>
      <c r="K7" s="84"/>
    </row>
    <row r="8" spans="1:11" x14ac:dyDescent="0.25">
      <c r="A8" s="49" t="s">
        <v>57</v>
      </c>
      <c r="B8" s="50" t="s">
        <v>131</v>
      </c>
      <c r="C8" s="50"/>
      <c r="D8" s="51"/>
      <c r="E8" s="51"/>
      <c r="F8" s="51"/>
      <c r="G8" s="51"/>
      <c r="H8" s="51"/>
      <c r="I8" s="51"/>
      <c r="J8" s="84"/>
      <c r="K8" s="84"/>
    </row>
    <row r="9" spans="1:11" ht="27.75" customHeight="1" x14ac:dyDescent="0.25">
      <c r="A9" s="91" t="s">
        <v>184</v>
      </c>
      <c r="B9" s="92">
        <v>45713</v>
      </c>
      <c r="C9" s="91" t="s">
        <v>185</v>
      </c>
      <c r="D9" s="92">
        <v>45719</v>
      </c>
      <c r="E9" s="52"/>
      <c r="F9" s="51"/>
      <c r="G9" s="51"/>
      <c r="H9" s="51"/>
      <c r="I9" s="51"/>
      <c r="J9" s="84"/>
      <c r="K9" s="84"/>
    </row>
    <row r="10" spans="1:11" ht="25.5" x14ac:dyDescent="0.25">
      <c r="A10" s="53" t="s">
        <v>58</v>
      </c>
      <c r="B10" s="50" t="s">
        <v>114</v>
      </c>
      <c r="C10" s="54"/>
      <c r="D10" s="55"/>
      <c r="E10" s="129" t="s">
        <v>59</v>
      </c>
      <c r="F10" s="129"/>
      <c r="G10" s="130" t="s">
        <v>92</v>
      </c>
      <c r="H10" s="130"/>
      <c r="I10" s="130"/>
      <c r="J10" s="84"/>
      <c r="K10" s="84"/>
    </row>
    <row r="11" spans="1:11" x14ac:dyDescent="0.25">
      <c r="A11" s="49" t="s">
        <v>61</v>
      </c>
      <c r="B11" s="50" t="s">
        <v>115</v>
      </c>
      <c r="C11" s="55"/>
      <c r="D11" s="55"/>
      <c r="E11" s="52"/>
      <c r="F11" s="51"/>
      <c r="G11" s="51"/>
      <c r="H11" s="51"/>
      <c r="I11" s="51"/>
      <c r="J11" s="84"/>
      <c r="K11" s="84"/>
    </row>
    <row r="12" spans="1:11" x14ac:dyDescent="0.25">
      <c r="A12" s="49" t="s">
        <v>63</v>
      </c>
      <c r="B12" s="56" t="s">
        <v>116</v>
      </c>
      <c r="C12" s="57"/>
      <c r="D12" s="52"/>
      <c r="E12" s="64" t="s">
        <v>64</v>
      </c>
      <c r="F12" s="64" t="s">
        <v>65</v>
      </c>
      <c r="G12" s="51"/>
      <c r="H12" s="51"/>
      <c r="I12" s="51"/>
      <c r="J12" s="84"/>
      <c r="K12" s="84"/>
    </row>
    <row r="13" spans="1:11" ht="25.5" x14ac:dyDescent="0.25">
      <c r="A13" s="49" t="s">
        <v>66</v>
      </c>
      <c r="B13" s="58">
        <v>38701</v>
      </c>
      <c r="C13" s="59"/>
      <c r="D13" s="52"/>
      <c r="E13" s="65" t="s">
        <v>64</v>
      </c>
      <c r="F13" s="66"/>
      <c r="G13" s="51"/>
      <c r="H13" s="51"/>
      <c r="I13" s="51"/>
      <c r="J13" s="84"/>
      <c r="K13" s="84"/>
    </row>
    <row r="14" spans="1:11" ht="25.5" x14ac:dyDescent="0.25">
      <c r="A14" s="49" t="s">
        <v>67</v>
      </c>
      <c r="B14" s="58">
        <v>38747</v>
      </c>
      <c r="C14" s="59"/>
      <c r="D14" s="60"/>
      <c r="E14" s="52"/>
      <c r="F14" s="51"/>
      <c r="G14" s="51"/>
      <c r="H14" s="51"/>
      <c r="I14" s="51"/>
      <c r="J14" s="84"/>
      <c r="K14" s="84"/>
    </row>
    <row r="15" spans="1:11" ht="25.5" x14ac:dyDescent="0.25">
      <c r="A15" s="49" t="s">
        <v>68</v>
      </c>
      <c r="B15" s="61" t="s">
        <v>117</v>
      </c>
      <c r="C15" s="61"/>
      <c r="D15" s="55"/>
      <c r="E15" s="51"/>
      <c r="F15" s="51"/>
      <c r="G15" s="51"/>
      <c r="H15" s="51"/>
      <c r="I15" s="51"/>
      <c r="J15" s="84"/>
      <c r="K15" s="84"/>
    </row>
    <row r="16" spans="1:11" ht="25.5" x14ac:dyDescent="0.25">
      <c r="A16" s="49" t="s">
        <v>69</v>
      </c>
      <c r="B16" s="58">
        <v>39577</v>
      </c>
      <c r="C16" s="62"/>
      <c r="D16" s="55"/>
      <c r="E16" s="52"/>
      <c r="F16" s="51"/>
      <c r="G16" s="51"/>
      <c r="H16" s="51"/>
      <c r="I16" s="51"/>
      <c r="J16" s="84"/>
      <c r="K16" s="84"/>
    </row>
    <row r="17" spans="1:14" x14ac:dyDescent="0.25">
      <c r="A17" s="47"/>
      <c r="B17" s="84"/>
      <c r="C17" s="84"/>
      <c r="D17" s="84"/>
      <c r="E17" s="84"/>
      <c r="F17" s="84"/>
      <c r="G17" s="84"/>
      <c r="H17" s="84"/>
      <c r="I17" s="84"/>
      <c r="J17" s="84"/>
      <c r="K17" s="84"/>
    </row>
    <row r="18" spans="1:14" ht="15.75" thickBot="1" x14ac:dyDescent="0.3">
      <c r="A18" s="6"/>
      <c r="B18" s="8"/>
      <c r="C18" s="8"/>
      <c r="I18" s="20"/>
    </row>
    <row r="19" spans="1:14" ht="15" customHeight="1" x14ac:dyDescent="0.25">
      <c r="A19" s="105" t="s">
        <v>0</v>
      </c>
      <c r="B19" s="105" t="s">
        <v>1</v>
      </c>
      <c r="C19" s="105" t="s">
        <v>2</v>
      </c>
      <c r="D19" s="105" t="s">
        <v>3</v>
      </c>
      <c r="E19" s="105" t="s">
        <v>4</v>
      </c>
      <c r="F19" s="67" t="s">
        <v>8</v>
      </c>
      <c r="G19" s="67"/>
      <c r="H19" s="105" t="s">
        <v>94</v>
      </c>
      <c r="I19" s="123" t="s">
        <v>70</v>
      </c>
      <c r="J19" s="125" t="s">
        <v>93</v>
      </c>
      <c r="K19" s="127" t="s">
        <v>72</v>
      </c>
    </row>
    <row r="20" spans="1:14" x14ac:dyDescent="0.25">
      <c r="A20" s="106"/>
      <c r="B20" s="106"/>
      <c r="C20" s="106"/>
      <c r="D20" s="106"/>
      <c r="E20" s="106"/>
      <c r="F20" s="68" t="s">
        <v>5</v>
      </c>
      <c r="G20" s="68" t="s">
        <v>6</v>
      </c>
      <c r="H20" s="106"/>
      <c r="I20" s="124"/>
      <c r="J20" s="126"/>
      <c r="K20" s="128"/>
      <c r="M20" s="22"/>
    </row>
    <row r="21" spans="1:14" ht="105" x14ac:dyDescent="0.25">
      <c r="A21" s="2" t="s">
        <v>53</v>
      </c>
      <c r="B21" s="2" t="s">
        <v>39</v>
      </c>
      <c r="C21" s="33" t="s">
        <v>11</v>
      </c>
      <c r="D21" s="3" t="s">
        <v>20</v>
      </c>
      <c r="E21" s="18">
        <v>1</v>
      </c>
      <c r="F21" s="1">
        <v>40414</v>
      </c>
      <c r="G21" s="4">
        <v>40658</v>
      </c>
      <c r="H21" s="37">
        <f>241/360</f>
        <v>0.6694444444444444</v>
      </c>
      <c r="I21" s="69">
        <f t="shared" ref="I21:J25" si="0">H21</f>
        <v>0.6694444444444444</v>
      </c>
      <c r="J21" s="69">
        <f t="shared" si="0"/>
        <v>0.6694444444444444</v>
      </c>
      <c r="K21" s="70" t="s">
        <v>82</v>
      </c>
      <c r="L21" s="21"/>
      <c r="N21">
        <v>535600</v>
      </c>
    </row>
    <row r="22" spans="1:14" ht="105" x14ac:dyDescent="0.25">
      <c r="A22" s="2" t="s">
        <v>53</v>
      </c>
      <c r="B22" s="2" t="s">
        <v>41</v>
      </c>
      <c r="C22" s="33" t="s">
        <v>13</v>
      </c>
      <c r="D22" s="3" t="s">
        <v>12</v>
      </c>
      <c r="E22" s="18">
        <v>1</v>
      </c>
      <c r="F22" s="1">
        <v>41093</v>
      </c>
      <c r="G22" s="4">
        <v>41247</v>
      </c>
      <c r="H22" s="37">
        <f>151/360</f>
        <v>0.41944444444444445</v>
      </c>
      <c r="I22" s="69">
        <f t="shared" si="0"/>
        <v>0.41944444444444445</v>
      </c>
      <c r="J22" s="69">
        <f t="shared" si="0"/>
        <v>0.41944444444444445</v>
      </c>
      <c r="K22" s="72" t="s">
        <v>82</v>
      </c>
      <c r="L22" s="21"/>
      <c r="N22">
        <v>566700</v>
      </c>
    </row>
    <row r="23" spans="1:14" ht="105" x14ac:dyDescent="0.25">
      <c r="A23" s="2" t="s">
        <v>53</v>
      </c>
      <c r="B23" s="2" t="s">
        <v>42</v>
      </c>
      <c r="C23" s="33" t="s">
        <v>14</v>
      </c>
      <c r="D23" s="3" t="s">
        <v>21</v>
      </c>
      <c r="E23" s="18">
        <v>1</v>
      </c>
      <c r="F23" s="1">
        <v>41452</v>
      </c>
      <c r="G23" s="4">
        <v>41634</v>
      </c>
      <c r="H23" s="37">
        <f>179/360</f>
        <v>0.49722222222222223</v>
      </c>
      <c r="I23" s="69">
        <f t="shared" si="0"/>
        <v>0.49722222222222223</v>
      </c>
      <c r="J23" s="69">
        <f t="shared" si="0"/>
        <v>0.49722222222222223</v>
      </c>
      <c r="K23" s="73" t="s">
        <v>82</v>
      </c>
      <c r="L23" s="21"/>
      <c r="N23">
        <v>589500</v>
      </c>
    </row>
    <row r="24" spans="1:14" ht="192" x14ac:dyDescent="0.25">
      <c r="A24" s="2" t="s">
        <v>53</v>
      </c>
      <c r="B24" s="2" t="s">
        <v>43</v>
      </c>
      <c r="C24" s="33" t="s">
        <v>15</v>
      </c>
      <c r="D24" s="3" t="s">
        <v>22</v>
      </c>
      <c r="E24" s="18">
        <v>1</v>
      </c>
      <c r="F24" s="1">
        <v>41715</v>
      </c>
      <c r="G24" s="4">
        <v>42003</v>
      </c>
      <c r="H24" s="37">
        <f>283/360</f>
        <v>0.78611111111111109</v>
      </c>
      <c r="I24" s="69">
        <f>H24</f>
        <v>0.78611111111111109</v>
      </c>
      <c r="J24" s="69">
        <f t="shared" si="0"/>
        <v>0.78611111111111109</v>
      </c>
      <c r="K24" s="72" t="s">
        <v>82</v>
      </c>
      <c r="L24" s="21"/>
      <c r="N24">
        <v>616000</v>
      </c>
    </row>
    <row r="25" spans="1:14" ht="180" x14ac:dyDescent="0.25">
      <c r="A25" s="2" t="s">
        <v>53</v>
      </c>
      <c r="B25" s="2" t="s">
        <v>43</v>
      </c>
      <c r="C25" s="33" t="s">
        <v>16</v>
      </c>
      <c r="D25" s="3" t="s">
        <v>23</v>
      </c>
      <c r="E25" s="18">
        <v>1</v>
      </c>
      <c r="F25" s="1">
        <v>42065</v>
      </c>
      <c r="G25" s="4">
        <v>42354</v>
      </c>
      <c r="H25" s="37">
        <f>279/360</f>
        <v>0.77500000000000002</v>
      </c>
      <c r="I25" s="69">
        <f>H25</f>
        <v>0.77500000000000002</v>
      </c>
      <c r="J25" s="69">
        <f t="shared" si="0"/>
        <v>0.77500000000000002</v>
      </c>
      <c r="K25" s="73" t="s">
        <v>82</v>
      </c>
      <c r="L25" s="21"/>
      <c r="N25">
        <v>644350</v>
      </c>
    </row>
    <row r="26" spans="1:14" ht="30.75" thickBot="1" x14ac:dyDescent="0.3">
      <c r="A26" s="2" t="s">
        <v>176</v>
      </c>
      <c r="B26" s="2" t="s">
        <v>177</v>
      </c>
      <c r="C26" s="33" t="s">
        <v>178</v>
      </c>
      <c r="D26" s="3" t="s">
        <v>125</v>
      </c>
      <c r="E26" s="18">
        <v>1</v>
      </c>
      <c r="F26" s="1">
        <v>43112</v>
      </c>
      <c r="G26" s="4">
        <v>42354</v>
      </c>
      <c r="H26" s="37">
        <f>2496/360</f>
        <v>6.9333333333333336</v>
      </c>
      <c r="I26" s="69">
        <f>H26</f>
        <v>6.9333333333333336</v>
      </c>
      <c r="J26" s="69">
        <v>0</v>
      </c>
      <c r="K26" s="73"/>
      <c r="L26" s="21"/>
    </row>
    <row r="27" spans="1:14" ht="48.75" customHeight="1" thickBot="1" x14ac:dyDescent="0.3">
      <c r="A27" s="141" t="s">
        <v>175</v>
      </c>
      <c r="B27" s="140"/>
      <c r="C27" s="140"/>
      <c r="F27" s="111" t="s">
        <v>73</v>
      </c>
      <c r="G27" s="112"/>
      <c r="H27" s="113"/>
      <c r="I27" s="75">
        <f>SUM(I21:I26)</f>
        <v>10.080555555555556</v>
      </c>
      <c r="J27" s="76"/>
      <c r="K27" s="83" t="s">
        <v>64</v>
      </c>
    </row>
    <row r="28" spans="1:14" ht="21" customHeight="1" thickBot="1" x14ac:dyDescent="0.3">
      <c r="A28" s="34"/>
      <c r="C28" s="8"/>
      <c r="F28" s="55"/>
      <c r="G28" s="138" t="s">
        <v>74</v>
      </c>
      <c r="H28" s="138"/>
      <c r="I28" s="139"/>
      <c r="J28" s="78">
        <f>SUM(J4:J25)</f>
        <v>3.1472222222222221</v>
      </c>
      <c r="K28" s="83" t="s">
        <v>64</v>
      </c>
    </row>
    <row r="29" spans="1:14" x14ac:dyDescent="0.25">
      <c r="A29" s="35"/>
      <c r="C29" s="8"/>
    </row>
    <row r="30" spans="1:14" x14ac:dyDescent="0.25">
      <c r="A30" s="17"/>
      <c r="B30" s="55" t="s">
        <v>75</v>
      </c>
      <c r="C30" s="17"/>
    </row>
    <row r="31" spans="1:14" x14ac:dyDescent="0.25">
      <c r="A31" s="36"/>
      <c r="B31" s="63" t="s">
        <v>76</v>
      </c>
      <c r="C31" s="8"/>
    </row>
    <row r="32" spans="1:14" x14ac:dyDescent="0.25">
      <c r="A32" s="8"/>
      <c r="B32" s="8"/>
      <c r="C32" s="8"/>
    </row>
    <row r="33" spans="1:14" x14ac:dyDescent="0.25">
      <c r="B33" s="7"/>
      <c r="C33" s="8"/>
    </row>
    <row r="34" spans="1:14" x14ac:dyDescent="0.25">
      <c r="A34" s="107"/>
      <c r="B34" s="107"/>
      <c r="C34" s="107"/>
    </row>
    <row r="35" spans="1:14" x14ac:dyDescent="0.25">
      <c r="A35" s="8"/>
      <c r="B35" s="8"/>
      <c r="C35" s="8"/>
    </row>
    <row r="36" spans="1:14" x14ac:dyDescent="0.25">
      <c r="A36" s="8"/>
      <c r="B36" s="8"/>
      <c r="C36" s="8"/>
      <c r="N36" s="23"/>
    </row>
    <row r="37" spans="1:14" x14ac:dyDescent="0.25">
      <c r="B37" s="5"/>
    </row>
    <row r="38" spans="1:14" x14ac:dyDescent="0.25">
      <c r="B38" s="5"/>
    </row>
    <row r="39" spans="1:14" x14ac:dyDescent="0.25">
      <c r="A39" s="9"/>
      <c r="B39" s="9"/>
      <c r="C39" s="9"/>
      <c r="D39" s="9"/>
    </row>
    <row r="40" spans="1:14" x14ac:dyDescent="0.25">
      <c r="A40" s="9"/>
      <c r="B40" s="9"/>
      <c r="C40" s="9"/>
      <c r="D40" s="9"/>
    </row>
    <row r="41" spans="1:14" x14ac:dyDescent="0.25">
      <c r="A41" s="9"/>
      <c r="B41" s="10"/>
      <c r="C41" s="10"/>
      <c r="D41" s="11"/>
    </row>
    <row r="42" spans="1:14" x14ac:dyDescent="0.25">
      <c r="A42" s="9"/>
      <c r="B42" s="10"/>
      <c r="C42" s="10"/>
      <c r="D42" s="11"/>
    </row>
    <row r="43" spans="1:14" x14ac:dyDescent="0.25">
      <c r="A43" s="9"/>
      <c r="B43" s="12"/>
      <c r="C43" s="12"/>
      <c r="D43" s="11"/>
    </row>
    <row r="44" spans="1:14" x14ac:dyDescent="0.25">
      <c r="A44" s="6"/>
      <c r="B44" s="13"/>
      <c r="C44" s="13"/>
      <c r="D44" s="11"/>
      <c r="E44" s="13"/>
      <c r="F44" s="12"/>
      <c r="G44" s="108"/>
      <c r="H44" s="108"/>
    </row>
    <row r="45" spans="1:14" ht="44.25" customHeight="1" x14ac:dyDescent="0.25">
      <c r="A45" s="8"/>
      <c r="B45" s="13"/>
      <c r="C45" s="13"/>
      <c r="D45" s="11"/>
      <c r="E45" s="13"/>
      <c r="F45" s="12"/>
      <c r="G45" s="108"/>
      <c r="H45" s="108"/>
    </row>
    <row r="46" spans="1:14" s="19" customFormat="1" x14ac:dyDescent="0.25">
      <c r="A46" s="9"/>
      <c r="B46" s="109"/>
      <c r="C46" s="109"/>
      <c r="D46" s="11"/>
      <c r="E46"/>
      <c r="F46"/>
      <c r="G46"/>
      <c r="H46"/>
      <c r="J46"/>
      <c r="K46"/>
      <c r="L46"/>
      <c r="M46"/>
      <c r="N46"/>
    </row>
    <row r="47" spans="1:14" s="19" customFormat="1" ht="28.5" customHeight="1" x14ac:dyDescent="0.25">
      <c r="A47" s="6"/>
      <c r="B47" s="14"/>
      <c r="C47" s="14"/>
      <c r="D47" s="11"/>
      <c r="E47" s="8"/>
      <c r="F47"/>
      <c r="G47"/>
      <c r="H47"/>
      <c r="J47"/>
      <c r="K47"/>
      <c r="L47"/>
      <c r="M47"/>
      <c r="N47"/>
    </row>
    <row r="48" spans="1:14" s="19" customFormat="1" x14ac:dyDescent="0.25">
      <c r="A48" s="15"/>
      <c r="B48" s="14"/>
      <c r="C48" s="14"/>
      <c r="D48" s="11"/>
      <c r="E48" s="8"/>
      <c r="F48"/>
      <c r="G48"/>
      <c r="H48"/>
      <c r="J48"/>
      <c r="K48"/>
      <c r="L48"/>
      <c r="M48"/>
      <c r="N48"/>
    </row>
    <row r="49" spans="1:14" s="19" customFormat="1" x14ac:dyDescent="0.25">
      <c r="A49" s="16"/>
      <c r="B49" s="14"/>
      <c r="C49" s="14"/>
      <c r="D49" s="11"/>
      <c r="E49" s="8"/>
      <c r="F49"/>
      <c r="G49"/>
      <c r="H49"/>
      <c r="J49"/>
      <c r="K49"/>
      <c r="L49"/>
      <c r="M49"/>
      <c r="N49"/>
    </row>
    <row r="50" spans="1:14" s="19" customFormat="1" x14ac:dyDescent="0.25">
      <c r="A50" s="6"/>
      <c r="B50" s="14"/>
      <c r="C50" s="14"/>
      <c r="D50" s="11"/>
      <c r="E50" s="8"/>
      <c r="F50"/>
      <c r="G50"/>
      <c r="H50"/>
      <c r="J50"/>
      <c r="K50"/>
      <c r="L50"/>
      <c r="M50"/>
      <c r="N50"/>
    </row>
    <row r="51" spans="1:14" s="19" customFormat="1" x14ac:dyDescent="0.25">
      <c r="A51" s="8"/>
      <c r="B51" s="8"/>
      <c r="C51" s="8"/>
      <c r="D51" s="11"/>
      <c r="E51"/>
      <c r="F51"/>
      <c r="G51"/>
      <c r="H51"/>
      <c r="J51"/>
      <c r="K51"/>
      <c r="L51"/>
      <c r="M51"/>
      <c r="N51"/>
    </row>
    <row r="52" spans="1:14" s="19" customFormat="1" x14ac:dyDescent="0.25">
      <c r="A52" s="8"/>
      <c r="B52" s="8"/>
      <c r="C52" s="8"/>
      <c r="D52" s="11"/>
      <c r="E52"/>
      <c r="F52"/>
      <c r="G52"/>
      <c r="H52"/>
      <c r="J52"/>
      <c r="K52"/>
      <c r="L52"/>
      <c r="M52"/>
      <c r="N52"/>
    </row>
    <row r="53" spans="1:14" s="19" customFormat="1" x14ac:dyDescent="0.25">
      <c r="A53" s="8"/>
      <c r="B53" s="8"/>
      <c r="C53" s="8"/>
      <c r="D53" s="11"/>
      <c r="E53"/>
      <c r="F53"/>
      <c r="G53"/>
      <c r="H53"/>
      <c r="J53"/>
      <c r="K53"/>
      <c r="L53"/>
      <c r="M53"/>
      <c r="N53"/>
    </row>
  </sheetData>
  <mergeCells count="19">
    <mergeCell ref="K19:K20"/>
    <mergeCell ref="A27:C27"/>
    <mergeCell ref="A34:C34"/>
    <mergeCell ref="G44:H45"/>
    <mergeCell ref="B46:C46"/>
    <mergeCell ref="A2:K2"/>
    <mergeCell ref="B6:K6"/>
    <mergeCell ref="A19:A20"/>
    <mergeCell ref="B19:B20"/>
    <mergeCell ref="C19:C20"/>
    <mergeCell ref="D19:D20"/>
    <mergeCell ref="E19:E20"/>
    <mergeCell ref="H19:H20"/>
    <mergeCell ref="I19:I20"/>
    <mergeCell ref="J19:J20"/>
    <mergeCell ref="E10:F10"/>
    <mergeCell ref="G10:I10"/>
    <mergeCell ref="F27:H27"/>
    <mergeCell ref="G28:I28"/>
  </mergeCells>
  <pageMargins left="0.7" right="0.7" top="0.75" bottom="0.75" header="0.3" footer="0.3"/>
  <pageSetup scale="72" orientation="landscape"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PROP 2 - DIRECTOR</vt:lpstr>
      <vt:lpstr>PROP 2 - COORD OPERATIVO</vt:lpstr>
      <vt:lpstr>PROP 2 - COORD CALIDAD</vt:lpstr>
      <vt:lpstr>PROP 2 - SUPERVISOR 1</vt:lpstr>
      <vt:lpstr>PROP 2 - SUPERVISOR 2</vt:lpstr>
      <vt:lpstr>PROP 2 - SUPERVISOR 3</vt:lpstr>
      <vt:lpstr>PROP 2 - SUPERVISOR 4</vt:lpstr>
      <vt:lpstr>PROP 2 -SUPERVISOR 5</vt:lpstr>
      <vt:lpstr>PROP 2 - CONTADOR</vt:lpstr>
      <vt:lpstr>PROP 2 - ABOGADO</vt:lpstr>
      <vt:lpstr>'PROP 2 - ABOGADO'!Área_de_impresión</vt:lpstr>
      <vt:lpstr>'PROP 2 - CONTADOR'!Área_de_impresión</vt:lpstr>
      <vt:lpstr>'PROP 2 - COORD CALIDAD'!Área_de_impresión</vt:lpstr>
      <vt:lpstr>'PROP 2 - COORD OPERATIVO'!Área_de_impresión</vt:lpstr>
      <vt:lpstr>'PROP 2 - DIRECTOR'!Área_de_impresión</vt:lpstr>
      <vt:lpstr>'PROP 2 - SUPERVISOR 1'!Área_de_impresión</vt:lpstr>
      <vt:lpstr>'PROP 2 - SUPERVISOR 2'!Área_de_impresión</vt:lpstr>
      <vt:lpstr>'PROP 2 - SUPERVISOR 3'!Área_de_impresión</vt:lpstr>
      <vt:lpstr>'PROP 2 - SUPERVISOR 4'!Área_de_impresión</vt:lpstr>
      <vt:lpstr>'PROP 2 -SUPERVISOR 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Alejo Saavedra</dc:creator>
  <cp:lastModifiedBy>leonela saravia</cp:lastModifiedBy>
  <cp:lastPrinted>2024-12-23T11:30:34Z</cp:lastPrinted>
  <dcterms:created xsi:type="dcterms:W3CDTF">2023-09-04T17:14:55Z</dcterms:created>
  <dcterms:modified xsi:type="dcterms:W3CDTF">2025-03-03T23:07:49Z</dcterms:modified>
</cp:coreProperties>
</file>