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D:\INFRAESTRUC01\Desktop\INVITACIONESW PUBLICAS\2025\FEBRERO\DERRUMBES NUEVO\INFORME\"/>
    </mc:Choice>
  </mc:AlternateContent>
  <xr:revisionPtr revIDLastSave="0" documentId="8_{208E046C-F455-487D-AE72-0C13B90B070C}" xr6:coauthVersionLast="47" xr6:coauthVersionMax="47" xr10:uidLastSave="{00000000-0000-0000-0000-000000000000}"/>
  <bookViews>
    <workbookView xWindow="-120" yWindow="-120" windowWidth="15600" windowHeight="11310" activeTab="1" xr2:uid="{00000000-000D-0000-FFFF-FFFF00000000}"/>
  </bookViews>
  <sheets>
    <sheet name="Proponentes" sheetId="1" r:id="rId1"/>
    <sheet name="CAPACIDAD TECNICA" sheetId="10" r:id="rId2"/>
    <sheet name="Copia de Capacidad Técnica" sheetId="4" state="hidden" r:id="rId3"/>
    <sheet name="Hoja 5" sheetId="7" state="hidden" r:id="rId4"/>
    <sheet name="Presupuesto" sheetId="8" state="hidden" r:id="rId5"/>
    <sheet name="Evaluación" sheetId="9" state="hidden" r:id="rId6"/>
  </sheets>
  <definedNames>
    <definedName name="_xlnm.Print_Area" localSheetId="1">'CAPACIDAD TECNICA'!$A$1:$O$20</definedName>
    <definedName name="Listado">#REF!</definedName>
  </definedNames>
  <calcPr calcId="191029"/>
</workbook>
</file>

<file path=xl/calcChain.xml><?xml version="1.0" encoding="utf-8"?>
<calcChain xmlns="http://schemas.openxmlformats.org/spreadsheetml/2006/main">
  <c r="K10" i="10" l="1"/>
  <c r="D10" i="10"/>
  <c r="H10" i="10" s="1"/>
  <c r="B10" i="10"/>
  <c r="A10" i="10"/>
  <c r="G10" i="10"/>
  <c r="J10" i="10" s="1"/>
  <c r="A3" i="10" l="1"/>
  <c r="F4" i="10" l="1"/>
  <c r="D42" i="9"/>
  <c r="D43" i="9" s="1"/>
  <c r="E12" i="9" s="1"/>
  <c r="I12" i="9" s="1"/>
  <c r="D41" i="9"/>
  <c r="B38" i="9"/>
  <c r="B37" i="9"/>
  <c r="B36" i="9"/>
  <c r="B35" i="9"/>
  <c r="B34" i="9"/>
  <c r="B33" i="9"/>
  <c r="B32" i="9"/>
  <c r="B31" i="9"/>
  <c r="B30" i="9"/>
  <c r="B29" i="9"/>
  <c r="B28" i="9"/>
  <c r="B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A13" i="9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A36" i="9" s="1"/>
  <c r="A37" i="9" s="1"/>
  <c r="A38" i="9" s="1"/>
  <c r="B12" i="9"/>
  <c r="A3" i="9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5" i="8"/>
  <c r="F4" i="8"/>
  <c r="K87" i="4"/>
  <c r="G87" i="4"/>
  <c r="C87" i="4"/>
  <c r="K85" i="4"/>
  <c r="J85" i="4"/>
  <c r="E85" i="4"/>
  <c r="G84" i="4" s="1"/>
  <c r="C84" i="4"/>
  <c r="C81" i="4"/>
  <c r="K78" i="4"/>
  <c r="I78" i="4"/>
  <c r="C78" i="4"/>
  <c r="K76" i="4"/>
  <c r="J76" i="4"/>
  <c r="E76" i="4"/>
  <c r="K75" i="4"/>
  <c r="J75" i="4"/>
  <c r="E75" i="4"/>
  <c r="C75" i="4"/>
  <c r="K72" i="4"/>
  <c r="K71" i="4"/>
  <c r="G71" i="4"/>
  <c r="C71" i="4"/>
  <c r="K70" i="4"/>
  <c r="J70" i="4"/>
  <c r="G68" i="4"/>
  <c r="C68" i="4"/>
  <c r="T65" i="4"/>
  <c r="K65" i="4"/>
  <c r="G65" i="4"/>
  <c r="C65" i="4"/>
  <c r="K63" i="4"/>
  <c r="I63" i="4"/>
  <c r="E63" i="4"/>
  <c r="J63" i="4" s="1"/>
  <c r="K62" i="4"/>
  <c r="I62" i="4"/>
  <c r="E62" i="4"/>
  <c r="C62" i="4"/>
  <c r="K61" i="4"/>
  <c r="K59" i="4"/>
  <c r="G59" i="4"/>
  <c r="C59" i="4"/>
  <c r="K56" i="4"/>
  <c r="G56" i="4"/>
  <c r="C56" i="4"/>
  <c r="K55" i="4"/>
  <c r="E54" i="4"/>
  <c r="G53" i="4" s="1"/>
  <c r="K53" i="4"/>
  <c r="C53" i="4"/>
  <c r="K52" i="4"/>
  <c r="J52" i="4"/>
  <c r="J51" i="4"/>
  <c r="E51" i="4"/>
  <c r="K50" i="4"/>
  <c r="J50" i="4"/>
  <c r="E50" i="4"/>
  <c r="C50" i="4"/>
  <c r="K48" i="4"/>
  <c r="I48" i="4"/>
  <c r="E48" i="4"/>
  <c r="J48" i="4" s="1"/>
  <c r="V47" i="4"/>
  <c r="U47" i="4"/>
  <c r="T47" i="4"/>
  <c r="K47" i="4"/>
  <c r="I47" i="4"/>
  <c r="E47" i="4"/>
  <c r="J47" i="4" s="1"/>
  <c r="C47" i="4"/>
  <c r="S47" i="4" s="1"/>
  <c r="K44" i="4"/>
  <c r="J44" i="4"/>
  <c r="E44" i="4"/>
  <c r="G44" i="4" s="1"/>
  <c r="C44" i="4"/>
  <c r="K41" i="4"/>
  <c r="J41" i="4"/>
  <c r="G41" i="4"/>
  <c r="C41" i="4"/>
  <c r="K40" i="4"/>
  <c r="E40" i="4"/>
  <c r="J40" i="4" s="1"/>
  <c r="K39" i="4"/>
  <c r="E39" i="4"/>
  <c r="J39" i="4" s="1"/>
  <c r="K38" i="4"/>
  <c r="J38" i="4"/>
  <c r="C38" i="4"/>
  <c r="S38" i="4" s="1"/>
  <c r="K37" i="4"/>
  <c r="J37" i="4"/>
  <c r="K35" i="4"/>
  <c r="J35" i="4"/>
  <c r="E35" i="4"/>
  <c r="G35" i="4" s="1"/>
  <c r="C35" i="4"/>
  <c r="K34" i="4"/>
  <c r="J34" i="4"/>
  <c r="E33" i="4"/>
  <c r="E32" i="4"/>
  <c r="C32" i="4"/>
  <c r="K31" i="4"/>
  <c r="K30" i="4"/>
  <c r="K29" i="4"/>
  <c r="G29" i="4"/>
  <c r="C29" i="4"/>
  <c r="K26" i="4"/>
  <c r="J26" i="4"/>
  <c r="G26" i="4"/>
  <c r="C26" i="4"/>
  <c r="K24" i="4"/>
  <c r="G24" i="4"/>
  <c r="J24" i="4" s="1"/>
  <c r="C24" i="4"/>
  <c r="S24" i="4" s="1"/>
  <c r="J23" i="4"/>
  <c r="E23" i="4"/>
  <c r="J22" i="4"/>
  <c r="E22" i="4"/>
  <c r="K21" i="4"/>
  <c r="J21" i="4"/>
  <c r="E21" i="4"/>
  <c r="C21" i="4"/>
  <c r="J20" i="4"/>
  <c r="E20" i="4"/>
  <c r="J19" i="4"/>
  <c r="E19" i="4"/>
  <c r="C18" i="4"/>
  <c r="G15" i="4"/>
  <c r="C15" i="4"/>
  <c r="K13" i="4"/>
  <c r="J13" i="4"/>
  <c r="K12" i="4"/>
  <c r="J12" i="4"/>
  <c r="G12" i="4"/>
  <c r="C12" i="4"/>
  <c r="K11" i="4"/>
  <c r="J11" i="4"/>
  <c r="K10" i="4"/>
  <c r="J10" i="4"/>
  <c r="K9" i="4"/>
  <c r="J9" i="4"/>
  <c r="G9" i="4"/>
  <c r="C9" i="4"/>
  <c r="B3" i="4"/>
  <c r="G21" i="4" l="1"/>
  <c r="G18" i="4"/>
  <c r="G47" i="4"/>
  <c r="G75" i="4"/>
  <c r="G50" i="4"/>
  <c r="G32" i="4"/>
  <c r="G62" i="4"/>
  <c r="F23" i="8"/>
  <c r="E24" i="8" s="1"/>
  <c r="J62" i="4"/>
  <c r="G38" i="4"/>
  <c r="F24" i="8" l="1"/>
  <c r="E25" i="8"/>
  <c r="E26" i="8" l="1"/>
  <c r="F26" i="8" s="1"/>
  <c r="F25" i="8"/>
  <c r="F27" i="8" l="1"/>
</calcChain>
</file>

<file path=xl/sharedStrings.xml><?xml version="1.0" encoding="utf-8"?>
<sst xmlns="http://schemas.openxmlformats.org/spreadsheetml/2006/main" count="688" uniqueCount="337">
  <si>
    <t>GOBERNACION DE CALDAS</t>
  </si>
  <si>
    <t>SECRETARÍA DE VIVIENDA Y TERRITORIO</t>
  </si>
  <si>
    <t>LISTADO DE PROPONENTES</t>
  </si>
  <si>
    <t>Proponente</t>
  </si>
  <si>
    <t>Nombre</t>
  </si>
  <si>
    <t>REQUISITOS HABILITANTES CAPACIDAD TÉCNICA - CAPACIDAD RESIDUAL - ORGANIZACIÓN TÉCNICA</t>
  </si>
  <si>
    <t>Nombre del proponente</t>
  </si>
  <si>
    <t>EXPERIENCIA</t>
  </si>
  <si>
    <t>Certificación para organización técnica: Equipo Mínimo</t>
  </si>
  <si>
    <t>APOYO A LA INDUSTRIA NACIONAL</t>
  </si>
  <si>
    <t>QUIEN APORTA EL CERTIFICADO DE PERSONAL DISCAPACITADO</t>
  </si>
  <si>
    <t>DEL PROPONENTE PLURAL QUE APORTA EL CERTIFICADO</t>
  </si>
  <si>
    <t>General</t>
  </si>
  <si>
    <t>OBSERVACION</t>
  </si>
  <si>
    <t>Resultado (cumple /no cumple)</t>
  </si>
  <si>
    <t>OBSERVACIÓN</t>
  </si>
  <si>
    <t>40% EXPERIENCIA GENERAL- 465.7 SMMLV</t>
  </si>
  <si>
    <t>40% EXPERIENCIA ESPECIFICA- 465.7 SMMLV</t>
  </si>
  <si>
    <t xml:space="preserve">40% EXPERIENCIA ESPECIFICA- (TUBERIA) - 480 ML </t>
  </si>
  <si>
    <t>ADRIAN RODRIGO CABEZAS PEÑA</t>
  </si>
  <si>
    <t>MARCO JAVIER GARCIA SILVA</t>
  </si>
  <si>
    <t>NO CUMPLE</t>
  </si>
  <si>
    <t>CUMPLE</t>
  </si>
  <si>
    <t>OBSERVACIONES - Documentos a subsanar</t>
  </si>
  <si>
    <t>ANEXO 12. FACTOR TECNICO</t>
  </si>
  <si>
    <t>PERSONAL CON DISCAPACIDAD</t>
  </si>
  <si>
    <t>Específica</t>
  </si>
  <si>
    <t>Experiencia en máximo 3 contratos clasificados 72141100</t>
  </si>
  <si>
    <t>VALOR CONTRATO EN  SMMLV</t>
  </si>
  <si>
    <t>Sumatoria. (se requiere mínimo 1164.25 SMMLV)</t>
  </si>
  <si>
    <t>Máximo 3 contratos de obras de construcción  y/u optimización y/o mejoramiento de sistemas de alcantarillado</t>
  </si>
  <si>
    <t>Sumatoria de valores en SMMLV mayor o igual al PO</t>
  </si>
  <si>
    <t>Mínimo 1200 ml en Instalación  de tubería de alcantarillado igual o superior a 10"</t>
  </si>
  <si>
    <t>ADRIAN RODRIGO CABEZAS RUP 61 Empresas publicas de Palermo</t>
  </si>
  <si>
    <t>99% DE PARTICIPACION</t>
  </si>
  <si>
    <t>NO PRESENTÓ CERTIFICADO DEL MINISTERIO DEL TRABAJO</t>
  </si>
  <si>
    <t>ADRIAN RODRIGO CABEZAS RUP 02 Empresas publicas de Neiva  10%</t>
  </si>
  <si>
    <t>RAEL  EDUARDO GARCIA GALINDO RUP 02 Empresas publcas de Neiva</t>
  </si>
  <si>
    <t>consorcio construcciones civiles- unidad nacional para la gestión del riesfo de desastre - RUP 27 sanchez galvez juan carlos</t>
  </si>
  <si>
    <t>50% DE PARTICIPACION</t>
  </si>
  <si>
    <t>MEJORAMIENTO DE REDES ALCANTARILLADO FASE II EN EL MUNICIPIO DE SAN JOSE -GOBERNACION DE CALDAS RUP 04- PORCENTAJE DE PARTICIPACION 50% SANCHEZ GALVEZ JUAN CARLOS</t>
  </si>
  <si>
    <t>PRESENTA CERTIFICADOS Y ACTA DE RECIBO FINAL Y ACTAS DE LIQUIDACION</t>
  </si>
  <si>
    <t>SANCHEZ GALVEZ JUAN CARLOS - FIDUPREVIOSRA  S.A. FONDO NACIONAL DE CALAMIDADES - RUP 28</t>
  </si>
  <si>
    <t>100% DE PARTICIPACION</t>
  </si>
  <si>
    <t>CONSTRUCCION PRIMERA ETAPA DESCOLE ALCANTARILLADO COMBINADO CORREGIMIENTO DE JOSE MARIA HERNANDEZ MUNICIPIO DE PUPIALES RUP 26 -PORCENTAJE DE PARTICIPACION 35%  SANCHEZ GALVEZ JUAN CARLOS</t>
  </si>
  <si>
    <t>SANCHEZ GALVEZ JUAN CARLOS - FIDUPREVIOSRA  S.A. FONDO NACIONAL DE CALAMIDADES - RUP 29</t>
  </si>
  <si>
    <t>CONSTRUCION ULTIMO TRAMO DEL SISTEMA DE ALCANTARILLADO DEL CASCO URBANO DE BELALCAZAR - MUNICIPIO DE PAEZ CAUCA  RUP 26 - GAVIRIA SILVA MARCO JAVIER</t>
  </si>
  <si>
    <t>Carlos Alberto Ceballos RUP 22. Aguas de Manizales</t>
  </si>
  <si>
    <t>OK</t>
  </si>
  <si>
    <t>Carlos Alberto Ceballos RUP 37.  Empocaldas</t>
  </si>
  <si>
    <t>Alvaro Jaramillo Sierra RUP 19. Aguas de Manizales</t>
  </si>
  <si>
    <t>EDGAR ADOLFO HOYOS GARCIA- RUP 001-AREA METROPOLITANA DEL VALLE DE  ABURRA</t>
  </si>
  <si>
    <t>100% PARTICIPACION</t>
  </si>
  <si>
    <t>EL OBJETO DEL CONTRATO NO CORRESPONDE A LO SOLICITADO EN LOS PLIEGOS</t>
  </si>
  <si>
    <t>LOS OBJETOS DE LOS CONTRATOS NO CORRESPONEDN</t>
  </si>
  <si>
    <t xml:space="preserve">NO SE EVALUA </t>
  </si>
  <si>
    <t>EDGAR ADOLFO HOYOS GARCIA- RUP 022- MUNICIPIO DE ARAUCA</t>
  </si>
  <si>
    <t>90% PARTICIPACION</t>
  </si>
  <si>
    <t>EDGAR ADOLFO HOYOS GARCIA- RUP 63-AREA METROPOLITANA DEL VALLE DE ABURRA</t>
  </si>
  <si>
    <t>51% PARTICIPACION</t>
  </si>
  <si>
    <t>Consorcio M RUP 73. Empocaldas</t>
  </si>
  <si>
    <t>75% participación</t>
  </si>
  <si>
    <t>Consorcio M RUP 72. Empocaldas</t>
  </si>
  <si>
    <t>Presenta acta de recibo final. Subsanar acta de liquidación</t>
  </si>
  <si>
    <t>SUBSANAR</t>
  </si>
  <si>
    <t>Actas de liquidación</t>
  </si>
  <si>
    <t>NA</t>
  </si>
  <si>
    <t>Andres Marin Marmolejo RUP 002. Aguas de Manizales</t>
  </si>
  <si>
    <t>100% participación</t>
  </si>
  <si>
    <t>Andres Marin Marmolejo RUP 003. Emsirva ESP</t>
  </si>
  <si>
    <t>Andres Marin Marmolejo RUP 001. Aguas de Manizales</t>
  </si>
  <si>
    <t>Subsanar acta de liquidación C145-2000.</t>
  </si>
  <si>
    <t xml:space="preserve"> RUP 16  100% GOBERNACION DE CALDAS</t>
  </si>
  <si>
    <t>MEJORAMIENTO REDES DE ALCANTARILLADO DEL MUNICIPIO DE NEIRA RUP 16 100%</t>
  </si>
  <si>
    <t>UT ROVIRA SAN PEDRO, CONTRATISTA FONADE - RUP 5-</t>
  </si>
  <si>
    <t>CONSORCIO ALIANZA CARIBE- CONTRATISTA EMPRESA DE SERVICIOS PUBLICOS DE COVEÑAS -AGUAS DEL GOLFO - RUP 12 - PARTICIPACION 50%</t>
  </si>
  <si>
    <t>PRESENTA CERTIFICADO Y ACTA DE LIQUIDACION. NO CUMPLE CON LAS CANTIDADES DE TUBERIA INSTALADA</t>
  </si>
  <si>
    <t>CARLOS VERGARA NEGRETTE</t>
  </si>
  <si>
    <t>CONSORCIO GOLFO 2007- CONTRATISTA EPRESA DE SERVICIOS PUBLICOS DE COVEÑAS -AGUA DEL GOLFO</t>
  </si>
  <si>
    <t>RUP 26. EMPRESAS PUBLICAS DE NEIVA ESP</t>
  </si>
  <si>
    <t>RUP 29. EMPRESAS PUBLICAS DE NEIVA ESP</t>
  </si>
  <si>
    <t>COMPLETO</t>
  </si>
  <si>
    <t>RUP 45. EPN</t>
  </si>
  <si>
    <t>RUP 47. EPN</t>
  </si>
  <si>
    <t>RUP 6. EMPRESAS PUBLICAS DE NEIVA E.S.P.</t>
  </si>
  <si>
    <t>RUP 54- FIDUCIARIA BOGOTA SA</t>
  </si>
  <si>
    <t>30% PARTICIPACION</t>
  </si>
  <si>
    <t>RUP 18 - EMPRESAS PUBLICAS DE NEIVA SA ESP</t>
  </si>
  <si>
    <t>NO CUMPLE (no certifica el número total de trabajadores vinculados a la planta)</t>
  </si>
  <si>
    <t>NO SE EVALUA POR NO CUMPLIR CON EL CERTIFICADO DEL NUMERO TOTAL DE TRABAJADORES</t>
  </si>
  <si>
    <t>EL PROPONENTE ADJUNTA CERTIFICADO QUE TIENE EL 10% DE PERSONAL DISCAPACITADO PERO NO EL NUMERO TOTAL DE TRABAJADORES</t>
  </si>
  <si>
    <t>RUP 62- GOBERNACION DEL HUILA</t>
  </si>
  <si>
    <t>30% PARTICIPACION.        RUP 62</t>
  </si>
  <si>
    <t xml:space="preserve">RUP 22 - EMPRESAS PUBLICAS DE NEIVA </t>
  </si>
  <si>
    <t>RUP 93 - AGUAS DEL HUILA SA ESP -  50% PARTICIPACION</t>
  </si>
  <si>
    <t>Consorcio Vivienda gratuita Pisba 2013. RUP 196.</t>
  </si>
  <si>
    <t>50% participación</t>
  </si>
  <si>
    <t>Pedro José Corredor RUP 59. Municipio de Tunja.</t>
  </si>
  <si>
    <t>Presenta contrato de obra, acta de recibo de obra, acta de liquidación. Debe subsanar certificación expedida por la entidad contratante.</t>
  </si>
  <si>
    <t>Certificación expedida por la entidad contratante (Municipio de Tunja).</t>
  </si>
  <si>
    <t>Pedro José Corredor RUP 97. Municipio de La Capilla.</t>
  </si>
  <si>
    <t>CUMPLE PARCIALMENTE</t>
  </si>
  <si>
    <t>INGTEC LTDA RUP 008. Municipio de Pisba.</t>
  </si>
  <si>
    <t>Presenta acta de iniciación, acta de recibo final y acta de liquidación final. Subsanar certificación expedida por la entidad.</t>
  </si>
  <si>
    <t>Certificación expedida por la entidad contratante (Municipio de Pisba).</t>
  </si>
  <si>
    <t>RUP 04 EMPOCALDAS 100%</t>
  </si>
  <si>
    <t>RUP 04 EMPOCALDAS PALESTINA 100%</t>
  </si>
  <si>
    <t>ok</t>
  </si>
  <si>
    <t>RUP 94 EMPOCALDAS 50%</t>
  </si>
  <si>
    <t>RUP 94 EMPOCALDAS AGUADAS 50%</t>
  </si>
  <si>
    <t>RUP 99 EMPOCALDAS 80%</t>
  </si>
  <si>
    <t xml:space="preserve">RUP 99 EMPOCALDAS  SALAMINA 80% </t>
  </si>
  <si>
    <t>RUP 04 CONSORCIO FG - CONTRATANTE EMPOCALDAS</t>
  </si>
  <si>
    <t>PRESENTA CERTIFICADOS Y ACTAS DE LIQUIDACIÓN</t>
  </si>
  <si>
    <t>FEDERICO ESTRADA JARAMILLO</t>
  </si>
  <si>
    <t xml:space="preserve">FEDERICO ESTRADA JARAMILLO - CONTRATANTE EMPOCALDAS- RUP 025 </t>
  </si>
  <si>
    <t>Jaime Alberto Galán. RUP 74. Gobernación de Santander 80%</t>
  </si>
  <si>
    <t>RUP158 EMPRESAS PUBLICAS DE NEIVA ESP</t>
  </si>
  <si>
    <t>50% PARTICIPACION</t>
  </si>
  <si>
    <t>RUP 129 - AGUAS DEL HUILA S.A ESP</t>
  </si>
  <si>
    <t>Consorcio América RUP 1. Aguas y Aguas de Pereira</t>
  </si>
  <si>
    <t>45% participación</t>
  </si>
  <si>
    <t>Presenta certificación y acta parcial No. 7. Debe subsanar acta de liquidación expedida por la entidad con la cantidad total ejecutada.</t>
  </si>
  <si>
    <t>Acta de liquidación expedida por la entidad contratante.</t>
  </si>
  <si>
    <t>NO REPORTÓ DISCAPACITADOS EN LA NÓMINA</t>
  </si>
  <si>
    <t>Consorcio Construcciones civiles 4 RUP 047. Fiduciaria Bogotá S.A.</t>
  </si>
  <si>
    <t>35% participación</t>
  </si>
  <si>
    <t>Presenta certificación y acta de liquidación, ésta última no legible.</t>
  </si>
  <si>
    <t>Acta de liquidación legible.</t>
  </si>
  <si>
    <t>Carlos Hernán Arias Betancourth RUP 2. Administradora pública cooperativa de municipios y entidades estatales</t>
  </si>
  <si>
    <t>Presenta certificación, comprobante de egreso y acta final de obra. No presenta acta de liquidación.</t>
  </si>
  <si>
    <t>RUP 11 L.R AMBIENTAL SAS - AGUA DE MANIZALES</t>
  </si>
  <si>
    <t xml:space="preserve">HECTOR JAIME GIRALDO NO APORTA RUP PARA VERIFICACION INFORMACION </t>
  </si>
  <si>
    <t>APORTA CERTIFICACION Y ACTA DE LIQUIDACON CONTRATO CON EMPOCALDAS - MANIZALES</t>
  </si>
  <si>
    <t>NO PRESENTA  RUP HECTOR JAIME GIRALDO</t>
  </si>
  <si>
    <t>NO CUMPLE- LR AMBIENTAL NO APORTA EXPERIENCIA ESPECIFICA</t>
  </si>
  <si>
    <t>LR AMBIENTAL SAS</t>
  </si>
  <si>
    <t>RUP 65 L.R AMBIENTAL SAS - EMPOCALDAS</t>
  </si>
  <si>
    <t>APORTA TUBERIA EN CONCRETO</t>
  </si>
  <si>
    <t>APORTA CERTIFICACION DE CONTRATO CON MUNICIPIO DE PENSILVANIA. NO APORTA ACTA DE LIQUIDACION</t>
  </si>
  <si>
    <t>APORTA CERTIFICACION CONTRATO CON EMPOCALDAS AGUADAS - NEIRA Y SALAMINA NO APORTA ACTA DE LIQUIDACION</t>
  </si>
  <si>
    <t>CONSTRUCIONES Y DISEÑOS ATC SAS- CONTRATANTE EMPRESAS PULICAS DE NEIVA ESP- RUP 014</t>
  </si>
  <si>
    <t>CONSTRUCCIONES Y DISEÑOS ATC SAS - CONTRATANTE EMPRESAS PUBLICAS DE AIPE EPA S.A. ESP- RUP 002</t>
  </si>
  <si>
    <t>ANEXA CERTIFICACIÓN, ACTA DE RECIBO FINAL Y ACTA DE LIQUIDACION</t>
  </si>
  <si>
    <t>CONSTRUCCIONES ATC SAS</t>
  </si>
  <si>
    <t>CONSORCIO DIFECON - CONTRATANTE EMPRESAS PUBLICAS DE NEIVA -RUP 030</t>
  </si>
  <si>
    <t>Alfonso Orozco Martínez. RUP 16. EMDUPAR S.A.</t>
  </si>
  <si>
    <t>El objeto corresponde a la construcción de un PTAR</t>
  </si>
  <si>
    <t>PENDIENTE SI SUBSANA EXPERIENCIA CONTRATO CON MUNICIPIO DE SAN MARTÍN</t>
  </si>
  <si>
    <t>Jose Alfonso Moron Quiroz. RUP 11. :EMBAJADA DE LOS ESTADOS UNIDOS DE AMERICA</t>
  </si>
  <si>
    <t>Jose Alfonso Moron Quiroz. RUP 11. EMBAJADA DE LOS ESTADOS UNIDOS DE AMERICA</t>
  </si>
  <si>
    <t>Jose Alfonso Moron Quiroz. RUP 23. Municipio de La Paz</t>
  </si>
  <si>
    <t>NO CUMPLE. El consecutivo relacionado no está inscrito en el código solicitado</t>
  </si>
  <si>
    <t>El certificado relacionado parece pertenecer al consecutivo No. 66 del RUP Municipio de San Martín de Los Llanos. No presenta certificado de ejecución contractual.</t>
  </si>
  <si>
    <t>Adjuntar certificado del contrato. Validar la información del consecutivo del RUP en el formato 11, para experiencia específica</t>
  </si>
  <si>
    <t xml:space="preserve">CM INGENIERIA -RUP 18- EMPRESAS PUBLICAS DE NEIVA </t>
  </si>
  <si>
    <t>CERTIFICA EL PROPONENTE SEINGECOL SAS QUE TIENE EL 10% DE PERSONAL CON DISCAPACIDAD PERO NO EL NUMERO DE TRABAJADORES</t>
  </si>
  <si>
    <t>SEINGECOL SAS - RUP 64- SOCIEDAD DE ACUEDUCTOS, ALCANTARILLADOS Y ASEO AGUAS DEL HUILA</t>
  </si>
  <si>
    <t>20% PARTICIPACION</t>
  </si>
  <si>
    <t>Vanegas ingenieros RUP 87. Unidad de servicios penitenciarios y carcelarios.</t>
  </si>
  <si>
    <t>Cooperativa nacional para la administración, gestión y desarrollo de entidades territoriales, CONGETER LTDA. RUP 044. Municipio de La Mesa.</t>
  </si>
  <si>
    <t>Presenta certificación y acta de liquidación.</t>
  </si>
  <si>
    <t>VANEGAS INGENIEROS SAS</t>
  </si>
  <si>
    <t>CONGETER LTDA            NO CUMPLE</t>
  </si>
  <si>
    <t>RUP 11 Reposición redes de alcantarillado
barriios Alfonso Lopez y Terrón Colorado
de la ciudad de Cali</t>
  </si>
  <si>
    <t xml:space="preserve"> CUMPLE</t>
  </si>
  <si>
    <t xml:space="preserve">NO CUMPLE( En el certificado no crtifica el numero total de trabajadores vinculados a la planta) </t>
  </si>
  <si>
    <t>N/A</t>
  </si>
  <si>
    <t>RUP 48 CONSTRUCCION DE LOS
ACUEDUCTOS DE MECAYA,
SENCELLA, PUERTO OSPINA Y LAS
PLANTAS DE TRATAMIENTO DE
PIÑUÑA NEGRO Y LA TAGUA</t>
  </si>
  <si>
    <t xml:space="preserve">NO CUMPLE CON EL OBJETO </t>
  </si>
  <si>
    <t>RUP 42 MEJORAMIENTO DEL ENTORNO:
AMPLIACION RED DE
ALCANTARILLADO MUNICIPIO VALLE DEL GUAMEZ</t>
  </si>
  <si>
    <t>RUP 001 HESUS GERMAN VILLEGAS ESTRADA CONTRATANTE MUNICIPIO DE MANIZALES</t>
  </si>
  <si>
    <t>RUP 046 -JESUS GERMAN VILLEGAS ESTRADA CONTRATANTE MUNICIPIO DE RIOSUCIO</t>
  </si>
  <si>
    <t>PRESENTA CERTIFICACIONES Y ACTA DE LIQUIDACION</t>
  </si>
  <si>
    <t>NO CUENTA CON DISCAPACITADOS EN LA NOMINA</t>
  </si>
  <si>
    <t>RUP 055 CONSTRUTOP INGENIERIA LTDA CONTRATANTE LAS GALIAS CONSTRUCTORA</t>
  </si>
  <si>
    <t>RUP 050 CONSTRUTOP INGENIERIA LTDA. CONTRATANTE CONSTRUCTORA EL PROGRESO</t>
  </si>
  <si>
    <t>RUP 051 CONSTRUTOP INGENIERIA LTDA. CONTRATANTE CONSTRUCTORA EL PROGRESO</t>
  </si>
  <si>
    <t>German Villanueva Calderón. RUP 80. EMPRESA DE SERVICIOS PUBLICOS DE SANTANDER SA EPS. 20%</t>
  </si>
  <si>
    <t>Construsocial SAS. RUP 74. EMPRESA DE SERVICIOS PUBLICOS DE SANTANDER SA EPS. 40%</t>
  </si>
  <si>
    <t>CONECTA INGENIERIA SAS -RUP 131- EPM</t>
  </si>
  <si>
    <t>PARTICIPACION 100%</t>
  </si>
  <si>
    <t>CERTIFICA EL PROPONENTE CONECTA INGENIERIA SAS QUE TIENE EL 10% DE PERSONAL CON DISCAPACIDAD PERO NO EL NUMERO DE TRABAJADORES</t>
  </si>
  <si>
    <t>DEBE SUBSANAR LA PRESENTACIÓN DEL ANEXO 11. SIN ÉL NO ES POSIBLE VERIFICAR LA EXPERIENCIA GENERAL</t>
  </si>
  <si>
    <t>DEBE SUBSANAR LA PRESENTACIÓN DEL ANEXO 11. SIN ÉL NO ES POSIBLE VERIFICAR LA EXPERIENCIA ESPECÍFICA</t>
  </si>
  <si>
    <t>ANEXO 11.</t>
  </si>
  <si>
    <t>RUP 36 PLAN MAESTRO DE ALCANTARILLADO FASE II. CONSTRUCCIÓN INTERCEPTORES MUNICIPIO DE TUNJA - CARLOS JULIO RIVERA CORREAL</t>
  </si>
  <si>
    <t>APORTA CERTIFICACION, FALTA APORTAR ACTA DE LIQUIDACION DONDE SE VERIFIQUE CANTIDADES EJECUTADAS RUP 36</t>
  </si>
  <si>
    <t>FALTA APORTAR ACTA DE LIQUIDACION DONDE SE VERIFIQUE CANTIDADES EJECUTADAS RUP 36</t>
  </si>
  <si>
    <t>RUP 37 PLAN MAESTRO DE ALCANTARILLADO FASE II. ACUDUCTO Y ALCANTARILLADO DE BOGOTA- CARLOS JULIO RIVERA CORREAL</t>
  </si>
  <si>
    <t>APORTA CERTIFICACION FALTA APORTAR ACTA DE LIQUIDACION CONTRATO RUP 37</t>
  </si>
  <si>
    <t>FALTA APORTAR ACTA DE LIQUIDACION CONTRATO RUP 37</t>
  </si>
  <si>
    <t>RUP 42 MEJORAMIENTO
DEL SISTEMA DE
ALCANTARILLADO CENTRO
URBANO DEL MUNICIPIO DE
SUPATÁ - PROYECTOS DE INGENIERIA CIVIL Y AMBIENTAL S.A.S</t>
  </si>
  <si>
    <t>APORTA ACTA DE LIQUIDACION Y RECIBO DE OBRA, FALTA APORTAR CERTIFICACION EXPEDIDA POR EL ENTIDAD CONTRATANTE CONTRATO RUP 42 NO SE PUEDE VERIFICAR LA CANTIDAD DE TUBERIA DE 250 MM INSTALADA</t>
  </si>
  <si>
    <t>FALTA APORTAR CERTIFICACION EXPEDIDA POR EL ENTIDAD CONTRATANTE CONTRATO RUP 42</t>
  </si>
  <si>
    <t>CONSTRUCTORA ANCLA -RUP 002 -UNION TEMPORAL VIAS DEL SUR- CONTRATANTE MUNICIPIO DE VALLE DEL GAMUEZ</t>
  </si>
  <si>
    <t>PARTICIPACION 95%</t>
  </si>
  <si>
    <t>CONSTRUCCIÓN ALCANTARILLADO SANITARIO VARIANTE MOCOA - SAN FRANCISCO; DE LA ESMERALDA AL KM 0+000 (LA CÁRCEL) Y AL KM 0+700 DEL MUNICIPIO DE MOCOA PUTUMAYO - ETAPA I.- CONSECUTIVO EN EL RUP 21</t>
  </si>
  <si>
    <t>PRESENTA ACTA DE LIQUIDACION Y ACTA DE RECIBO</t>
  </si>
  <si>
    <t>CONSTRUCTORA ANCLA</t>
  </si>
  <si>
    <t>CONSTRUCTORA ANCLA - RUP 003 - CONTRATANTE ESMOCOA ESP</t>
  </si>
  <si>
    <t>CARLOS ANDRÉS CUNDUMI RAMÍREZ</t>
  </si>
  <si>
    <t>YESICA PAOLA JARAMILLO</t>
  </si>
  <si>
    <t>ANYELA PATRICIA QUINTERO ZULUAGA</t>
  </si>
  <si>
    <t>YESICA PAOLA JARAMILLO VILLA</t>
  </si>
  <si>
    <t>Profesional Especializado Secretaría de vivienda y territorio</t>
  </si>
  <si>
    <t>Contratista PDA de Caldas</t>
  </si>
  <si>
    <t>JOSE NICOLÁS RUIZ NOREÑA</t>
  </si>
  <si>
    <t>ALEJANDRO MARULANDA AGUIRRE</t>
  </si>
  <si>
    <t>Ingeniero contratista PDA de Caldas</t>
  </si>
  <si>
    <t>Lista de artículos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</si>
  <si>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</si>
  <si>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</si>
  <si>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</si>
  <si>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</si>
  <si>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</si>
  <si>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</si>
  <si>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</si>
  <si>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</si>
  <si>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</si>
  <si>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Localización y replanteo de la obra</t>
  </si>
  <si>
    <t>ML</t>
  </si>
  <si>
    <t>10.000,00 COP</t>
  </si>
  <si>
    <t>Corte con disco abrasivo</t>
  </si>
  <si>
    <t>7.500,00 COP</t>
  </si>
  <si>
    <t>971.250,00 COP</t>
  </si>
  <si>
    <t>Demolición pavimento (0,15m)</t>
  </si>
  <si>
    <t>85.000,00 COP</t>
  </si>
  <si>
    <t>5.508.000,00 COP</t>
  </si>
  <si>
    <t>Excavación en terreno común manual 0 a 2 m</t>
  </si>
  <si>
    <t>M3</t>
  </si>
  <si>
    <t>23.000,00 COP</t>
  </si>
  <si>
    <t>22.066.200,00 COP</t>
  </si>
  <si>
    <t>Excavación en Zanja - Mat común/Conglom Mecánica 2.0 a 8.00 m</t>
  </si>
  <si>
    <t>10.355,00 COP</t>
  </si>
  <si>
    <t>39.740.419,00 COP</t>
  </si>
  <si>
    <t>Cargue, Retiro y disposición de Material sobrante de las excavaciones (hasta 20 km)</t>
  </si>
  <si>
    <t>28.000,00 COP</t>
  </si>
  <si>
    <t>19.322.800,00 COP</t>
  </si>
  <si>
    <t>Instalacion Tubería pvc alcantarillado 250 mm (10")</t>
  </si>
  <si>
    <t>13.236,00 COP</t>
  </si>
  <si>
    <t>661.800,00 COP</t>
  </si>
  <si>
    <t>Instalacion Tubería pvc alcantarillado315 mm (12")</t>
  </si>
  <si>
    <t>17.631,00 COP</t>
  </si>
  <si>
    <t>21.492.189,00 COP</t>
  </si>
  <si>
    <t>Encamado espesor de 0,15 m (ver plano 41 dis detalles constructivos)</t>
  </si>
  <si>
    <t>90.000,00 COP</t>
  </si>
  <si>
    <t>2.532.600,00 COP</t>
  </si>
  <si>
    <t>Relleno con material seleccionado de excavación</t>
  </si>
  <si>
    <t>18.000,00 COP</t>
  </si>
  <si>
    <t>73.927.800,00 COP</t>
  </si>
  <si>
    <t>Relleno en material afirmado (95% densidad de compactacion)</t>
  </si>
  <si>
    <t>96.032,00 COP</t>
  </si>
  <si>
    <t>69.143.040,00 COP</t>
  </si>
  <si>
    <t>Concreto Pavimento 4.000 P.S.I.</t>
  </si>
  <si>
    <t>851.837,00 COP</t>
  </si>
  <si>
    <t>6.644.328,60 COP</t>
  </si>
  <si>
    <t>Suministro e Instalación Tapa Hierro Ductil</t>
  </si>
  <si>
    <t>UN</t>
  </si>
  <si>
    <t>690.125,00 COP</t>
  </si>
  <si>
    <t>25.534.625,00 COP</t>
  </si>
  <si>
    <t>Base y cañuela cámara de inspección</t>
  </si>
  <si>
    <t>450.000,00 COP</t>
  </si>
  <si>
    <t>16.650.000,00 COP</t>
  </si>
  <si>
    <t>Cuerpo de cámara D=1.2 m, espesor pared 0.25 m, concreto 3000 psi, total 37 camaras (ver plano 41 dis detalles constructivos)</t>
  </si>
  <si>
    <t>550.000,00 COP</t>
  </si>
  <si>
    <t>68.480.500,00 COP</t>
  </si>
  <si>
    <t>Entibado discontinuo en madera Tipo 1 (1,5 m-3 m) 2 usos</t>
  </si>
  <si>
    <t>M2</t>
  </si>
  <si>
    <t>35.000,00 COP</t>
  </si>
  <si>
    <t>79.205.000,00 COP</t>
  </si>
  <si>
    <t>Entibado continuo en madera Tipo 2 (3 m-5 m) 2 usos</t>
  </si>
  <si>
    <t>20.000,00 COP</t>
  </si>
  <si>
    <t>65.480.000,00 COP</t>
  </si>
  <si>
    <t>Entibado con pantallas (2 m - 8 m)</t>
  </si>
  <si>
    <t>65.000,00 COP</t>
  </si>
  <si>
    <t>177.905.000,00 COP</t>
  </si>
  <si>
    <t>Cabezal de entrega, concreto 3000 psi, (Incluye tuberia de 12" sanitaria para descole)</t>
  </si>
  <si>
    <t>964.138,00 COP</t>
  </si>
  <si>
    <t>AIU</t>
  </si>
  <si>
    <t>708.919.689,60 COP</t>
  </si>
  <si>
    <t>269.389.482,05 COP</t>
  </si>
  <si>
    <t>PRESUPUESTO OFICIAL</t>
  </si>
  <si>
    <t>ITEM</t>
  </si>
  <si>
    <t>ACTIVIDADES</t>
  </si>
  <si>
    <t>UNIDAD</t>
  </si>
  <si>
    <t>CANT</t>
  </si>
  <si>
    <t>VR.</t>
  </si>
  <si>
    <t>UNITARIO</t>
  </si>
  <si>
    <t>TOTAL</t>
  </si>
  <si>
    <t>Suministro e Instalación Tapa  Hierro Ductil</t>
  </si>
  <si>
    <t>TOTAL COSTOS DIRECTOS </t>
  </si>
  <si>
    <t>ADMINISTRACION</t>
  </si>
  <si>
    <t>IMPREVISTOS</t>
  </si>
  <si>
    <t>UTILIDAD</t>
  </si>
  <si>
    <t>TOTAL OBRA + AIU</t>
  </si>
  <si>
    <t>EVALUACIÓN</t>
  </si>
  <si>
    <t>TRM</t>
  </si>
  <si>
    <t>FORMULA</t>
  </si>
  <si>
    <t>Presupuesto</t>
  </si>
  <si>
    <t>Puntaje</t>
  </si>
  <si>
    <t>Inicial</t>
  </si>
  <si>
    <t>Corregido</t>
  </si>
  <si>
    <t>Factor económico</t>
  </si>
  <si>
    <t>Factor de calidad</t>
  </si>
  <si>
    <t>Apoyo de industrial nacional</t>
  </si>
  <si>
    <t>Personal con discapacidad</t>
  </si>
  <si>
    <t>Valor total</t>
  </si>
  <si>
    <t>Promedio</t>
  </si>
  <si>
    <t>Valor máximo</t>
  </si>
  <si>
    <t>Media aritmética alta</t>
  </si>
  <si>
    <t>Presupuesto oficial</t>
  </si>
  <si>
    <t xml:space="preserve">ORIGINAL FIRMADO </t>
  </si>
  <si>
    <t>PRESENTA</t>
  </si>
  <si>
    <t xml:space="preserve">
FORMATO EXPERIENCIA</t>
  </si>
  <si>
    <t>ALCALDIA DE CHINCHINA</t>
  </si>
  <si>
    <t>OFICINA DE PLANEACION E INFRAESTRUCTURA</t>
  </si>
  <si>
    <t>JORGE JOAM CASTAÑEDA DUQUE</t>
  </si>
  <si>
    <t>JEFE OFICINA DE INFRAESTRUCTURA</t>
  </si>
  <si>
    <t>REQUISITOS HABILITANTES EXPERIENCIA GENERAL EXPECIFICA</t>
  </si>
  <si>
    <t>PO 28 smmlv</t>
  </si>
  <si>
    <t>Experiencia General</t>
  </si>
  <si>
    <t>Experiencia Especifica</t>
  </si>
  <si>
    <t>Máximo 5 contratos relacionados</t>
  </si>
  <si>
    <t>Experiencia especifical con un contrato que contenga El valor ejecutado del ítem de remoción de derrumbes de uno de los contratos debe corresponder como mínimo del 50 % del presupuesto oficial</t>
  </si>
  <si>
    <t>VALOR CONTRATO igual o mayor de  14  SMMLV (50%)</t>
  </si>
  <si>
    <t>PROCESO DE SELECCIÓN  MC-007-2024</t>
  </si>
  <si>
    <t>VALOR OFERTA ECONOMICA</t>
  </si>
  <si>
    <t>GOMPRO INGENIERIA SAS</t>
  </si>
  <si>
    <t>EDIFICANDO INGENIEROS SAS</t>
  </si>
  <si>
    <t>Objetivo: "CONTRATAR LA REHABILITACIÓN DE LA INFRAESTRUCTURA VIAL A TRAVÉS DE LA REMOCIÓN DE DERRUMBES, PERFILADO DE TALUDES, RETIRO DE MATERIAL, CAPA VEGETAL Y ESCOMBROS, Y DEMÁS ACTIVIDADES QUE SE REQUIERAN PARA LA ATENCIÓN DE EMERGENCIAS DE MANERA INMEDIATA EN EL MUNICIPIO DE CHINCHINÁ"</t>
  </si>
  <si>
    <t>VALOR PRESUPUESTO OFICIAL $39,858,000</t>
  </si>
  <si>
    <t>PLAZO: suscripción del acta de inicio y hasta el 31 de diciembre de 2025 o hasta agotar monto</t>
  </si>
  <si>
    <t>VALOR CONTRATO igual o mayor de  30,66  SMMLV</t>
  </si>
  <si>
    <t>Experiencia general con máximo seis (06) contratos REMOCIÓN DE DERRUMBES O MOVIMIENTO DE TIERRAS</t>
  </si>
  <si>
    <t>Contrato 2148 DE 2019, participacion 100% 
EDIFICANDO INGENIEROS SAS</t>
  </si>
  <si>
    <t xml:space="preserve">verificado en la experiencia aportada, Sin embargo no aporta certificados de experiencia y/o acta de liquidacion y/o acta de recibo o algun documento que permita verificar EL PROPONENTE DEBE  SUBSANAR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</si>
</sst>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\ #,##0;[Red]\-&quot;$&quot;\ #,##0"/>
    <numFmt numFmtId="44" formatCode="_-&quot;$&quot;\ * #,##0.00_-;\-&quot;$&quot;\ * #,##0.00_-;_-&quot;$&quot;\ * &quot;-&quot;??_-;_-@_-"/>
    <numFmt numFmtId="164" formatCode="0.0000"/>
    <numFmt numFmtId="165" formatCode="_-* #,##0.00_-;\-* #,##0.00_-;_-* &quot;-&quot;??_-;_-@"/>
    <numFmt numFmtId="166" formatCode="_-* #,##0_-;\-* #,##0_-;_-* &quot;-&quot;??_-;_-@"/>
    <numFmt numFmtId="167" formatCode="0.0"/>
  </numFmts>
  <fonts count="30">
    <font>
      <sz val="11"/>
      <color rgb="FF000000"/>
      <name val="Calibri"/>
    </font>
    <font>
      <b/>
      <sz val="14"/>
      <color rgb="FF000000"/>
      <name val="Calibri"/>
    </font>
    <font>
      <b/>
      <sz val="11"/>
      <color rgb="FF000000"/>
      <name val="Calibri"/>
    </font>
    <font>
      <sz val="10"/>
      <color rgb="FF000000"/>
      <name val="Arial"/>
    </font>
    <font>
      <b/>
      <sz val="10"/>
      <color rgb="FF000000"/>
      <name val="Arial"/>
    </font>
    <font>
      <sz val="10"/>
      <color theme="1"/>
      <name val="Arial"/>
    </font>
    <font>
      <b/>
      <sz val="11"/>
      <color rgb="FF000000"/>
      <name val="Arial"/>
    </font>
    <font>
      <sz val="11"/>
      <name val="Calibri"/>
    </font>
    <font>
      <b/>
      <sz val="10"/>
      <color theme="1"/>
      <name val="Arial"/>
    </font>
    <font>
      <sz val="10"/>
      <color rgb="FFF7F7F7"/>
      <name val="Arial"/>
    </font>
    <font>
      <sz val="11"/>
      <color rgb="FF000000"/>
      <name val="Arial"/>
    </font>
    <font>
      <sz val="11"/>
      <color theme="1"/>
      <name val="Calibri"/>
    </font>
    <font>
      <b/>
      <sz val="14"/>
      <color rgb="FF000000"/>
      <name val="Verdana"/>
    </font>
    <font>
      <b/>
      <sz val="11"/>
      <color rgb="FF000000"/>
      <name val="Verdana"/>
    </font>
    <font>
      <sz val="11"/>
      <color rgb="FF000000"/>
      <name val="Verdana"/>
    </font>
    <font>
      <b/>
      <sz val="10"/>
      <color rgb="FFFFFFFF"/>
      <name val="Arial"/>
    </font>
    <font>
      <sz val="10"/>
      <color rgb="FFFFFFFF"/>
      <name val="Arial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i/>
      <sz val="10"/>
      <color rgb="FF000000"/>
      <name val="Arial"/>
      <family val="2"/>
    </font>
    <font>
      <sz val="7"/>
      <color indexed="8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0"/>
      <color rgb="FF000000"/>
      <name val="Arial"/>
      <family val="2"/>
    </font>
    <font>
      <b/>
      <sz val="11"/>
      <color rgb="FF000000"/>
      <name val="Arial"/>
      <family val="2"/>
    </font>
    <font>
      <sz val="11"/>
      <name val="Calibri"/>
      <family val="2"/>
    </font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00CCFF"/>
        <bgColor rgb="FF00CCFF"/>
      </patternFill>
    </fill>
    <fill>
      <patternFill patternType="solid">
        <fgColor rgb="FFFFFFFF"/>
        <bgColor rgb="FFFFFFFF"/>
      </patternFill>
    </fill>
    <fill>
      <patternFill patternType="solid">
        <fgColor rgb="FFD9EAD3"/>
        <bgColor rgb="FFD9EAD3"/>
      </patternFill>
    </fill>
    <fill>
      <patternFill patternType="solid">
        <fgColor rgb="FF808080"/>
        <bgColor rgb="FF808080"/>
      </patternFill>
    </fill>
    <fill>
      <patternFill patternType="solid">
        <fgColor rgb="FFDBE5F1"/>
        <bgColor rgb="FFDBE5F1"/>
      </patternFill>
    </fill>
    <fill>
      <patternFill patternType="solid">
        <fgColor rgb="FFFFFF00"/>
        <bgColor rgb="FFFFFF00"/>
      </patternFill>
    </fill>
    <fill>
      <patternFill patternType="solid">
        <fgColor rgb="FF215967"/>
        <bgColor rgb="FF215967"/>
      </patternFill>
    </fill>
    <fill>
      <patternFill patternType="solid">
        <fgColor rgb="FFFFC000"/>
        <bgColor rgb="FFFFC000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rgb="FF00CCFF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23"/>
    <xf numFmtId="0" fontId="18" fillId="0" borderId="23"/>
    <xf numFmtId="44" fontId="27" fillId="0" borderId="0" applyFont="0" applyFill="0" applyBorder="0" applyAlignment="0" applyProtection="0"/>
  </cellStyleXfs>
  <cellXfs count="226">
    <xf numFmtId="0" fontId="0" fillId="0" borderId="0" xfId="0"/>
    <xf numFmtId="0" fontId="2" fillId="0" borderId="0" xfId="0" applyFont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2" borderId="15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vertical="center"/>
    </xf>
    <xf numFmtId="0" fontId="3" fillId="3" borderId="16" xfId="0" applyFont="1" applyFill="1" applyBorder="1" applyAlignment="1">
      <alignment vertical="center"/>
    </xf>
    <xf numFmtId="0" fontId="5" fillId="3" borderId="16" xfId="0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5" fillId="4" borderId="15" xfId="0" applyFont="1" applyFill="1" applyBorder="1" applyAlignment="1">
      <alignment horizontal="center" vertical="center" wrapText="1"/>
    </xf>
    <xf numFmtId="2" fontId="5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4" borderId="16" xfId="0" applyFont="1" applyFill="1" applyBorder="1"/>
    <xf numFmtId="0" fontId="5" fillId="4" borderId="1" xfId="0" applyFont="1" applyFill="1" applyBorder="1" applyAlignment="1">
      <alignment horizontal="center" vertical="center" wrapText="1"/>
    </xf>
    <xf numFmtId="9" fontId="5" fillId="4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65" fontId="5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2" fontId="5" fillId="3" borderId="1" xfId="0" applyNumberFormat="1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2" fontId="5" fillId="3" borderId="15" xfId="0" applyNumberFormat="1" applyFont="1" applyFill="1" applyBorder="1" applyAlignment="1">
      <alignment horizontal="center" vertical="center" wrapText="1"/>
    </xf>
    <xf numFmtId="165" fontId="5" fillId="3" borderId="18" xfId="0" applyNumberFormat="1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/>
    </xf>
    <xf numFmtId="9" fontId="3" fillId="4" borderId="1" xfId="0" applyNumberFormat="1" applyFont="1" applyFill="1" applyBorder="1" applyAlignment="1">
      <alignment vertical="center"/>
    </xf>
    <xf numFmtId="0" fontId="3" fillId="4" borderId="19" xfId="0" applyFont="1" applyFill="1" applyBorder="1" applyAlignment="1">
      <alignment vertical="center" wrapText="1"/>
    </xf>
    <xf numFmtId="0" fontId="3" fillId="4" borderId="19" xfId="0" applyFont="1" applyFill="1" applyBorder="1" applyAlignment="1">
      <alignment vertical="center"/>
    </xf>
    <xf numFmtId="0" fontId="3" fillId="4" borderId="15" xfId="0" applyFont="1" applyFill="1" applyBorder="1" applyAlignment="1">
      <alignment vertical="center"/>
    </xf>
    <xf numFmtId="9" fontId="3" fillId="4" borderId="15" xfId="0" applyNumberFormat="1" applyFont="1" applyFill="1" applyBorder="1" applyAlignment="1">
      <alignment vertical="center"/>
    </xf>
    <xf numFmtId="0" fontId="3" fillId="4" borderId="18" xfId="0" applyFont="1" applyFill="1" applyBorder="1" applyAlignment="1">
      <alignment vertical="center"/>
    </xf>
    <xf numFmtId="0" fontId="3" fillId="4" borderId="16" xfId="0" applyFont="1" applyFill="1" applyBorder="1" applyAlignment="1">
      <alignment horizontal="center" vertical="center" wrapText="1"/>
    </xf>
    <xf numFmtId="9" fontId="3" fillId="4" borderId="16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 wrapText="1"/>
    </xf>
    <xf numFmtId="0" fontId="3" fillId="3" borderId="16" xfId="0" applyFont="1" applyFill="1" applyBorder="1" applyAlignment="1">
      <alignment horizontal="center" vertical="center" wrapText="1"/>
    </xf>
    <xf numFmtId="9" fontId="3" fillId="3" borderId="16" xfId="0" applyNumberFormat="1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vertical="top" wrapText="1"/>
    </xf>
    <xf numFmtId="0" fontId="3" fillId="4" borderId="1" xfId="0" applyFont="1" applyFill="1" applyBorder="1" applyAlignment="1">
      <alignment vertical="center" wrapText="1"/>
    </xf>
    <xf numFmtId="0" fontId="3" fillId="4" borderId="15" xfId="0" applyFont="1" applyFill="1" applyBorder="1" applyAlignment="1">
      <alignment vertical="center" wrapText="1"/>
    </xf>
    <xf numFmtId="0" fontId="3" fillId="4" borderId="18" xfId="0" applyFont="1" applyFill="1" applyBorder="1" applyAlignment="1">
      <alignment vertical="center" wrapText="1"/>
    </xf>
    <xf numFmtId="0" fontId="4" fillId="4" borderId="16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13" fillId="6" borderId="16" xfId="0" applyFont="1" applyFill="1" applyBorder="1" applyAlignment="1">
      <alignment horizontal="center" wrapText="1"/>
    </xf>
    <xf numFmtId="0" fontId="11" fillId="0" borderId="0" xfId="0" applyFont="1" applyAlignment="1">
      <alignment wrapText="1"/>
    </xf>
    <xf numFmtId="0" fontId="14" fillId="0" borderId="0" xfId="0" applyFont="1" applyAlignment="1">
      <alignment horizontal="right" wrapText="1"/>
    </xf>
    <xf numFmtId="0" fontId="14" fillId="0" borderId="0" xfId="0" applyFont="1" applyAlignment="1">
      <alignment horizontal="left" wrapText="1"/>
    </xf>
    <xf numFmtId="4" fontId="14" fillId="0" borderId="0" xfId="0" applyNumberFormat="1" applyFont="1" applyAlignment="1">
      <alignment horizontal="right" wrapText="1"/>
    </xf>
    <xf numFmtId="0" fontId="10" fillId="0" borderId="0" xfId="0" applyFont="1" applyAlignment="1">
      <alignment horizontal="right" wrapText="1"/>
    </xf>
    <xf numFmtId="4" fontId="10" fillId="0" borderId="0" xfId="0" applyNumberFormat="1" applyFont="1" applyAlignment="1">
      <alignment horizontal="right" wrapText="1"/>
    </xf>
    <xf numFmtId="0" fontId="10" fillId="0" borderId="0" xfId="0" applyFont="1" applyAlignment="1">
      <alignment wrapText="1"/>
    </xf>
    <xf numFmtId="0" fontId="14" fillId="7" borderId="16" xfId="0" applyFont="1" applyFill="1" applyBorder="1" applyAlignment="1">
      <alignment horizontal="right" wrapText="1"/>
    </xf>
    <xf numFmtId="0" fontId="14" fillId="7" borderId="16" xfId="0" applyFont="1" applyFill="1" applyBorder="1" applyAlignment="1">
      <alignment horizontal="left" wrapText="1"/>
    </xf>
    <xf numFmtId="0" fontId="10" fillId="7" borderId="16" xfId="0" applyFont="1" applyFill="1" applyBorder="1" applyAlignment="1">
      <alignment horizontal="right" wrapText="1"/>
    </xf>
    <xf numFmtId="0" fontId="10" fillId="7" borderId="16" xfId="0" applyFont="1" applyFill="1" applyBorder="1" applyAlignment="1">
      <alignment wrapText="1"/>
    </xf>
    <xf numFmtId="0" fontId="15" fillId="8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center"/>
    </xf>
    <xf numFmtId="4" fontId="3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 wrapText="1"/>
    </xf>
    <xf numFmtId="0" fontId="16" fillId="8" borderId="1" xfId="0" applyFont="1" applyFill="1" applyBorder="1" applyAlignment="1">
      <alignment vertical="center"/>
    </xf>
    <xf numFmtId="0" fontId="15" fillId="8" borderId="1" xfId="0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right" vertical="center"/>
    </xf>
    <xf numFmtId="4" fontId="15" fillId="8" borderId="1" xfId="0" applyNumberFormat="1" applyFont="1" applyFill="1" applyBorder="1" applyAlignment="1">
      <alignment horizontal="right" vertical="center"/>
    </xf>
    <xf numFmtId="4" fontId="0" fillId="8" borderId="1" xfId="0" applyNumberFormat="1" applyFill="1" applyBorder="1" applyAlignment="1">
      <alignment vertical="center"/>
    </xf>
    <xf numFmtId="165" fontId="2" fillId="9" borderId="16" xfId="0" applyNumberFormat="1" applyFont="1" applyFill="1" applyBorder="1" applyAlignment="1">
      <alignment horizontal="center"/>
    </xf>
    <xf numFmtId="0" fontId="2" fillId="9" borderId="16" xfId="0" applyFont="1" applyFill="1" applyBorder="1"/>
    <xf numFmtId="0" fontId="2" fillId="2" borderId="1" xfId="0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166" fontId="11" fillId="0" borderId="1" xfId="0" applyNumberFormat="1" applyFont="1" applyBorder="1" applyAlignment="1">
      <alignment vertical="center"/>
    </xf>
    <xf numFmtId="165" fontId="11" fillId="0" borderId="1" xfId="0" applyNumberFormat="1" applyFont="1" applyBorder="1" applyAlignment="1">
      <alignment vertical="center"/>
    </xf>
    <xf numFmtId="2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" fontId="11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166" fontId="11" fillId="0" borderId="0" xfId="0" applyNumberFormat="1" applyFont="1" applyAlignment="1">
      <alignment vertical="center"/>
    </xf>
    <xf numFmtId="165" fontId="11" fillId="0" borderId="0" xfId="0" applyNumberFormat="1" applyFont="1" applyAlignment="1">
      <alignment vertical="center"/>
    </xf>
    <xf numFmtId="2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" fontId="11" fillId="0" borderId="0" xfId="0" applyNumberFormat="1" applyFont="1" applyAlignment="1">
      <alignment horizontal="center" vertical="center"/>
    </xf>
    <xf numFmtId="166" fontId="0" fillId="0" borderId="0" xfId="0" applyNumberFormat="1"/>
    <xf numFmtId="165" fontId="0" fillId="0" borderId="0" xfId="0" applyNumberFormat="1"/>
    <xf numFmtId="165" fontId="0" fillId="0" borderId="1" xfId="0" applyNumberFormat="1" applyBorder="1"/>
    <xf numFmtId="0" fontId="18" fillId="0" borderId="23" xfId="1" applyFont="1" applyAlignment="1">
      <alignment horizontal="center" vertical="center" wrapText="1"/>
    </xf>
    <xf numFmtId="0" fontId="3" fillId="0" borderId="23" xfId="1"/>
    <xf numFmtId="3" fontId="18" fillId="0" borderId="23" xfId="1" applyNumberFormat="1" applyFont="1" applyAlignment="1">
      <alignment horizontal="center" vertical="center" wrapText="1"/>
    </xf>
    <xf numFmtId="2" fontId="18" fillId="0" borderId="23" xfId="1" applyNumberFormat="1" applyFont="1" applyAlignment="1">
      <alignment horizontal="center" vertical="center" wrapText="1"/>
    </xf>
    <xf numFmtId="3" fontId="3" fillId="0" borderId="23" xfId="1" applyNumberFormat="1" applyAlignment="1">
      <alignment horizontal="center" vertical="center" wrapText="1"/>
    </xf>
    <xf numFmtId="0" fontId="21" fillId="10" borderId="23" xfId="2" applyFont="1" applyFill="1" applyAlignment="1">
      <alignment horizontal="center" vertical="center"/>
    </xf>
    <xf numFmtId="0" fontId="22" fillId="10" borderId="23" xfId="2" applyFont="1" applyFill="1" applyAlignment="1">
      <alignment horizontal="center" vertical="center"/>
    </xf>
    <xf numFmtId="0" fontId="23" fillId="10" borderId="23" xfId="2" applyFont="1" applyFill="1" applyAlignment="1">
      <alignment horizontal="center" vertical="center"/>
    </xf>
    <xf numFmtId="167" fontId="18" fillId="0" borderId="23" xfId="1" applyNumberFormat="1" applyFont="1" applyAlignment="1">
      <alignment horizontal="center" vertical="center" wrapText="1"/>
    </xf>
    <xf numFmtId="0" fontId="24" fillId="0" borderId="25" xfId="1" applyFont="1" applyBorder="1" applyAlignment="1">
      <alignment horizontal="center" vertical="center" wrapText="1"/>
    </xf>
    <xf numFmtId="0" fontId="3" fillId="0" borderId="25" xfId="1" applyBorder="1" applyAlignment="1">
      <alignment horizontal="center" vertical="center" wrapText="1"/>
    </xf>
    <xf numFmtId="2" fontId="3" fillId="0" borderId="25" xfId="1" applyNumberFormat="1" applyBorder="1" applyAlignment="1">
      <alignment horizontal="center" vertical="center" wrapText="1"/>
    </xf>
    <xf numFmtId="0" fontId="24" fillId="0" borderId="25" xfId="1" applyFont="1" applyBorder="1" applyAlignment="1">
      <alignment horizontal="left" vertical="center" wrapText="1"/>
    </xf>
    <xf numFmtId="2" fontId="3" fillId="14" borderId="25" xfId="1" applyNumberFormat="1" applyFill="1" applyBorder="1" applyAlignment="1">
      <alignment horizontal="center" vertical="center" wrapText="1"/>
    </xf>
    <xf numFmtId="0" fontId="20" fillId="0" borderId="25" xfId="1" applyFont="1" applyBorder="1" applyAlignment="1">
      <alignment horizontal="center" vertical="center" wrapText="1"/>
    </xf>
    <xf numFmtId="0" fontId="3" fillId="11" borderId="25" xfId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/>
    </xf>
    <xf numFmtId="0" fontId="28" fillId="2" borderId="15" xfId="0" applyFont="1" applyFill="1" applyBorder="1" applyAlignment="1">
      <alignment horizontal="center" vertical="center"/>
    </xf>
    <xf numFmtId="0" fontId="29" fillId="0" borderId="9" xfId="0" applyFont="1" applyBorder="1" applyAlignment="1">
      <alignment vertical="center"/>
    </xf>
    <xf numFmtId="6" fontId="0" fillId="0" borderId="25" xfId="3" applyNumberFormat="1" applyFont="1" applyBorder="1" applyAlignment="1">
      <alignment horizontal="center"/>
    </xf>
    <xf numFmtId="0" fontId="24" fillId="0" borderId="23" xfId="1" applyFont="1" applyAlignment="1">
      <alignment horizontal="center" vertical="center" wrapText="1"/>
    </xf>
    <xf numFmtId="2" fontId="3" fillId="0" borderId="23" xfId="1" applyNumberFormat="1" applyAlignment="1">
      <alignment horizontal="center" vertical="center" wrapText="1"/>
    </xf>
    <xf numFmtId="0" fontId="19" fillId="14" borderId="23" xfId="1" applyFont="1" applyFill="1"/>
    <xf numFmtId="0" fontId="7" fillId="0" borderId="23" xfId="0" applyFont="1" applyBorder="1" applyAlignment="1">
      <alignment horizontal="center" vertical="center"/>
    </xf>
    <xf numFmtId="0" fontId="19" fillId="10" borderId="23" xfId="1" applyFont="1" applyFill="1"/>
    <xf numFmtId="0" fontId="24" fillId="10" borderId="23" xfId="1" applyFont="1" applyFill="1" applyAlignment="1">
      <alignment horizontal="center" vertical="center" wrapText="1"/>
    </xf>
    <xf numFmtId="2" fontId="3" fillId="10" borderId="23" xfId="1" applyNumberFormat="1" applyFill="1" applyAlignment="1">
      <alignment horizontal="center" vertical="center" wrapText="1"/>
    </xf>
    <xf numFmtId="0" fontId="24" fillId="10" borderId="23" xfId="1" applyFont="1" applyFill="1" applyAlignment="1">
      <alignment horizontal="left" vertical="center" wrapText="1"/>
    </xf>
    <xf numFmtId="0" fontId="3" fillId="10" borderId="23" xfId="1" applyFill="1" applyAlignment="1">
      <alignment horizontal="center" vertical="center" wrapText="1"/>
    </xf>
    <xf numFmtId="0" fontId="24" fillId="15" borderId="25" xfId="1" applyFont="1" applyFill="1" applyBorder="1" applyAlignment="1">
      <alignment horizontal="center" vertical="center" wrapText="1"/>
    </xf>
    <xf numFmtId="0" fontId="26" fillId="14" borderId="25" xfId="0" applyFont="1" applyFill="1" applyBorder="1" applyAlignment="1">
      <alignment horizontal="center" vertical="center"/>
    </xf>
    <xf numFmtId="44" fontId="24" fillId="0" borderId="25" xfId="3" applyFont="1" applyBorder="1"/>
    <xf numFmtId="0" fontId="1" fillId="0" borderId="0" xfId="0" applyFont="1" applyAlignment="1">
      <alignment horizontal="center" wrapText="1"/>
    </xf>
    <xf numFmtId="0" fontId="0" fillId="0" borderId="0" xfId="0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7" fillId="0" borderId="23" xfId="1" applyFont="1" applyAlignment="1">
      <alignment horizontal="center" vertical="center" wrapText="1"/>
    </xf>
    <xf numFmtId="0" fontId="3" fillId="0" borderId="23" xfId="1"/>
    <xf numFmtId="0" fontId="17" fillId="12" borderId="25" xfId="1" applyFont="1" applyFill="1" applyBorder="1" applyAlignment="1">
      <alignment horizontal="center" vertical="center" textRotation="90" wrapText="1"/>
    </xf>
    <xf numFmtId="0" fontId="19" fillId="13" borderId="25" xfId="1" applyFont="1" applyFill="1" applyBorder="1"/>
    <xf numFmtId="0" fontId="17" fillId="12" borderId="25" xfId="1" applyFont="1" applyFill="1" applyBorder="1" applyAlignment="1">
      <alignment horizontal="center" vertical="center" wrapText="1"/>
    </xf>
    <xf numFmtId="2" fontId="17" fillId="12" borderId="25" xfId="1" applyNumberFormat="1" applyFont="1" applyFill="1" applyBorder="1" applyAlignment="1">
      <alignment horizontal="center" vertical="center" wrapText="1"/>
    </xf>
    <xf numFmtId="164" fontId="17" fillId="12" borderId="25" xfId="1" applyNumberFormat="1" applyFont="1" applyFill="1" applyBorder="1" applyAlignment="1">
      <alignment horizontal="center" vertical="center" wrapText="1"/>
    </xf>
    <xf numFmtId="0" fontId="17" fillId="12" borderId="26" xfId="1" applyFont="1" applyFill="1" applyBorder="1" applyAlignment="1">
      <alignment horizontal="center" vertical="center" wrapText="1"/>
    </xf>
    <xf numFmtId="0" fontId="17" fillId="12" borderId="27" xfId="1" applyFont="1" applyFill="1" applyBorder="1" applyAlignment="1">
      <alignment horizontal="center" vertical="center" wrapText="1"/>
    </xf>
    <xf numFmtId="0" fontId="17" fillId="12" borderId="28" xfId="1" applyFont="1" applyFill="1" applyBorder="1" applyAlignment="1">
      <alignment horizontal="center" vertical="center" wrapText="1"/>
    </xf>
    <xf numFmtId="0" fontId="25" fillId="12" borderId="25" xfId="0" applyFont="1" applyFill="1" applyBorder="1" applyAlignment="1">
      <alignment horizontal="center" vertical="center" wrapText="1"/>
    </xf>
    <xf numFmtId="0" fontId="6" fillId="12" borderId="25" xfId="0" applyFont="1" applyFill="1" applyBorder="1" applyAlignment="1">
      <alignment horizontal="center" vertical="center" wrapText="1"/>
    </xf>
    <xf numFmtId="0" fontId="17" fillId="13" borderId="25" xfId="1" applyFont="1" applyFill="1" applyBorder="1" applyAlignment="1">
      <alignment horizontal="center"/>
    </xf>
    <xf numFmtId="0" fontId="3" fillId="4" borderId="17" xfId="0" applyFont="1" applyFill="1" applyBorder="1" applyAlignment="1">
      <alignment vertical="center"/>
    </xf>
    <xf numFmtId="0" fontId="7" fillId="0" borderId="7" xfId="0" applyFont="1" applyBorder="1"/>
    <xf numFmtId="0" fontId="7" fillId="0" borderId="13" xfId="0" applyFont="1" applyBorder="1"/>
    <xf numFmtId="0" fontId="3" fillId="4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vertical="center"/>
    </xf>
    <xf numFmtId="0" fontId="3" fillId="4" borderId="2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vertical="center"/>
    </xf>
    <xf numFmtId="2" fontId="5" fillId="3" borderId="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 wrapText="1"/>
    </xf>
    <xf numFmtId="165" fontId="8" fillId="3" borderId="2" xfId="0" applyNumberFormat="1" applyFont="1" applyFill="1" applyBorder="1" applyAlignment="1">
      <alignment horizontal="center" vertical="center" wrapText="1"/>
    </xf>
    <xf numFmtId="9" fontId="5" fillId="3" borderId="2" xfId="0" applyNumberFormat="1" applyFont="1" applyFill="1" applyBorder="1" applyAlignment="1">
      <alignment horizontal="center" vertical="center" wrapText="1"/>
    </xf>
    <xf numFmtId="165" fontId="5" fillId="3" borderId="2" xfId="0" applyNumberFormat="1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vertical="center" wrapText="1"/>
    </xf>
    <xf numFmtId="0" fontId="7" fillId="0" borderId="22" xfId="0" applyFont="1" applyBorder="1"/>
    <xf numFmtId="0" fontId="7" fillId="0" borderId="23" xfId="0" applyFont="1" applyBorder="1"/>
    <xf numFmtId="0" fontId="3" fillId="4" borderId="20" xfId="0" applyFont="1" applyFill="1" applyBorder="1" applyAlignment="1">
      <alignment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vertical="center"/>
    </xf>
    <xf numFmtId="0" fontId="7" fillId="0" borderId="21" xfId="0" applyFont="1" applyBorder="1"/>
    <xf numFmtId="0" fontId="3" fillId="3" borderId="17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2" fontId="5" fillId="4" borderId="2" xfId="0" applyNumberFormat="1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165" fontId="8" fillId="4" borderId="2" xfId="0" applyNumberFormat="1" applyFont="1" applyFill="1" applyBorder="1" applyAlignment="1">
      <alignment horizontal="center" vertical="center" wrapText="1"/>
    </xf>
    <xf numFmtId="2" fontId="3" fillId="3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2" fontId="4" fillId="3" borderId="2" xfId="0" applyNumberFormat="1" applyFont="1" applyFill="1" applyBorder="1" applyAlignment="1">
      <alignment horizontal="center" vertical="center" wrapText="1"/>
    </xf>
    <xf numFmtId="165" fontId="5" fillId="4" borderId="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textRotation="90"/>
    </xf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0" fontId="7" fillId="0" borderId="5" xfId="0" applyFont="1" applyBorder="1"/>
    <xf numFmtId="0" fontId="7" fillId="0" borderId="6" xfId="0" applyFont="1" applyBorder="1"/>
    <xf numFmtId="0" fontId="7" fillId="0" borderId="10" xfId="0" applyFont="1" applyBorder="1"/>
    <xf numFmtId="0" fontId="7" fillId="0" borderId="11" xfId="0" applyFont="1" applyBorder="1"/>
    <xf numFmtId="0" fontId="7" fillId="0" borderId="12" xfId="0" applyFont="1" applyBorder="1"/>
    <xf numFmtId="0" fontId="4" fillId="2" borderId="9" xfId="0" applyFont="1" applyFill="1" applyBorder="1" applyAlignment="1">
      <alignment horizontal="center" vertical="center"/>
    </xf>
    <xf numFmtId="0" fontId="7" fillId="0" borderId="3" xfId="0" applyFont="1" applyBorder="1"/>
    <xf numFmtId="0" fontId="7" fillId="0" borderId="8" xfId="0" applyFont="1" applyBorder="1"/>
    <xf numFmtId="0" fontId="5" fillId="3" borderId="2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2" fontId="5" fillId="4" borderId="4" xfId="0" applyNumberFormat="1" applyFont="1" applyFill="1" applyBorder="1" applyAlignment="1">
      <alignment horizontal="center" vertical="center" wrapText="1"/>
    </xf>
    <xf numFmtId="0" fontId="7" fillId="0" borderId="24" xfId="0" applyFont="1" applyBorder="1"/>
    <xf numFmtId="0" fontId="7" fillId="0" borderId="14" xfId="0" applyFont="1" applyBorder="1"/>
    <xf numFmtId="0" fontId="4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vertical="center"/>
    </xf>
    <xf numFmtId="0" fontId="12" fillId="5" borderId="9" xfId="0" applyFont="1" applyFill="1" applyBorder="1" applyAlignment="1">
      <alignment horizontal="left"/>
    </xf>
    <xf numFmtId="0" fontId="3" fillId="0" borderId="9" xfId="0" applyFont="1" applyBorder="1" applyAlignment="1">
      <alignment vertical="center"/>
    </xf>
    <xf numFmtId="0" fontId="15" fillId="8" borderId="9" xfId="0" applyFont="1" applyFill="1" applyBorder="1" applyAlignment="1">
      <alignment horizontal="left" vertical="center"/>
    </xf>
    <xf numFmtId="0" fontId="15" fillId="8" borderId="2" xfId="0" applyFont="1" applyFill="1" applyBorder="1" applyAlignment="1">
      <alignment horizontal="center" vertical="center" wrapText="1"/>
    </xf>
    <xf numFmtId="0" fontId="15" fillId="8" borderId="2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</cellXfs>
  <cellStyles count="4">
    <cellStyle name="Moneda" xfId="3" builtinId="4"/>
    <cellStyle name="Normal" xfId="0" builtinId="0"/>
    <cellStyle name="Normal 2" xfId="1" xr:uid="{00000000-0005-0000-0000-000001000000}"/>
    <cellStyle name="Normal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96"/>
  <sheetViews>
    <sheetView workbookViewId="0">
      <selection activeCell="L16" sqref="L15:L16"/>
    </sheetView>
  </sheetViews>
  <sheetFormatPr baseColWidth="10" defaultColWidth="14.42578125" defaultRowHeight="15" customHeight="1"/>
  <cols>
    <col min="1" max="1" width="11.5703125" customWidth="1"/>
    <col min="2" max="2" width="85.42578125" customWidth="1"/>
    <col min="3" max="3" width="26.140625" customWidth="1"/>
    <col min="4" max="6" width="11.42578125" customWidth="1"/>
    <col min="7" max="20" width="10.7109375" customWidth="1"/>
  </cols>
  <sheetData>
    <row r="1" spans="1:6" ht="15.75">
      <c r="A1" s="143" t="s">
        <v>315</v>
      </c>
      <c r="B1" s="144"/>
    </row>
    <row r="2" spans="1:6" ht="15.75">
      <c r="A2" s="143" t="s">
        <v>316</v>
      </c>
      <c r="B2" s="144"/>
    </row>
    <row r="3" spans="1:6">
      <c r="A3" s="145" t="s">
        <v>326</v>
      </c>
      <c r="B3" s="144"/>
    </row>
    <row r="4" spans="1:6">
      <c r="A4" s="1"/>
      <c r="B4" s="1"/>
    </row>
    <row r="5" spans="1:6" ht="24.75" customHeight="1">
      <c r="A5" s="146" t="s">
        <v>330</v>
      </c>
      <c r="B5" s="144"/>
      <c r="C5" s="2"/>
      <c r="D5" s="2"/>
      <c r="E5" s="2"/>
      <c r="F5" s="2"/>
    </row>
    <row r="6" spans="1:6">
      <c r="A6" s="3"/>
      <c r="B6" s="3" t="s">
        <v>331</v>
      </c>
      <c r="C6" s="3"/>
      <c r="D6" s="3"/>
      <c r="E6" s="3"/>
      <c r="F6" s="3"/>
    </row>
    <row r="7" spans="1:6">
      <c r="A7" s="3"/>
      <c r="B7" s="3" t="s">
        <v>332</v>
      </c>
      <c r="C7" s="3"/>
      <c r="D7" s="3"/>
      <c r="E7" s="3"/>
      <c r="F7" s="3"/>
    </row>
    <row r="8" spans="1:6">
      <c r="A8" s="3"/>
      <c r="B8" s="3"/>
      <c r="C8" s="3"/>
      <c r="D8" s="3"/>
      <c r="E8" s="3"/>
      <c r="F8" s="3"/>
    </row>
    <row r="9" spans="1:6">
      <c r="A9" s="147" t="s">
        <v>2</v>
      </c>
      <c r="B9" s="144"/>
      <c r="C9" s="3"/>
      <c r="D9" s="3"/>
      <c r="E9" s="3"/>
      <c r="F9" s="3"/>
    </row>
    <row r="10" spans="1:6">
      <c r="A10" s="3"/>
      <c r="B10" s="3"/>
      <c r="C10" s="3"/>
      <c r="D10" s="3"/>
      <c r="E10" s="3"/>
      <c r="F10" s="3"/>
    </row>
    <row r="11" spans="1:6">
      <c r="A11" s="127" t="s">
        <v>3</v>
      </c>
      <c r="B11" s="127" t="s">
        <v>4</v>
      </c>
      <c r="C11" s="128" t="s">
        <v>327</v>
      </c>
    </row>
    <row r="12" spans="1:6">
      <c r="A12" s="5">
        <v>1</v>
      </c>
      <c r="B12" s="129" t="s">
        <v>328</v>
      </c>
      <c r="C12" s="130">
        <v>39858000</v>
      </c>
    </row>
    <row r="13" spans="1:6" ht="15.75" customHeight="1">
      <c r="A13" s="5">
        <v>2</v>
      </c>
      <c r="B13" s="129" t="s">
        <v>329</v>
      </c>
      <c r="C13" s="130">
        <v>39858000</v>
      </c>
    </row>
    <row r="14" spans="1:6" ht="15.75" customHeight="1">
      <c r="A14" s="6"/>
      <c r="B14" s="6"/>
    </row>
    <row r="15" spans="1:6" ht="15.75" customHeight="1">
      <c r="A15" s="6"/>
      <c r="B15" s="6"/>
    </row>
    <row r="16" spans="1:6" ht="15.75" customHeight="1">
      <c r="A16" s="6"/>
      <c r="B16" s="6"/>
    </row>
    <row r="17" spans="1:2" ht="15.75" customHeight="1">
      <c r="A17" s="6"/>
      <c r="B17" s="6"/>
    </row>
    <row r="18" spans="1:2" ht="15.75" customHeight="1">
      <c r="A18" s="6"/>
      <c r="B18" s="6"/>
    </row>
    <row r="19" spans="1:2" ht="15.75" customHeight="1">
      <c r="A19" s="6"/>
      <c r="B19" s="6"/>
    </row>
    <row r="20" spans="1:2" ht="15.75" customHeight="1">
      <c r="A20" s="6"/>
      <c r="B20" s="6"/>
    </row>
    <row r="21" spans="1:2" ht="15.75" customHeight="1">
      <c r="A21" s="6"/>
      <c r="B21" s="6"/>
    </row>
    <row r="22" spans="1:2" ht="15.75" customHeight="1">
      <c r="A22" s="6"/>
      <c r="B22" s="6"/>
    </row>
    <row r="23" spans="1:2" ht="15.75" customHeight="1">
      <c r="A23" s="6"/>
      <c r="B23" s="6"/>
    </row>
    <row r="24" spans="1:2" ht="15.75" customHeight="1">
      <c r="A24" s="6"/>
      <c r="B24" s="6"/>
    </row>
    <row r="25" spans="1:2" ht="15.75" customHeight="1">
      <c r="A25" s="6"/>
      <c r="B25" s="6"/>
    </row>
    <row r="26" spans="1:2" ht="15.75" customHeight="1">
      <c r="A26" s="6"/>
      <c r="B26" s="6"/>
    </row>
    <row r="27" spans="1:2" ht="15.75" customHeight="1">
      <c r="A27" s="6"/>
      <c r="B27" s="6"/>
    </row>
    <row r="28" spans="1:2" ht="15.75" customHeight="1">
      <c r="A28" s="6"/>
      <c r="B28" s="6"/>
    </row>
    <row r="29" spans="1:2" ht="15.75" customHeight="1">
      <c r="A29" s="6"/>
      <c r="B29" s="6"/>
    </row>
    <row r="30" spans="1:2" ht="15.75" customHeight="1">
      <c r="A30" s="6"/>
      <c r="B30" s="6"/>
    </row>
    <row r="31" spans="1:2" ht="15.75" customHeight="1">
      <c r="A31" s="6"/>
      <c r="B31" s="6"/>
    </row>
    <row r="32" spans="1:2" ht="15.75" customHeight="1">
      <c r="A32" s="6"/>
      <c r="B32" s="6"/>
    </row>
    <row r="33" spans="1:2" ht="15.75" customHeight="1">
      <c r="A33" s="6"/>
      <c r="B33" s="6"/>
    </row>
    <row r="34" spans="1:2" ht="15.75" customHeight="1">
      <c r="A34" s="6"/>
      <c r="B34" s="6"/>
    </row>
    <row r="35" spans="1:2" ht="15.75" customHeight="1">
      <c r="A35" s="6"/>
      <c r="B35" s="6"/>
    </row>
    <row r="36" spans="1:2" ht="15.75" customHeight="1">
      <c r="A36" s="6"/>
      <c r="B36" s="6"/>
    </row>
    <row r="37" spans="1:2" ht="15.75" customHeight="1">
      <c r="A37" s="6"/>
      <c r="B37" s="6"/>
    </row>
    <row r="38" spans="1:2" ht="15.75" customHeight="1">
      <c r="A38" s="6"/>
      <c r="B38" s="6"/>
    </row>
    <row r="39" spans="1:2" ht="15.75" customHeight="1">
      <c r="A39" s="6"/>
      <c r="B39" s="6"/>
    </row>
    <row r="40" spans="1:2" ht="15.75" customHeight="1">
      <c r="A40" s="6"/>
      <c r="B40" s="6"/>
    </row>
    <row r="41" spans="1:2" ht="15.75" customHeight="1">
      <c r="A41" s="6"/>
      <c r="B41" s="6"/>
    </row>
    <row r="42" spans="1:2" ht="15.75" customHeight="1">
      <c r="A42" s="6"/>
      <c r="B42" s="6"/>
    </row>
    <row r="43" spans="1:2" ht="15.75" customHeight="1">
      <c r="A43" s="6"/>
      <c r="B43" s="6"/>
    </row>
    <row r="44" spans="1:2" ht="15.75" customHeight="1">
      <c r="A44" s="6"/>
      <c r="B44" s="6"/>
    </row>
    <row r="45" spans="1:2" ht="15.75" customHeight="1">
      <c r="A45" s="6"/>
      <c r="B45" s="6"/>
    </row>
    <row r="46" spans="1:2" ht="15.75" customHeight="1">
      <c r="A46" s="6"/>
      <c r="B46" s="6"/>
    </row>
    <row r="47" spans="1:2" ht="15.75" customHeight="1">
      <c r="A47" s="6"/>
      <c r="B47" s="6"/>
    </row>
    <row r="48" spans="1:2" ht="15.75" customHeight="1">
      <c r="A48" s="6"/>
      <c r="B48" s="6"/>
    </row>
    <row r="49" spans="1:2" ht="15.75" customHeight="1">
      <c r="A49" s="6"/>
      <c r="B49" s="6"/>
    </row>
    <row r="50" spans="1:2" ht="15.75" customHeight="1">
      <c r="A50" s="6"/>
      <c r="B50" s="6"/>
    </row>
    <row r="51" spans="1:2" ht="15.75" customHeight="1">
      <c r="A51" s="6"/>
      <c r="B51" s="6"/>
    </row>
    <row r="52" spans="1:2" ht="15.75" customHeight="1">
      <c r="A52" s="6"/>
      <c r="B52" s="6"/>
    </row>
    <row r="53" spans="1:2" ht="15.75" customHeight="1">
      <c r="A53" s="6"/>
      <c r="B53" s="6"/>
    </row>
    <row r="54" spans="1:2" ht="15.75" customHeight="1">
      <c r="A54" s="6"/>
      <c r="B54" s="6"/>
    </row>
    <row r="55" spans="1:2" ht="15.75" customHeight="1">
      <c r="A55" s="6"/>
      <c r="B55" s="6"/>
    </row>
    <row r="56" spans="1:2" ht="15.75" customHeight="1">
      <c r="A56" s="6"/>
      <c r="B56" s="6"/>
    </row>
    <row r="57" spans="1:2" ht="15.75" customHeight="1">
      <c r="A57" s="6"/>
      <c r="B57" s="6"/>
    </row>
    <row r="58" spans="1:2" ht="15.75" customHeight="1">
      <c r="A58" s="6"/>
      <c r="B58" s="6"/>
    </row>
    <row r="59" spans="1:2" ht="15.75" customHeight="1">
      <c r="A59" s="6"/>
      <c r="B59" s="6"/>
    </row>
    <row r="60" spans="1:2" ht="15.75" customHeight="1">
      <c r="A60" s="6"/>
      <c r="B60" s="6"/>
    </row>
    <row r="61" spans="1:2" ht="15.75" customHeight="1">
      <c r="A61" s="6"/>
      <c r="B61" s="6"/>
    </row>
    <row r="62" spans="1:2" ht="15.75" customHeight="1">
      <c r="A62" s="6"/>
      <c r="B62" s="6"/>
    </row>
    <row r="63" spans="1:2" ht="15.75" customHeight="1">
      <c r="A63" s="6"/>
      <c r="B63" s="6"/>
    </row>
    <row r="64" spans="1:2" ht="15.75" customHeight="1">
      <c r="A64" s="6"/>
      <c r="B64" s="6"/>
    </row>
    <row r="65" spans="1:2" ht="15.75" customHeight="1">
      <c r="A65" s="6"/>
      <c r="B65" s="6"/>
    </row>
    <row r="66" spans="1:2" ht="15.75" customHeight="1">
      <c r="A66" s="6"/>
      <c r="B66" s="6"/>
    </row>
    <row r="67" spans="1:2" ht="15.75" customHeight="1">
      <c r="A67" s="6"/>
      <c r="B67" s="6"/>
    </row>
    <row r="68" spans="1:2" ht="15.75" customHeight="1">
      <c r="A68" s="6"/>
      <c r="B68" s="6"/>
    </row>
    <row r="69" spans="1:2" ht="15.75" customHeight="1">
      <c r="A69" s="6"/>
      <c r="B69" s="6"/>
    </row>
    <row r="70" spans="1:2" ht="15.75" customHeight="1">
      <c r="A70" s="6"/>
      <c r="B70" s="6"/>
    </row>
    <row r="71" spans="1:2" ht="15.75" customHeight="1">
      <c r="A71" s="6"/>
      <c r="B71" s="6"/>
    </row>
    <row r="72" spans="1:2" ht="15.75" customHeight="1">
      <c r="A72" s="6"/>
      <c r="B72" s="6"/>
    </row>
    <row r="73" spans="1:2" ht="15.75" customHeight="1">
      <c r="A73" s="6"/>
      <c r="B73" s="6"/>
    </row>
    <row r="74" spans="1:2" ht="15.75" customHeight="1">
      <c r="A74" s="6"/>
      <c r="B74" s="6"/>
    </row>
    <row r="75" spans="1:2" ht="15.75" customHeight="1">
      <c r="A75" s="6"/>
      <c r="B75" s="6"/>
    </row>
    <row r="76" spans="1:2" ht="15.75" customHeight="1">
      <c r="A76" s="6"/>
      <c r="B76" s="6"/>
    </row>
    <row r="77" spans="1:2" ht="15.75" customHeight="1">
      <c r="A77" s="6"/>
      <c r="B77" s="6"/>
    </row>
    <row r="78" spans="1:2" ht="15.75" customHeight="1">
      <c r="A78" s="6"/>
      <c r="B78" s="6"/>
    </row>
    <row r="79" spans="1:2" ht="15.75" customHeight="1">
      <c r="A79" s="6"/>
      <c r="B79" s="6"/>
    </row>
    <row r="80" spans="1:2" ht="15.75" customHeight="1">
      <c r="A80" s="6"/>
      <c r="B80" s="6"/>
    </row>
    <row r="81" spans="1:2" ht="15.75" customHeight="1">
      <c r="A81" s="6"/>
      <c r="B81" s="6"/>
    </row>
    <row r="82" spans="1:2" ht="15.75" customHeight="1">
      <c r="A82" s="6"/>
      <c r="B82" s="6"/>
    </row>
    <row r="83" spans="1:2" ht="15.75" customHeight="1">
      <c r="A83" s="6"/>
      <c r="B83" s="6"/>
    </row>
    <row r="84" spans="1:2" ht="15.75" customHeight="1">
      <c r="A84" s="6"/>
      <c r="B84" s="6"/>
    </row>
    <row r="85" spans="1:2" ht="15.75" customHeight="1">
      <c r="A85" s="6"/>
      <c r="B85" s="6"/>
    </row>
    <row r="86" spans="1:2" ht="15.75" customHeight="1">
      <c r="A86" s="6"/>
      <c r="B86" s="6"/>
    </row>
    <row r="87" spans="1:2" ht="15.75" customHeight="1">
      <c r="A87" s="6"/>
      <c r="B87" s="6"/>
    </row>
    <row r="88" spans="1:2" ht="15.75" customHeight="1">
      <c r="A88" s="6"/>
      <c r="B88" s="6"/>
    </row>
    <row r="89" spans="1:2" ht="15.75" customHeight="1">
      <c r="A89" s="6"/>
      <c r="B89" s="6"/>
    </row>
    <row r="90" spans="1:2" ht="15.75" customHeight="1">
      <c r="A90" s="6"/>
      <c r="B90" s="6"/>
    </row>
    <row r="91" spans="1:2" ht="15.75" customHeight="1">
      <c r="A91" s="6"/>
      <c r="B91" s="6"/>
    </row>
    <row r="92" spans="1:2" ht="15.75" customHeight="1">
      <c r="A92" s="6"/>
      <c r="B92" s="6"/>
    </row>
    <row r="93" spans="1:2" ht="15.75" customHeight="1">
      <c r="A93" s="6"/>
      <c r="B93" s="6"/>
    </row>
    <row r="94" spans="1:2" ht="15.75" customHeight="1">
      <c r="A94" s="6"/>
      <c r="B94" s="6"/>
    </row>
    <row r="95" spans="1:2" ht="15.75" customHeight="1">
      <c r="A95" s="6"/>
      <c r="B95" s="6"/>
    </row>
    <row r="96" spans="1:2" ht="15.75" customHeight="1">
      <c r="A96" s="6"/>
      <c r="B96" s="6"/>
    </row>
    <row r="97" spans="1:2" ht="15.75" customHeight="1">
      <c r="A97" s="6"/>
      <c r="B97" s="6"/>
    </row>
    <row r="98" spans="1:2" ht="15.75" customHeight="1">
      <c r="A98" s="6"/>
      <c r="B98" s="6"/>
    </row>
    <row r="99" spans="1:2" ht="15.75" customHeight="1">
      <c r="A99" s="6"/>
      <c r="B99" s="6"/>
    </row>
    <row r="100" spans="1:2" ht="15.75" customHeight="1">
      <c r="A100" s="6"/>
      <c r="B100" s="6"/>
    </row>
    <row r="101" spans="1:2" ht="15.75" customHeight="1">
      <c r="A101" s="6"/>
      <c r="B101" s="6"/>
    </row>
    <row r="102" spans="1:2" ht="15.75" customHeight="1">
      <c r="A102" s="6"/>
      <c r="B102" s="6"/>
    </row>
    <row r="103" spans="1:2" ht="15.75" customHeight="1">
      <c r="A103" s="6"/>
      <c r="B103" s="6"/>
    </row>
    <row r="104" spans="1:2" ht="15.75" customHeight="1">
      <c r="A104" s="6"/>
      <c r="B104" s="6"/>
    </row>
    <row r="105" spans="1:2" ht="15.75" customHeight="1">
      <c r="A105" s="6"/>
      <c r="B105" s="6"/>
    </row>
    <row r="106" spans="1:2" ht="15.75" customHeight="1">
      <c r="A106" s="6"/>
      <c r="B106" s="6"/>
    </row>
    <row r="107" spans="1:2" ht="15.75" customHeight="1">
      <c r="A107" s="6"/>
      <c r="B107" s="6"/>
    </row>
    <row r="108" spans="1:2" ht="15.75" customHeight="1">
      <c r="A108" s="6"/>
      <c r="B108" s="6"/>
    </row>
    <row r="109" spans="1:2" ht="15.75" customHeight="1">
      <c r="A109" s="6"/>
      <c r="B109" s="6"/>
    </row>
    <row r="110" spans="1:2" ht="15.75" customHeight="1">
      <c r="A110" s="6"/>
      <c r="B110" s="6"/>
    </row>
    <row r="111" spans="1:2" ht="15.75" customHeight="1">
      <c r="A111" s="6"/>
      <c r="B111" s="6"/>
    </row>
    <row r="112" spans="1:2" ht="15.75" customHeight="1">
      <c r="A112" s="6"/>
      <c r="B112" s="6"/>
    </row>
    <row r="113" spans="1:2" ht="15.75" customHeight="1">
      <c r="A113" s="6"/>
      <c r="B113" s="6"/>
    </row>
    <row r="114" spans="1:2" ht="15.75" customHeight="1">
      <c r="A114" s="6"/>
      <c r="B114" s="6"/>
    </row>
    <row r="115" spans="1:2" ht="15.75" customHeight="1">
      <c r="A115" s="6"/>
      <c r="B115" s="6"/>
    </row>
    <row r="116" spans="1:2" ht="15.75" customHeight="1">
      <c r="A116" s="6"/>
      <c r="B116" s="6"/>
    </row>
    <row r="117" spans="1:2" ht="15.75" customHeight="1">
      <c r="A117" s="6"/>
      <c r="B117" s="6"/>
    </row>
    <row r="118" spans="1:2" ht="15.75" customHeight="1">
      <c r="A118" s="6"/>
      <c r="B118" s="6"/>
    </row>
    <row r="119" spans="1:2" ht="15.75" customHeight="1">
      <c r="A119" s="6"/>
      <c r="B119" s="6"/>
    </row>
    <row r="120" spans="1:2" ht="15.75" customHeight="1">
      <c r="A120" s="6"/>
      <c r="B120" s="6"/>
    </row>
    <row r="121" spans="1:2" ht="15.75" customHeight="1">
      <c r="A121" s="6"/>
      <c r="B121" s="6"/>
    </row>
    <row r="122" spans="1:2" ht="15.75" customHeight="1">
      <c r="A122" s="6"/>
      <c r="B122" s="6"/>
    </row>
    <row r="123" spans="1:2" ht="15.75" customHeight="1">
      <c r="A123" s="6"/>
      <c r="B123" s="6"/>
    </row>
    <row r="124" spans="1:2" ht="15.75" customHeight="1">
      <c r="A124" s="6"/>
      <c r="B124" s="6"/>
    </row>
    <row r="125" spans="1:2" ht="15.75" customHeight="1">
      <c r="A125" s="6"/>
      <c r="B125" s="6"/>
    </row>
    <row r="126" spans="1:2" ht="15.75" customHeight="1">
      <c r="A126" s="6"/>
      <c r="B126" s="6"/>
    </row>
    <row r="127" spans="1:2" ht="15.75" customHeight="1">
      <c r="A127" s="6"/>
      <c r="B127" s="6"/>
    </row>
    <row r="128" spans="1:2" ht="15.75" customHeight="1">
      <c r="A128" s="6"/>
      <c r="B128" s="6"/>
    </row>
    <row r="129" spans="1:2" ht="15.75" customHeight="1">
      <c r="A129" s="6"/>
      <c r="B129" s="6"/>
    </row>
    <row r="130" spans="1:2" ht="15.75" customHeight="1">
      <c r="A130" s="6"/>
      <c r="B130" s="6"/>
    </row>
    <row r="131" spans="1:2" ht="15.75" customHeight="1">
      <c r="A131" s="6"/>
      <c r="B131" s="6"/>
    </row>
    <row r="132" spans="1:2" ht="15.75" customHeight="1">
      <c r="A132" s="6"/>
      <c r="B132" s="6"/>
    </row>
    <row r="133" spans="1:2" ht="15.75" customHeight="1">
      <c r="A133" s="6"/>
      <c r="B133" s="6"/>
    </row>
    <row r="134" spans="1:2" ht="15.75" customHeight="1">
      <c r="A134" s="6"/>
      <c r="B134" s="6"/>
    </row>
    <row r="135" spans="1:2" ht="15.75" customHeight="1">
      <c r="A135" s="6"/>
      <c r="B135" s="6"/>
    </row>
    <row r="136" spans="1:2" ht="15.75" customHeight="1">
      <c r="A136" s="6"/>
      <c r="B136" s="6"/>
    </row>
    <row r="137" spans="1:2" ht="15.75" customHeight="1">
      <c r="A137" s="6"/>
      <c r="B137" s="6"/>
    </row>
    <row r="138" spans="1:2" ht="15.75" customHeight="1">
      <c r="A138" s="6"/>
      <c r="B138" s="6"/>
    </row>
    <row r="139" spans="1:2" ht="15.75" customHeight="1">
      <c r="A139" s="6"/>
      <c r="B139" s="6"/>
    </row>
    <row r="140" spans="1:2" ht="15.75" customHeight="1">
      <c r="A140" s="6"/>
      <c r="B140" s="6"/>
    </row>
    <row r="141" spans="1:2" ht="15.75" customHeight="1">
      <c r="A141" s="6"/>
      <c r="B141" s="6"/>
    </row>
    <row r="142" spans="1:2" ht="15.75" customHeight="1">
      <c r="A142" s="6"/>
      <c r="B142" s="6"/>
    </row>
    <row r="143" spans="1:2" ht="15.75" customHeight="1">
      <c r="A143" s="6"/>
      <c r="B143" s="6"/>
    </row>
    <row r="144" spans="1:2" ht="15.75" customHeight="1">
      <c r="A144" s="6"/>
      <c r="B144" s="6"/>
    </row>
    <row r="145" spans="1:2" ht="15.75" customHeight="1">
      <c r="A145" s="6"/>
      <c r="B145" s="6"/>
    </row>
    <row r="146" spans="1:2" ht="15.75" customHeight="1">
      <c r="A146" s="6"/>
      <c r="B146" s="6"/>
    </row>
    <row r="147" spans="1:2" ht="15.75" customHeight="1">
      <c r="A147" s="6"/>
      <c r="B147" s="6"/>
    </row>
    <row r="148" spans="1:2" ht="15.75" customHeight="1">
      <c r="A148" s="6"/>
      <c r="B148" s="6"/>
    </row>
    <row r="149" spans="1:2" ht="15.75" customHeight="1">
      <c r="A149" s="6"/>
      <c r="B149" s="6"/>
    </row>
    <row r="150" spans="1:2" ht="15.75" customHeight="1">
      <c r="A150" s="6"/>
      <c r="B150" s="6"/>
    </row>
    <row r="151" spans="1:2" ht="15.75" customHeight="1">
      <c r="A151" s="6"/>
      <c r="B151" s="6"/>
    </row>
    <row r="152" spans="1:2" ht="15.75" customHeight="1">
      <c r="A152" s="6"/>
      <c r="B152" s="6"/>
    </row>
    <row r="153" spans="1:2" ht="15.75" customHeight="1">
      <c r="A153" s="6"/>
      <c r="B153" s="6"/>
    </row>
    <row r="154" spans="1:2" ht="15.75" customHeight="1">
      <c r="A154" s="6"/>
      <c r="B154" s="6"/>
    </row>
    <row r="155" spans="1:2" ht="15.75" customHeight="1">
      <c r="A155" s="6"/>
      <c r="B155" s="6"/>
    </row>
    <row r="156" spans="1:2" ht="15.75" customHeight="1">
      <c r="A156" s="6"/>
      <c r="B156" s="6"/>
    </row>
    <row r="157" spans="1:2" ht="15.75" customHeight="1">
      <c r="A157" s="6"/>
      <c r="B157" s="6"/>
    </row>
    <row r="158" spans="1:2" ht="15.75" customHeight="1">
      <c r="A158" s="6"/>
      <c r="B158" s="6"/>
    </row>
    <row r="159" spans="1:2" ht="15.75" customHeight="1">
      <c r="A159" s="6"/>
      <c r="B159" s="6"/>
    </row>
    <row r="160" spans="1:2" ht="15.75" customHeight="1">
      <c r="A160" s="6"/>
      <c r="B160" s="6"/>
    </row>
    <row r="161" spans="1:2" ht="15.75" customHeight="1">
      <c r="A161" s="6"/>
      <c r="B161" s="6"/>
    </row>
    <row r="162" spans="1:2" ht="15.75" customHeight="1">
      <c r="A162" s="6"/>
      <c r="B162" s="6"/>
    </row>
    <row r="163" spans="1:2" ht="15.75" customHeight="1">
      <c r="A163" s="6"/>
      <c r="B163" s="6"/>
    </row>
    <row r="164" spans="1:2" ht="15.75" customHeight="1">
      <c r="A164" s="6"/>
      <c r="B164" s="6"/>
    </row>
    <row r="165" spans="1:2" ht="15.75" customHeight="1">
      <c r="A165" s="6"/>
      <c r="B165" s="6"/>
    </row>
    <row r="166" spans="1:2" ht="15.75" customHeight="1">
      <c r="A166" s="6"/>
      <c r="B166" s="6"/>
    </row>
    <row r="167" spans="1:2" ht="15.75" customHeight="1">
      <c r="A167" s="6"/>
      <c r="B167" s="6"/>
    </row>
    <row r="168" spans="1:2" ht="15.75" customHeight="1">
      <c r="A168" s="6"/>
      <c r="B168" s="6"/>
    </row>
    <row r="169" spans="1:2" ht="15.75" customHeight="1">
      <c r="A169" s="6"/>
      <c r="B169" s="6"/>
    </row>
    <row r="170" spans="1:2" ht="15.75" customHeight="1">
      <c r="A170" s="6"/>
      <c r="B170" s="6"/>
    </row>
    <row r="171" spans="1:2" ht="15.75" customHeight="1">
      <c r="A171" s="6"/>
      <c r="B171" s="6"/>
    </row>
    <row r="172" spans="1:2" ht="15.75" customHeight="1">
      <c r="A172" s="6"/>
      <c r="B172" s="6"/>
    </row>
    <row r="173" spans="1:2" ht="15.75" customHeight="1">
      <c r="A173" s="6"/>
      <c r="B173" s="6"/>
    </row>
    <row r="174" spans="1:2" ht="15.75" customHeight="1">
      <c r="A174" s="6"/>
      <c r="B174" s="6"/>
    </row>
    <row r="175" spans="1:2" ht="15.75" customHeight="1">
      <c r="A175" s="6"/>
      <c r="B175" s="6"/>
    </row>
    <row r="176" spans="1:2" ht="15.75" customHeight="1">
      <c r="A176" s="6"/>
      <c r="B176" s="6"/>
    </row>
    <row r="177" spans="1:2" ht="15.75" customHeight="1">
      <c r="A177" s="6"/>
      <c r="B177" s="6"/>
    </row>
    <row r="178" spans="1:2" ht="15.75" customHeight="1">
      <c r="A178" s="6"/>
      <c r="B178" s="6"/>
    </row>
    <row r="179" spans="1:2" ht="15.75" customHeight="1">
      <c r="A179" s="6"/>
      <c r="B179" s="6"/>
    </row>
    <row r="180" spans="1:2" ht="15.75" customHeight="1">
      <c r="A180" s="6"/>
      <c r="B180" s="6"/>
    </row>
    <row r="181" spans="1:2" ht="15.75" customHeight="1">
      <c r="A181" s="6"/>
      <c r="B181" s="6"/>
    </row>
    <row r="182" spans="1:2" ht="15.75" customHeight="1">
      <c r="A182" s="6"/>
      <c r="B182" s="6"/>
    </row>
    <row r="183" spans="1:2" ht="15.75" customHeight="1">
      <c r="A183" s="6"/>
      <c r="B183" s="6"/>
    </row>
    <row r="184" spans="1:2" ht="15.75" customHeight="1">
      <c r="A184" s="6"/>
      <c r="B184" s="6"/>
    </row>
    <row r="185" spans="1:2" ht="15.75" customHeight="1">
      <c r="A185" s="6"/>
      <c r="B185" s="6"/>
    </row>
    <row r="186" spans="1:2" ht="15.75" customHeight="1">
      <c r="A186" s="6"/>
      <c r="B186" s="6"/>
    </row>
    <row r="187" spans="1:2" ht="15.75" customHeight="1">
      <c r="A187" s="6"/>
      <c r="B187" s="6"/>
    </row>
    <row r="188" spans="1:2" ht="15.75" customHeight="1">
      <c r="A188" s="6"/>
      <c r="B188" s="6"/>
    </row>
    <row r="189" spans="1:2" ht="15.75" customHeight="1">
      <c r="A189" s="6"/>
      <c r="B189" s="6"/>
    </row>
    <row r="190" spans="1:2" ht="15.75" customHeight="1">
      <c r="A190" s="6"/>
      <c r="B190" s="6"/>
    </row>
    <row r="191" spans="1:2" ht="15.75" customHeight="1">
      <c r="A191" s="6"/>
      <c r="B191" s="6"/>
    </row>
    <row r="192" spans="1: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</sheetData>
  <mergeCells count="5">
    <mergeCell ref="A1:B1"/>
    <mergeCell ref="A2:B2"/>
    <mergeCell ref="A3:B3"/>
    <mergeCell ref="A5:B5"/>
    <mergeCell ref="A9:B9"/>
  </mergeCells>
  <printOptions horizontalCentered="1" verticalCentered="1"/>
  <pageMargins left="0.55551181102362202" right="0" top="0.10837438423645321" bottom="0.1625615763546798" header="0" footer="0"/>
  <pageSetup scale="76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fitToPage="1"/>
  </sheetPr>
  <dimension ref="A1:L853"/>
  <sheetViews>
    <sheetView tabSelected="1" view="pageBreakPreview" topLeftCell="A7" zoomScale="89" zoomScaleNormal="89" zoomScaleSheetLayoutView="89" workbookViewId="0">
      <selection activeCell="F10" sqref="F10"/>
    </sheetView>
  </sheetViews>
  <sheetFormatPr baseColWidth="10" defaultColWidth="14.42578125" defaultRowHeight="15" customHeight="1"/>
  <cols>
    <col min="1" max="1" width="16.28515625" style="112" customWidth="1"/>
    <col min="2" max="2" width="20.28515625" style="112" customWidth="1"/>
    <col min="3" max="3" width="24.5703125" style="112" customWidth="1"/>
    <col min="4" max="4" width="16.28515625" style="112" customWidth="1"/>
    <col min="5" max="5" width="21.7109375" style="112" customWidth="1"/>
    <col min="6" max="6" width="16.28515625" style="112" customWidth="1"/>
    <col min="7" max="7" width="20.85546875" style="112" customWidth="1"/>
    <col min="8" max="8" width="16.28515625" style="112" customWidth="1"/>
    <col min="9" max="9" width="19.5703125" style="112" customWidth="1"/>
    <col min="10" max="10" width="24.85546875" style="112" customWidth="1"/>
    <col min="11" max="11" width="19.85546875" style="112" customWidth="1"/>
    <col min="12" max="16384" width="14.42578125" style="112"/>
  </cols>
  <sheetData>
    <row r="1" spans="1:12" ht="12.75" customHeight="1">
      <c r="A1" s="148"/>
      <c r="B1" s="149"/>
      <c r="C1" s="149"/>
      <c r="D1" s="149"/>
      <c r="E1" s="149"/>
      <c r="F1" s="149"/>
      <c r="G1" s="149"/>
      <c r="H1" s="149"/>
      <c r="I1" s="111"/>
    </row>
    <row r="2" spans="1:12" ht="12.75" customHeight="1">
      <c r="A2" s="148"/>
      <c r="B2" s="149"/>
      <c r="C2" s="149"/>
      <c r="D2" s="149"/>
      <c r="E2" s="149"/>
      <c r="F2" s="149"/>
      <c r="G2" s="149"/>
      <c r="H2" s="149"/>
      <c r="I2" s="111"/>
    </row>
    <row r="3" spans="1:12" ht="47.25" customHeight="1">
      <c r="A3" s="148" t="str">
        <f>+Proponentes!A5</f>
        <v>Objetivo: "CONTRATAR LA REHABILITACIÓN DE LA INFRAESTRUCTURA VIAL A TRAVÉS DE LA REMOCIÓN DE DERRUMBES, PERFILADO DE TALUDES, RETIRO DE MATERIAL, CAPA VEGETAL Y ESCOMBROS, Y DEMÁS ACTIVIDADES QUE SE REQUIERAN PARA LA ATENCIÓN DE EMERGENCIAS DE MANERA INMEDIATA EN EL MUNICIPIO DE CHINCHINÁ"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</row>
    <row r="4" spans="1:12" ht="12.75" customHeight="1">
      <c r="A4" s="111"/>
      <c r="B4" s="111"/>
      <c r="C4" s="142">
        <v>1423500</v>
      </c>
      <c r="D4" s="111"/>
      <c r="E4" s="113">
        <v>39858000</v>
      </c>
      <c r="F4" s="114">
        <f>E4/C4</f>
        <v>28</v>
      </c>
      <c r="G4" s="111"/>
      <c r="H4" s="115"/>
      <c r="I4" s="111"/>
    </row>
    <row r="5" spans="1:12" ht="12.75" customHeight="1">
      <c r="A5" s="148" t="s">
        <v>319</v>
      </c>
      <c r="B5" s="149"/>
      <c r="C5" s="149"/>
      <c r="D5" s="149"/>
      <c r="E5" s="149"/>
      <c r="F5" s="149"/>
      <c r="G5" s="149"/>
      <c r="H5" s="149"/>
      <c r="I5" s="111"/>
    </row>
    <row r="6" spans="1:12" ht="12.75" customHeight="1">
      <c r="A6" s="150" t="s">
        <v>3</v>
      </c>
      <c r="B6" s="152" t="s">
        <v>6</v>
      </c>
      <c r="C6" s="152" t="s">
        <v>320</v>
      </c>
      <c r="D6" s="152"/>
      <c r="E6" s="152"/>
      <c r="F6" s="152"/>
      <c r="G6" s="152"/>
      <c r="H6" s="152"/>
      <c r="I6" s="152"/>
      <c r="J6" s="152"/>
      <c r="K6" s="152"/>
      <c r="L6" s="152"/>
    </row>
    <row r="7" spans="1:12" ht="59.25" customHeight="1">
      <c r="A7" s="151"/>
      <c r="B7" s="151"/>
      <c r="C7" s="155" t="s">
        <v>321</v>
      </c>
      <c r="D7" s="156"/>
      <c r="E7" s="156"/>
      <c r="F7" s="156"/>
      <c r="G7" s="156"/>
      <c r="H7" s="156"/>
      <c r="I7" s="157"/>
      <c r="J7" s="160" t="s">
        <v>322</v>
      </c>
      <c r="K7" s="160"/>
      <c r="L7" s="160"/>
    </row>
    <row r="8" spans="1:12" ht="37.5" customHeight="1">
      <c r="A8" s="151"/>
      <c r="B8" s="151"/>
      <c r="C8" s="152" t="s">
        <v>334</v>
      </c>
      <c r="D8" s="153" t="s">
        <v>333</v>
      </c>
      <c r="E8" s="154" t="s">
        <v>13</v>
      </c>
      <c r="F8" s="152" t="s">
        <v>14</v>
      </c>
      <c r="G8" s="152" t="s">
        <v>323</v>
      </c>
      <c r="H8" s="152" t="s">
        <v>31</v>
      </c>
      <c r="I8" s="158" t="s">
        <v>314</v>
      </c>
      <c r="J8" s="152" t="s">
        <v>324</v>
      </c>
      <c r="K8" s="153" t="s">
        <v>325</v>
      </c>
      <c r="L8" s="152" t="s">
        <v>14</v>
      </c>
    </row>
    <row r="9" spans="1:12" ht="76.5" customHeight="1">
      <c r="A9" s="151"/>
      <c r="B9" s="151"/>
      <c r="C9" s="151"/>
      <c r="D9" s="151"/>
      <c r="E9" s="151"/>
      <c r="F9" s="151"/>
      <c r="G9" s="151"/>
      <c r="H9" s="151"/>
      <c r="I9" s="159"/>
      <c r="J9" s="151"/>
      <c r="K9" s="151"/>
      <c r="L9" s="151"/>
    </row>
    <row r="10" spans="1:12" ht="138.75" customHeight="1">
      <c r="A10" s="125">
        <f>Proponentes!A13</f>
        <v>2</v>
      </c>
      <c r="B10" s="126" t="str">
        <f>Proponentes!B13</f>
        <v>EDIFICANDO INGENIEROS SAS</v>
      </c>
      <c r="C10" s="120" t="s">
        <v>335</v>
      </c>
      <c r="D10" s="122">
        <f>755964673.29/C4</f>
        <v>531.06053620653313</v>
      </c>
      <c r="E10" s="123" t="s">
        <v>336</v>
      </c>
      <c r="F10" s="140" t="s">
        <v>21</v>
      </c>
      <c r="G10" s="121" t="str">
        <f>C10</f>
        <v>Contrato 2148 DE 2019, participacion 100% 
EDIFICANDO INGENIEROS SAS</v>
      </c>
      <c r="H10" s="122">
        <f>D10</f>
        <v>531.06053620653313</v>
      </c>
      <c r="I10" s="141" t="s">
        <v>313</v>
      </c>
      <c r="J10" s="121" t="str">
        <f>G10</f>
        <v>Contrato 2148 DE 2019, participacion 100% 
EDIFICANDO INGENIEROS SAS</v>
      </c>
      <c r="K10" s="124">
        <f>(755964673.29/C4)*0.5</f>
        <v>265.53026810326656</v>
      </c>
      <c r="L10" s="140" t="s">
        <v>21</v>
      </c>
    </row>
    <row r="11" spans="1:12" ht="12.75" customHeight="1">
      <c r="A11" s="135"/>
      <c r="B11" s="135"/>
      <c r="C11" s="136"/>
      <c r="D11" s="137"/>
      <c r="E11" s="138"/>
      <c r="F11" s="135"/>
      <c r="G11" s="139"/>
      <c r="H11" s="132"/>
      <c r="I11" s="134"/>
      <c r="J11" s="131"/>
      <c r="K11" s="132"/>
      <c r="L11" s="133"/>
    </row>
    <row r="12" spans="1:12" ht="12.75" customHeight="1">
      <c r="A12" s="135"/>
      <c r="B12" s="135"/>
      <c r="C12" s="136"/>
      <c r="D12" s="137"/>
      <c r="E12" s="138"/>
      <c r="F12" s="135"/>
      <c r="G12" s="139"/>
      <c r="H12" s="132"/>
      <c r="I12" s="134"/>
      <c r="J12" s="131"/>
      <c r="K12" s="132"/>
      <c r="L12" s="133"/>
    </row>
    <row r="13" spans="1:12" ht="12.75" customHeight="1">
      <c r="A13" s="135"/>
      <c r="B13" s="135"/>
      <c r="C13" s="136"/>
      <c r="D13" s="137"/>
      <c r="E13" s="138"/>
      <c r="F13" s="135"/>
      <c r="G13" s="139"/>
      <c r="H13" s="132"/>
      <c r="I13" s="134"/>
      <c r="J13" s="131"/>
      <c r="K13" s="132"/>
      <c r="L13" s="133"/>
    </row>
    <row r="14" spans="1:12" ht="12.75" customHeight="1">
      <c r="A14" s="111"/>
      <c r="B14" s="117" t="s">
        <v>317</v>
      </c>
      <c r="C14" s="111"/>
      <c r="D14" s="111"/>
      <c r="E14" s="111"/>
      <c r="F14" s="111"/>
      <c r="G14" s="117"/>
      <c r="H14" s="111"/>
      <c r="I14" s="111"/>
    </row>
    <row r="15" spans="1:12" ht="12.75" customHeight="1">
      <c r="A15" s="111"/>
      <c r="B15" s="118" t="s">
        <v>318</v>
      </c>
      <c r="C15" s="111"/>
      <c r="D15" s="111"/>
      <c r="E15" s="111"/>
      <c r="F15" s="111"/>
      <c r="G15" s="118"/>
      <c r="H15" s="111"/>
      <c r="I15" s="111"/>
    </row>
    <row r="16" spans="1:12" ht="12.75" customHeight="1">
      <c r="A16" s="111"/>
      <c r="B16" s="118"/>
      <c r="C16" s="111"/>
      <c r="D16" s="111"/>
      <c r="E16" s="111"/>
      <c r="F16" s="111"/>
      <c r="G16" s="118"/>
      <c r="H16" s="111"/>
      <c r="I16" s="111"/>
    </row>
    <row r="17" spans="1:9" ht="12.75" customHeight="1">
      <c r="A17" s="111"/>
      <c r="B17" s="117" t="s">
        <v>312</v>
      </c>
      <c r="C17" s="111"/>
      <c r="D17" s="111"/>
      <c r="E17" s="111"/>
      <c r="F17" s="111"/>
      <c r="G17" s="117"/>
      <c r="H17" s="111"/>
      <c r="I17" s="111"/>
    </row>
    <row r="18" spans="1:9" ht="12.75" customHeight="1">
      <c r="A18" s="111"/>
      <c r="B18" s="116"/>
      <c r="C18" s="111"/>
      <c r="D18" s="111"/>
      <c r="E18" s="111"/>
      <c r="F18" s="111"/>
      <c r="G18" s="111"/>
      <c r="H18" s="111"/>
      <c r="I18" s="111"/>
    </row>
    <row r="19" spans="1:9" ht="12.75" customHeight="1">
      <c r="A19" s="111"/>
      <c r="B19" s="116"/>
      <c r="C19" s="111"/>
      <c r="D19" s="111"/>
      <c r="E19" s="111"/>
      <c r="F19" s="111"/>
      <c r="G19" s="111"/>
      <c r="H19" s="111"/>
      <c r="I19" s="111"/>
    </row>
    <row r="20" spans="1:9" ht="12.75" customHeight="1">
      <c r="A20" s="111"/>
      <c r="B20" s="116"/>
      <c r="C20" s="111"/>
      <c r="D20" s="111"/>
      <c r="E20" s="111"/>
      <c r="F20" s="111"/>
      <c r="G20" s="111"/>
      <c r="H20" s="111"/>
      <c r="I20" s="111"/>
    </row>
    <row r="21" spans="1:9" ht="12.75" customHeight="1">
      <c r="A21" s="111"/>
      <c r="B21" s="116"/>
      <c r="C21" s="111"/>
      <c r="D21" s="111"/>
      <c r="E21" s="111"/>
      <c r="F21" s="111"/>
      <c r="G21" s="111"/>
      <c r="H21" s="111"/>
      <c r="I21" s="111"/>
    </row>
    <row r="22" spans="1:9" ht="12.75" customHeight="1">
      <c r="A22" s="111"/>
      <c r="B22" s="116"/>
      <c r="C22" s="111"/>
      <c r="D22" s="111"/>
      <c r="E22" s="111"/>
      <c r="F22" s="111"/>
      <c r="G22" s="111"/>
      <c r="H22" s="111"/>
      <c r="I22" s="111"/>
    </row>
    <row r="23" spans="1:9" ht="12.75" customHeight="1">
      <c r="A23" s="111"/>
      <c r="B23" s="116"/>
      <c r="C23" s="111"/>
      <c r="D23" s="111"/>
      <c r="E23" s="111"/>
      <c r="F23" s="111"/>
      <c r="G23" s="111"/>
      <c r="H23" s="111"/>
      <c r="I23" s="111"/>
    </row>
    <row r="24" spans="1:9" ht="12.75" customHeight="1">
      <c r="A24" s="111"/>
      <c r="B24" s="111"/>
      <c r="C24" s="111"/>
      <c r="D24" s="111"/>
      <c r="E24" s="111"/>
      <c r="F24" s="111"/>
      <c r="G24" s="111"/>
      <c r="H24" s="119"/>
      <c r="I24" s="111"/>
    </row>
    <row r="25" spans="1:9" ht="12.75" customHeight="1">
      <c r="A25" s="111"/>
      <c r="B25" s="111"/>
      <c r="C25" s="111"/>
      <c r="D25" s="111"/>
      <c r="E25" s="111"/>
      <c r="F25" s="111"/>
      <c r="G25" s="111"/>
      <c r="H25" s="111"/>
      <c r="I25" s="111"/>
    </row>
    <row r="26" spans="1:9" ht="12.75" customHeight="1">
      <c r="A26" s="111"/>
      <c r="B26" s="111"/>
      <c r="C26" s="111"/>
      <c r="D26" s="111"/>
      <c r="E26" s="111"/>
      <c r="F26" s="111"/>
      <c r="G26" s="111"/>
      <c r="H26" s="111"/>
      <c r="I26" s="111"/>
    </row>
    <row r="27" spans="1:9" ht="12.75" customHeight="1">
      <c r="A27" s="111"/>
      <c r="B27" s="111"/>
      <c r="C27" s="111"/>
      <c r="D27" s="111"/>
      <c r="E27" s="111"/>
      <c r="F27" s="111"/>
      <c r="G27" s="111"/>
      <c r="H27" s="111"/>
      <c r="I27" s="111"/>
    </row>
    <row r="28" spans="1:9" ht="12.75" customHeight="1">
      <c r="A28" s="111"/>
      <c r="B28" s="111"/>
      <c r="C28" s="111"/>
      <c r="D28" s="111"/>
      <c r="E28" s="111"/>
      <c r="F28" s="111"/>
      <c r="G28" s="111"/>
      <c r="H28" s="111"/>
      <c r="I28" s="111"/>
    </row>
    <row r="29" spans="1:9" ht="12.75" customHeight="1">
      <c r="A29" s="111"/>
      <c r="B29" s="111"/>
      <c r="C29" s="111"/>
      <c r="D29" s="111"/>
      <c r="E29" s="111"/>
      <c r="F29" s="111"/>
      <c r="G29" s="111"/>
      <c r="H29" s="111"/>
      <c r="I29" s="111"/>
    </row>
    <row r="30" spans="1:9" ht="12.75" customHeight="1">
      <c r="A30" s="111"/>
      <c r="B30" s="111"/>
      <c r="C30" s="111"/>
      <c r="D30" s="111"/>
      <c r="E30" s="111"/>
      <c r="F30" s="111"/>
      <c r="G30" s="111"/>
      <c r="H30" s="111"/>
      <c r="I30" s="111"/>
    </row>
    <row r="31" spans="1:9" ht="12.75" customHeight="1">
      <c r="A31" s="111"/>
      <c r="B31" s="111"/>
      <c r="C31" s="111"/>
      <c r="D31" s="111"/>
      <c r="E31" s="111"/>
      <c r="F31" s="111"/>
      <c r="G31" s="111"/>
      <c r="H31" s="111"/>
      <c r="I31" s="111"/>
    </row>
    <row r="32" spans="1:9" ht="12.75" customHeight="1">
      <c r="A32" s="111"/>
      <c r="B32" s="111"/>
      <c r="C32" s="111"/>
      <c r="D32" s="111"/>
      <c r="E32" s="111"/>
      <c r="F32" s="111"/>
      <c r="G32" s="111"/>
      <c r="H32" s="111"/>
      <c r="I32" s="111"/>
    </row>
    <row r="33" spans="1:9" ht="12.75" customHeight="1">
      <c r="A33" s="111"/>
      <c r="B33" s="111"/>
      <c r="C33" s="111"/>
      <c r="D33" s="111"/>
      <c r="E33" s="111"/>
      <c r="F33" s="111"/>
      <c r="G33" s="111"/>
      <c r="H33" s="111"/>
      <c r="I33" s="111"/>
    </row>
    <row r="34" spans="1:9" ht="12.75" customHeight="1">
      <c r="A34" s="111"/>
      <c r="B34" s="111"/>
      <c r="C34" s="111"/>
      <c r="D34" s="111"/>
      <c r="E34" s="111"/>
      <c r="F34" s="111"/>
      <c r="G34" s="111"/>
      <c r="H34" s="111"/>
      <c r="I34" s="111"/>
    </row>
    <row r="35" spans="1:9" ht="12.75" customHeight="1">
      <c r="A35" s="111"/>
      <c r="B35" s="111"/>
      <c r="C35" s="111"/>
      <c r="D35" s="111"/>
      <c r="E35" s="111"/>
      <c r="F35" s="111"/>
      <c r="G35" s="111"/>
      <c r="H35" s="111"/>
      <c r="I35" s="111"/>
    </row>
    <row r="36" spans="1:9" ht="12.75" customHeight="1">
      <c r="A36" s="111"/>
      <c r="B36" s="111"/>
      <c r="C36" s="111"/>
      <c r="D36" s="111"/>
      <c r="E36" s="111"/>
      <c r="F36" s="111"/>
      <c r="G36" s="111"/>
      <c r="H36" s="111"/>
      <c r="I36" s="111"/>
    </row>
    <row r="37" spans="1:9" ht="12.75" customHeight="1">
      <c r="A37" s="111"/>
      <c r="B37" s="111"/>
      <c r="C37" s="111"/>
      <c r="D37" s="111"/>
      <c r="E37" s="111"/>
      <c r="F37" s="111"/>
      <c r="G37" s="111"/>
      <c r="H37" s="111"/>
      <c r="I37" s="111"/>
    </row>
    <row r="38" spans="1:9" ht="12.75" customHeight="1">
      <c r="A38" s="111"/>
      <c r="B38" s="111"/>
      <c r="C38" s="111"/>
      <c r="D38" s="111"/>
      <c r="E38" s="111"/>
      <c r="F38" s="111"/>
      <c r="G38" s="111"/>
      <c r="H38" s="111"/>
      <c r="I38" s="111"/>
    </row>
    <row r="39" spans="1:9" ht="12.75" customHeight="1">
      <c r="A39" s="111"/>
      <c r="B39" s="111"/>
      <c r="C39" s="111"/>
      <c r="D39" s="111"/>
      <c r="E39" s="111"/>
      <c r="F39" s="111"/>
      <c r="G39" s="111"/>
      <c r="H39" s="111"/>
      <c r="I39" s="111"/>
    </row>
    <row r="40" spans="1:9" ht="12.75" customHeight="1">
      <c r="A40" s="111"/>
      <c r="B40" s="111"/>
      <c r="C40" s="111"/>
      <c r="D40" s="111"/>
      <c r="E40" s="111"/>
      <c r="F40" s="111"/>
      <c r="G40" s="111"/>
      <c r="H40" s="111"/>
      <c r="I40" s="111"/>
    </row>
    <row r="41" spans="1:9" ht="12.75" customHeight="1">
      <c r="A41" s="111"/>
      <c r="B41" s="111"/>
      <c r="C41" s="111"/>
      <c r="D41" s="111"/>
      <c r="E41" s="111"/>
      <c r="F41" s="111"/>
      <c r="G41" s="111"/>
      <c r="H41" s="111"/>
      <c r="I41" s="111"/>
    </row>
    <row r="42" spans="1:9" ht="12.75" customHeight="1">
      <c r="A42" s="111"/>
      <c r="B42" s="111"/>
      <c r="C42" s="111"/>
      <c r="D42" s="111"/>
      <c r="E42" s="111"/>
      <c r="F42" s="111"/>
      <c r="G42" s="111"/>
      <c r="H42" s="111"/>
      <c r="I42" s="111"/>
    </row>
    <row r="43" spans="1:9" ht="12.75" customHeight="1">
      <c r="A43" s="111"/>
      <c r="B43" s="111"/>
      <c r="C43" s="111"/>
      <c r="D43" s="111"/>
      <c r="E43" s="111"/>
      <c r="F43" s="111"/>
      <c r="G43" s="111"/>
      <c r="H43" s="111"/>
      <c r="I43" s="111"/>
    </row>
    <row r="44" spans="1:9" ht="12.75" customHeight="1">
      <c r="A44" s="111"/>
      <c r="B44" s="111"/>
      <c r="C44" s="111"/>
      <c r="D44" s="111"/>
      <c r="E44" s="111"/>
      <c r="F44" s="111"/>
      <c r="G44" s="111"/>
      <c r="H44" s="111"/>
      <c r="I44" s="111"/>
    </row>
    <row r="45" spans="1:9" ht="12.75" customHeight="1">
      <c r="A45" s="111"/>
      <c r="B45" s="111"/>
      <c r="C45" s="111"/>
      <c r="D45" s="111"/>
      <c r="E45" s="111"/>
      <c r="F45" s="111"/>
      <c r="G45" s="111"/>
      <c r="H45" s="111"/>
      <c r="I45" s="111"/>
    </row>
    <row r="46" spans="1:9" ht="12.75" customHeight="1">
      <c r="A46" s="111"/>
      <c r="B46" s="111"/>
      <c r="C46" s="111"/>
      <c r="D46" s="111"/>
      <c r="E46" s="111"/>
      <c r="F46" s="111"/>
      <c r="G46" s="111"/>
      <c r="H46" s="111"/>
      <c r="I46" s="111"/>
    </row>
    <row r="47" spans="1:9" ht="12.75" customHeight="1">
      <c r="A47" s="111"/>
      <c r="B47" s="111"/>
      <c r="C47" s="111"/>
      <c r="D47" s="111"/>
      <c r="E47" s="111"/>
      <c r="F47" s="111"/>
      <c r="G47" s="111"/>
      <c r="H47" s="111"/>
      <c r="I47" s="111"/>
    </row>
    <row r="48" spans="1:9" ht="12.75" customHeight="1">
      <c r="A48" s="111"/>
      <c r="B48" s="111"/>
      <c r="C48" s="111"/>
      <c r="D48" s="111"/>
      <c r="E48" s="111"/>
      <c r="F48" s="111"/>
      <c r="G48" s="111"/>
      <c r="H48" s="111"/>
      <c r="I48" s="111"/>
    </row>
    <row r="49" spans="1:9" ht="12.75" customHeight="1">
      <c r="A49" s="111"/>
      <c r="B49" s="111"/>
      <c r="C49" s="111"/>
      <c r="D49" s="111"/>
      <c r="E49" s="111"/>
      <c r="F49" s="111"/>
      <c r="G49" s="111"/>
      <c r="H49" s="111"/>
      <c r="I49" s="111"/>
    </row>
    <row r="50" spans="1:9" ht="12.75" customHeight="1">
      <c r="A50" s="111"/>
      <c r="B50" s="111"/>
      <c r="C50" s="111"/>
      <c r="D50" s="111"/>
      <c r="E50" s="111"/>
      <c r="F50" s="111"/>
      <c r="G50" s="111"/>
      <c r="H50" s="111"/>
      <c r="I50" s="111"/>
    </row>
    <row r="51" spans="1:9" ht="12.75" customHeight="1">
      <c r="A51" s="111"/>
      <c r="B51" s="111"/>
      <c r="C51" s="111"/>
      <c r="D51" s="111"/>
      <c r="E51" s="111"/>
      <c r="F51" s="111"/>
      <c r="G51" s="111"/>
      <c r="H51" s="111"/>
      <c r="I51" s="111"/>
    </row>
    <row r="52" spans="1:9" ht="12.75" customHeight="1">
      <c r="A52" s="111"/>
      <c r="B52" s="111"/>
      <c r="C52" s="111"/>
      <c r="D52" s="111"/>
      <c r="E52" s="111"/>
      <c r="F52" s="111"/>
      <c r="G52" s="111"/>
      <c r="H52" s="111"/>
      <c r="I52" s="111"/>
    </row>
    <row r="53" spans="1:9" ht="12.75" customHeight="1">
      <c r="A53" s="111"/>
      <c r="B53" s="111"/>
      <c r="C53" s="111"/>
      <c r="D53" s="111"/>
      <c r="E53" s="111"/>
      <c r="F53" s="111"/>
      <c r="G53" s="111"/>
      <c r="H53" s="111"/>
      <c r="I53" s="111"/>
    </row>
    <row r="54" spans="1:9" ht="12.75" customHeight="1">
      <c r="A54" s="111"/>
      <c r="B54" s="111"/>
      <c r="C54" s="111"/>
      <c r="D54" s="111"/>
      <c r="E54" s="111"/>
      <c r="F54" s="111"/>
      <c r="G54" s="111"/>
      <c r="H54" s="111"/>
      <c r="I54" s="111"/>
    </row>
    <row r="55" spans="1:9" ht="12.75" customHeight="1">
      <c r="A55" s="111"/>
      <c r="B55" s="111"/>
      <c r="C55" s="111"/>
      <c r="D55" s="111"/>
      <c r="E55" s="111"/>
      <c r="F55" s="111"/>
      <c r="G55" s="111"/>
      <c r="H55" s="111"/>
      <c r="I55" s="111"/>
    </row>
    <row r="56" spans="1:9" ht="12.75" customHeight="1">
      <c r="A56" s="111"/>
      <c r="B56" s="111"/>
      <c r="C56" s="111"/>
      <c r="D56" s="111"/>
      <c r="E56" s="111"/>
      <c r="F56" s="111"/>
      <c r="G56" s="111"/>
      <c r="H56" s="111"/>
      <c r="I56" s="111"/>
    </row>
    <row r="57" spans="1:9" ht="12.75" customHeight="1">
      <c r="A57" s="111"/>
      <c r="B57" s="111"/>
      <c r="C57" s="111"/>
      <c r="D57" s="111"/>
      <c r="E57" s="111"/>
      <c r="F57" s="111"/>
      <c r="G57" s="111"/>
      <c r="H57" s="111"/>
      <c r="I57" s="111"/>
    </row>
    <row r="58" spans="1:9" ht="12.75" customHeight="1">
      <c r="A58" s="111"/>
      <c r="B58" s="111"/>
      <c r="C58" s="111"/>
      <c r="D58" s="111"/>
      <c r="E58" s="111"/>
      <c r="F58" s="111"/>
      <c r="G58" s="111"/>
      <c r="H58" s="111"/>
      <c r="I58" s="111"/>
    </row>
    <row r="59" spans="1:9" ht="12.75" customHeight="1">
      <c r="A59" s="111"/>
      <c r="B59" s="111"/>
      <c r="C59" s="111"/>
      <c r="D59" s="111"/>
      <c r="E59" s="111"/>
      <c r="F59" s="111"/>
      <c r="G59" s="111"/>
      <c r="H59" s="111"/>
      <c r="I59" s="111"/>
    </row>
    <row r="60" spans="1:9" ht="12.75" customHeight="1">
      <c r="A60" s="111"/>
      <c r="B60" s="111"/>
      <c r="C60" s="111"/>
      <c r="D60" s="111"/>
      <c r="E60" s="111"/>
      <c r="F60" s="111"/>
      <c r="G60" s="111"/>
      <c r="H60" s="111"/>
      <c r="I60" s="111"/>
    </row>
    <row r="61" spans="1:9" ht="12.75" customHeight="1">
      <c r="A61" s="111"/>
      <c r="B61" s="111"/>
      <c r="C61" s="111"/>
      <c r="D61" s="111"/>
      <c r="E61" s="111"/>
      <c r="F61" s="111"/>
      <c r="G61" s="111"/>
      <c r="H61" s="111"/>
      <c r="I61" s="111"/>
    </row>
    <row r="62" spans="1:9" ht="12.75" customHeight="1">
      <c r="A62" s="111"/>
      <c r="B62" s="111"/>
      <c r="C62" s="111"/>
      <c r="D62" s="111"/>
      <c r="E62" s="111"/>
      <c r="F62" s="111"/>
      <c r="G62" s="111"/>
      <c r="H62" s="111"/>
      <c r="I62" s="111"/>
    </row>
    <row r="63" spans="1:9" ht="12.75" customHeight="1">
      <c r="A63" s="111"/>
      <c r="B63" s="111"/>
      <c r="C63" s="111"/>
      <c r="D63" s="111"/>
      <c r="E63" s="111"/>
      <c r="F63" s="111"/>
      <c r="G63" s="111"/>
      <c r="H63" s="111"/>
      <c r="I63" s="111"/>
    </row>
    <row r="64" spans="1:9" ht="12.75" customHeight="1">
      <c r="A64" s="111"/>
      <c r="B64" s="111"/>
      <c r="C64" s="111"/>
      <c r="D64" s="111"/>
      <c r="E64" s="111"/>
      <c r="F64" s="111"/>
      <c r="G64" s="111"/>
      <c r="H64" s="111"/>
      <c r="I64" s="111"/>
    </row>
    <row r="65" spans="1:9" ht="12.75" customHeight="1">
      <c r="A65" s="111"/>
      <c r="B65" s="111"/>
      <c r="C65" s="111"/>
      <c r="D65" s="111"/>
      <c r="E65" s="111"/>
      <c r="F65" s="111"/>
      <c r="G65" s="111"/>
      <c r="H65" s="111"/>
      <c r="I65" s="111"/>
    </row>
    <row r="66" spans="1:9" ht="12.75" customHeight="1">
      <c r="A66" s="111"/>
      <c r="B66" s="111"/>
      <c r="C66" s="111"/>
      <c r="D66" s="111"/>
      <c r="E66" s="111"/>
      <c r="F66" s="111"/>
      <c r="G66" s="111"/>
      <c r="H66" s="111"/>
      <c r="I66" s="111"/>
    </row>
    <row r="67" spans="1:9" ht="12.75" customHeight="1">
      <c r="A67" s="111"/>
      <c r="B67" s="111"/>
      <c r="C67" s="111"/>
      <c r="D67" s="111"/>
      <c r="E67" s="111"/>
      <c r="F67" s="111"/>
      <c r="G67" s="111"/>
      <c r="H67" s="111"/>
      <c r="I67" s="111"/>
    </row>
    <row r="68" spans="1:9" ht="12.75" customHeight="1">
      <c r="A68" s="111"/>
      <c r="B68" s="111"/>
      <c r="C68" s="111"/>
      <c r="D68" s="111"/>
      <c r="E68" s="111"/>
      <c r="F68" s="111"/>
      <c r="G68" s="111"/>
      <c r="H68" s="111"/>
      <c r="I68" s="111"/>
    </row>
    <row r="69" spans="1:9" ht="12.75" customHeight="1">
      <c r="A69" s="111"/>
      <c r="B69" s="111"/>
      <c r="C69" s="111"/>
      <c r="D69" s="111"/>
      <c r="E69" s="111"/>
      <c r="F69" s="111"/>
      <c r="G69" s="111"/>
      <c r="H69" s="111"/>
      <c r="I69" s="111"/>
    </row>
    <row r="70" spans="1:9" ht="12.75" customHeight="1">
      <c r="A70" s="111"/>
      <c r="B70" s="111"/>
      <c r="C70" s="111"/>
      <c r="D70" s="111"/>
      <c r="E70" s="111"/>
      <c r="F70" s="111"/>
      <c r="G70" s="111"/>
      <c r="H70" s="111"/>
      <c r="I70" s="111"/>
    </row>
    <row r="71" spans="1:9" ht="12.75" customHeight="1">
      <c r="A71" s="111"/>
      <c r="B71" s="111"/>
      <c r="C71" s="111"/>
      <c r="D71" s="111"/>
      <c r="E71" s="111"/>
      <c r="F71" s="111"/>
      <c r="G71" s="111"/>
      <c r="H71" s="111"/>
      <c r="I71" s="111"/>
    </row>
    <row r="72" spans="1:9" ht="12.75" customHeight="1">
      <c r="A72" s="111"/>
      <c r="B72" s="111"/>
      <c r="C72" s="111"/>
      <c r="D72" s="111"/>
      <c r="E72" s="111"/>
      <c r="F72" s="111"/>
      <c r="G72" s="111"/>
      <c r="H72" s="111"/>
      <c r="I72" s="111"/>
    </row>
    <row r="73" spans="1:9" ht="12.75" customHeight="1">
      <c r="A73" s="111"/>
      <c r="B73" s="111"/>
      <c r="C73" s="111"/>
      <c r="D73" s="111"/>
      <c r="E73" s="111"/>
      <c r="F73" s="111"/>
      <c r="G73" s="111"/>
      <c r="H73" s="111"/>
      <c r="I73" s="111"/>
    </row>
    <row r="74" spans="1:9" ht="12.75" customHeight="1">
      <c r="A74" s="111"/>
      <c r="B74" s="111"/>
      <c r="C74" s="111"/>
      <c r="D74" s="111"/>
      <c r="E74" s="111"/>
      <c r="F74" s="111"/>
      <c r="G74" s="111"/>
      <c r="H74" s="111"/>
      <c r="I74" s="111"/>
    </row>
    <row r="75" spans="1:9" ht="12.75" customHeight="1">
      <c r="A75" s="111"/>
      <c r="B75" s="111"/>
      <c r="C75" s="111"/>
      <c r="D75" s="111"/>
      <c r="E75" s="111"/>
      <c r="F75" s="111"/>
      <c r="G75" s="111"/>
      <c r="H75" s="111"/>
      <c r="I75" s="111"/>
    </row>
    <row r="76" spans="1:9" ht="12.75" customHeight="1">
      <c r="A76" s="111"/>
      <c r="B76" s="111"/>
      <c r="C76" s="111"/>
      <c r="D76" s="111"/>
      <c r="E76" s="111"/>
      <c r="F76" s="111"/>
      <c r="G76" s="111"/>
      <c r="H76" s="111"/>
      <c r="I76" s="111"/>
    </row>
    <row r="77" spans="1:9" ht="12.75" customHeight="1">
      <c r="A77" s="111"/>
      <c r="B77" s="111"/>
      <c r="C77" s="111"/>
      <c r="D77" s="111"/>
      <c r="E77" s="111"/>
      <c r="F77" s="111"/>
      <c r="G77" s="111"/>
      <c r="H77" s="111"/>
      <c r="I77" s="111"/>
    </row>
    <row r="78" spans="1:9" ht="12.75" customHeight="1">
      <c r="A78" s="111"/>
      <c r="B78" s="111"/>
      <c r="C78" s="111"/>
      <c r="D78" s="111"/>
      <c r="E78" s="111"/>
      <c r="F78" s="111"/>
      <c r="G78" s="111"/>
      <c r="H78" s="111"/>
      <c r="I78" s="111"/>
    </row>
    <row r="79" spans="1:9" ht="12.75" customHeight="1">
      <c r="A79" s="111"/>
      <c r="B79" s="111"/>
      <c r="C79" s="111"/>
      <c r="D79" s="111"/>
      <c r="E79" s="111"/>
      <c r="F79" s="111"/>
      <c r="G79" s="111"/>
      <c r="H79" s="111"/>
      <c r="I79" s="111"/>
    </row>
    <row r="80" spans="1:9" ht="12.75" customHeight="1">
      <c r="A80" s="111"/>
      <c r="B80" s="111"/>
      <c r="C80" s="111"/>
      <c r="D80" s="111"/>
      <c r="E80" s="111"/>
      <c r="F80" s="111"/>
      <c r="G80" s="111"/>
      <c r="H80" s="111"/>
      <c r="I80" s="111"/>
    </row>
    <row r="81" spans="1:9" ht="12.75" customHeight="1">
      <c r="A81" s="111"/>
      <c r="B81" s="111"/>
      <c r="C81" s="111"/>
      <c r="D81" s="111"/>
      <c r="E81" s="111"/>
      <c r="F81" s="111"/>
      <c r="G81" s="111"/>
      <c r="H81" s="111"/>
      <c r="I81" s="111"/>
    </row>
    <row r="82" spans="1:9" ht="12.75" customHeight="1">
      <c r="A82" s="111"/>
      <c r="B82" s="111"/>
      <c r="C82" s="111"/>
      <c r="D82" s="111"/>
      <c r="E82" s="111"/>
      <c r="F82" s="111"/>
      <c r="G82" s="111"/>
      <c r="H82" s="111"/>
      <c r="I82" s="111"/>
    </row>
    <row r="83" spans="1:9" ht="12.75" customHeight="1">
      <c r="A83" s="111"/>
      <c r="B83" s="111"/>
      <c r="C83" s="111"/>
      <c r="D83" s="111"/>
      <c r="E83" s="111"/>
      <c r="F83" s="111"/>
      <c r="G83" s="111"/>
      <c r="H83" s="111"/>
      <c r="I83" s="111"/>
    </row>
    <row r="84" spans="1:9" ht="12.75" customHeight="1">
      <c r="A84" s="111"/>
      <c r="B84" s="111"/>
      <c r="C84" s="111"/>
      <c r="D84" s="111"/>
      <c r="E84" s="111"/>
      <c r="F84" s="111"/>
      <c r="G84" s="111"/>
      <c r="H84" s="111"/>
      <c r="I84" s="111"/>
    </row>
    <row r="85" spans="1:9" ht="12.75" customHeight="1">
      <c r="A85" s="111"/>
      <c r="B85" s="111"/>
      <c r="C85" s="111"/>
      <c r="D85" s="111"/>
      <c r="E85" s="111"/>
      <c r="F85" s="111"/>
      <c r="G85" s="111"/>
      <c r="H85" s="111"/>
      <c r="I85" s="111"/>
    </row>
    <row r="86" spans="1:9" ht="12.75" customHeight="1">
      <c r="A86" s="111"/>
      <c r="B86" s="111"/>
      <c r="C86" s="111"/>
      <c r="D86" s="111"/>
      <c r="E86" s="111"/>
      <c r="F86" s="111"/>
      <c r="G86" s="111"/>
      <c r="H86" s="111"/>
      <c r="I86" s="111"/>
    </row>
    <row r="87" spans="1:9" ht="12.75" customHeight="1">
      <c r="A87" s="111"/>
      <c r="B87" s="111"/>
      <c r="C87" s="111"/>
      <c r="D87" s="111"/>
      <c r="E87" s="111"/>
      <c r="F87" s="111"/>
      <c r="G87" s="111"/>
      <c r="H87" s="111"/>
      <c r="I87" s="111"/>
    </row>
    <row r="88" spans="1:9" ht="12.75" customHeight="1">
      <c r="A88" s="111"/>
      <c r="B88" s="111"/>
      <c r="C88" s="111"/>
      <c r="D88" s="111"/>
      <c r="E88" s="111"/>
      <c r="F88" s="111"/>
      <c r="G88" s="111"/>
      <c r="H88" s="111"/>
      <c r="I88" s="111"/>
    </row>
    <row r="89" spans="1:9" ht="12.75" customHeight="1">
      <c r="A89" s="111"/>
      <c r="B89" s="111"/>
      <c r="C89" s="111"/>
      <c r="D89" s="111"/>
      <c r="E89" s="111"/>
      <c r="F89" s="111"/>
      <c r="G89" s="111"/>
      <c r="H89" s="111"/>
      <c r="I89" s="111"/>
    </row>
    <row r="90" spans="1:9" ht="12.75" customHeight="1">
      <c r="A90" s="111"/>
      <c r="B90" s="111"/>
      <c r="C90" s="111"/>
      <c r="D90" s="111"/>
      <c r="E90" s="111"/>
      <c r="F90" s="111"/>
      <c r="G90" s="111"/>
      <c r="H90" s="111"/>
      <c r="I90" s="111"/>
    </row>
    <row r="91" spans="1:9" ht="12.75" customHeight="1">
      <c r="A91" s="111"/>
      <c r="B91" s="111"/>
      <c r="C91" s="111"/>
      <c r="D91" s="111"/>
      <c r="E91" s="111"/>
      <c r="F91" s="111"/>
      <c r="G91" s="111"/>
      <c r="H91" s="111"/>
      <c r="I91" s="111"/>
    </row>
    <row r="92" spans="1:9" ht="12.75" customHeight="1">
      <c r="A92" s="111"/>
      <c r="B92" s="111"/>
      <c r="C92" s="111"/>
      <c r="D92" s="111"/>
      <c r="E92" s="111"/>
      <c r="F92" s="111"/>
      <c r="G92" s="111"/>
      <c r="H92" s="111"/>
      <c r="I92" s="111"/>
    </row>
    <row r="93" spans="1:9" ht="12.75" customHeight="1">
      <c r="A93" s="111"/>
      <c r="B93" s="111"/>
      <c r="C93" s="111"/>
      <c r="D93" s="111"/>
      <c r="E93" s="111"/>
      <c r="F93" s="111"/>
      <c r="G93" s="111"/>
      <c r="H93" s="111"/>
      <c r="I93" s="111"/>
    </row>
    <row r="94" spans="1:9" ht="12.75" customHeight="1">
      <c r="A94" s="111"/>
      <c r="B94" s="111"/>
      <c r="C94" s="111"/>
      <c r="D94" s="111"/>
      <c r="E94" s="111"/>
      <c r="F94" s="111"/>
      <c r="G94" s="111"/>
      <c r="H94" s="111"/>
      <c r="I94" s="111"/>
    </row>
    <row r="95" spans="1:9" ht="12.75" customHeight="1">
      <c r="A95" s="111"/>
      <c r="B95" s="111"/>
      <c r="C95" s="111"/>
      <c r="D95" s="111"/>
      <c r="E95" s="111"/>
      <c r="F95" s="111"/>
      <c r="G95" s="111"/>
      <c r="H95" s="111"/>
      <c r="I95" s="111"/>
    </row>
    <row r="96" spans="1:9" ht="12.75" customHeight="1">
      <c r="A96" s="111"/>
      <c r="B96" s="111"/>
      <c r="C96" s="111"/>
      <c r="D96" s="111"/>
      <c r="E96" s="111"/>
      <c r="F96" s="111"/>
      <c r="G96" s="111"/>
      <c r="H96" s="111"/>
      <c r="I96" s="111"/>
    </row>
    <row r="97" spans="1:9" ht="12.75" customHeight="1">
      <c r="A97" s="111"/>
      <c r="B97" s="111"/>
      <c r="C97" s="111"/>
      <c r="D97" s="111"/>
      <c r="E97" s="111"/>
      <c r="F97" s="111"/>
      <c r="G97" s="111"/>
      <c r="H97" s="111"/>
      <c r="I97" s="111"/>
    </row>
    <row r="98" spans="1:9" ht="12.75" customHeight="1">
      <c r="A98" s="111"/>
      <c r="B98" s="111"/>
      <c r="C98" s="111"/>
      <c r="D98" s="111"/>
      <c r="E98" s="111"/>
      <c r="F98" s="111"/>
      <c r="G98" s="111"/>
      <c r="H98" s="111"/>
      <c r="I98" s="111"/>
    </row>
    <row r="99" spans="1:9" ht="12.75" customHeight="1">
      <c r="A99" s="111"/>
      <c r="B99" s="111"/>
      <c r="C99" s="111"/>
      <c r="D99" s="111"/>
      <c r="E99" s="111"/>
      <c r="F99" s="111"/>
      <c r="G99" s="111"/>
      <c r="H99" s="111"/>
      <c r="I99" s="111"/>
    </row>
    <row r="100" spans="1:9" ht="12.75" customHeight="1">
      <c r="A100" s="111"/>
      <c r="B100" s="111"/>
      <c r="C100" s="111"/>
      <c r="D100" s="111"/>
      <c r="E100" s="111"/>
      <c r="F100" s="111"/>
      <c r="G100" s="111"/>
      <c r="H100" s="111"/>
      <c r="I100" s="111"/>
    </row>
    <row r="101" spans="1:9" ht="12.75" customHeight="1">
      <c r="A101" s="111"/>
      <c r="B101" s="111"/>
      <c r="C101" s="111"/>
      <c r="D101" s="111"/>
      <c r="E101" s="111"/>
      <c r="F101" s="111"/>
      <c r="G101" s="111"/>
      <c r="H101" s="111"/>
      <c r="I101" s="111"/>
    </row>
    <row r="102" spans="1:9" ht="12.75" customHeight="1">
      <c r="A102" s="111"/>
      <c r="B102" s="111"/>
      <c r="C102" s="111"/>
      <c r="D102" s="111"/>
      <c r="E102" s="111"/>
      <c r="F102" s="111"/>
      <c r="G102" s="111"/>
      <c r="H102" s="111"/>
      <c r="I102" s="111"/>
    </row>
    <row r="103" spans="1:9" ht="12.75" customHeight="1">
      <c r="A103" s="111"/>
      <c r="B103" s="111"/>
      <c r="C103" s="111"/>
      <c r="D103" s="111"/>
      <c r="E103" s="111"/>
      <c r="F103" s="111"/>
      <c r="G103" s="111"/>
      <c r="H103" s="111"/>
      <c r="I103" s="111"/>
    </row>
    <row r="104" spans="1:9" ht="12.75" customHeight="1">
      <c r="A104" s="111"/>
      <c r="B104" s="111"/>
      <c r="C104" s="111"/>
      <c r="D104" s="111"/>
      <c r="E104" s="111"/>
      <c r="F104" s="111"/>
      <c r="G104" s="111"/>
      <c r="H104" s="111"/>
      <c r="I104" s="111"/>
    </row>
    <row r="105" spans="1:9" ht="12.75" customHeight="1">
      <c r="A105" s="111"/>
      <c r="B105" s="111"/>
      <c r="C105" s="111"/>
      <c r="D105" s="111"/>
      <c r="E105" s="111"/>
      <c r="F105" s="111"/>
      <c r="G105" s="111"/>
      <c r="H105" s="111"/>
      <c r="I105" s="111"/>
    </row>
    <row r="106" spans="1:9" ht="12.75" customHeight="1">
      <c r="A106" s="111"/>
      <c r="B106" s="111"/>
      <c r="C106" s="111"/>
      <c r="D106" s="111"/>
      <c r="E106" s="111"/>
      <c r="F106" s="111"/>
      <c r="G106" s="111"/>
      <c r="H106" s="111"/>
      <c r="I106" s="111"/>
    </row>
    <row r="107" spans="1:9" ht="12.75" customHeight="1">
      <c r="A107" s="111"/>
      <c r="B107" s="111"/>
      <c r="C107" s="111"/>
      <c r="D107" s="111"/>
      <c r="E107" s="111"/>
      <c r="F107" s="111"/>
      <c r="G107" s="111"/>
      <c r="H107" s="111"/>
      <c r="I107" s="111"/>
    </row>
    <row r="108" spans="1:9" ht="12.75" customHeight="1">
      <c r="A108" s="111"/>
      <c r="B108" s="111"/>
      <c r="C108" s="111"/>
      <c r="D108" s="111"/>
      <c r="E108" s="111"/>
      <c r="F108" s="111"/>
      <c r="G108" s="111"/>
      <c r="H108" s="111"/>
      <c r="I108" s="111"/>
    </row>
    <row r="109" spans="1:9" ht="12.75" customHeight="1">
      <c r="A109" s="111"/>
      <c r="B109" s="111"/>
      <c r="C109" s="111"/>
      <c r="D109" s="111"/>
      <c r="E109" s="111"/>
      <c r="F109" s="111"/>
      <c r="G109" s="111"/>
      <c r="H109" s="111"/>
      <c r="I109" s="111"/>
    </row>
    <row r="110" spans="1:9" ht="12.75" customHeight="1">
      <c r="A110" s="111"/>
      <c r="B110" s="111"/>
      <c r="C110" s="111"/>
      <c r="D110" s="111"/>
      <c r="E110" s="111"/>
      <c r="F110" s="111"/>
      <c r="G110" s="111"/>
      <c r="H110" s="111"/>
      <c r="I110" s="111"/>
    </row>
    <row r="111" spans="1:9" ht="12.75" customHeight="1">
      <c r="A111" s="111"/>
      <c r="B111" s="111"/>
      <c r="C111" s="111"/>
      <c r="D111" s="111"/>
      <c r="E111" s="111"/>
      <c r="F111" s="111"/>
      <c r="G111" s="111"/>
      <c r="H111" s="111"/>
      <c r="I111" s="111"/>
    </row>
    <row r="112" spans="1:9" ht="12.75" customHeight="1">
      <c r="A112" s="111"/>
      <c r="B112" s="111"/>
      <c r="C112" s="111"/>
      <c r="D112" s="111"/>
      <c r="E112" s="111"/>
      <c r="F112" s="111"/>
      <c r="G112" s="111"/>
      <c r="H112" s="111"/>
      <c r="I112" s="111"/>
    </row>
    <row r="113" spans="1:9" ht="12.75" customHeight="1">
      <c r="A113" s="111"/>
      <c r="B113" s="111"/>
      <c r="C113" s="111"/>
      <c r="D113" s="111"/>
      <c r="E113" s="111"/>
      <c r="F113" s="111"/>
      <c r="G113" s="111"/>
      <c r="H113" s="111"/>
      <c r="I113" s="111"/>
    </row>
    <row r="114" spans="1:9" ht="12.75" customHeight="1">
      <c r="A114" s="111"/>
      <c r="B114" s="111"/>
      <c r="C114" s="111"/>
      <c r="D114" s="111"/>
      <c r="E114" s="111"/>
      <c r="F114" s="111"/>
      <c r="G114" s="111"/>
      <c r="H114" s="111"/>
      <c r="I114" s="111"/>
    </row>
    <row r="115" spans="1:9" ht="12.75" customHeight="1">
      <c r="A115" s="111"/>
      <c r="B115" s="111"/>
      <c r="C115" s="111"/>
      <c r="D115" s="111"/>
      <c r="E115" s="111"/>
      <c r="F115" s="111"/>
      <c r="G115" s="111"/>
      <c r="H115" s="111"/>
      <c r="I115" s="111"/>
    </row>
    <row r="116" spans="1:9" ht="12.75" customHeight="1">
      <c r="A116" s="111"/>
      <c r="B116" s="111"/>
      <c r="C116" s="111"/>
      <c r="D116" s="111"/>
      <c r="E116" s="111"/>
      <c r="F116" s="111"/>
      <c r="G116" s="111"/>
      <c r="H116" s="111"/>
      <c r="I116" s="111"/>
    </row>
    <row r="117" spans="1:9" ht="12.75" customHeight="1">
      <c r="A117" s="111"/>
      <c r="B117" s="111"/>
      <c r="C117" s="111"/>
      <c r="D117" s="111"/>
      <c r="E117" s="111"/>
      <c r="F117" s="111"/>
      <c r="G117" s="111"/>
      <c r="H117" s="111"/>
      <c r="I117" s="111"/>
    </row>
    <row r="118" spans="1:9" ht="12.75" customHeight="1">
      <c r="A118" s="111"/>
      <c r="B118" s="111"/>
      <c r="C118" s="111"/>
      <c r="D118" s="111"/>
      <c r="E118" s="111"/>
      <c r="F118" s="111"/>
      <c r="G118" s="111"/>
      <c r="H118" s="111"/>
      <c r="I118" s="111"/>
    </row>
    <row r="119" spans="1:9" ht="12.75" customHeight="1">
      <c r="A119" s="111"/>
      <c r="B119" s="111"/>
      <c r="C119" s="111"/>
      <c r="D119" s="111"/>
      <c r="E119" s="111"/>
      <c r="F119" s="111"/>
      <c r="G119" s="111"/>
      <c r="H119" s="111"/>
      <c r="I119" s="111"/>
    </row>
    <row r="120" spans="1:9" ht="12.75" customHeight="1">
      <c r="A120" s="111"/>
      <c r="B120" s="111"/>
      <c r="C120" s="111"/>
      <c r="D120" s="111"/>
      <c r="E120" s="111"/>
      <c r="F120" s="111"/>
      <c r="G120" s="111"/>
      <c r="H120" s="111"/>
      <c r="I120" s="111"/>
    </row>
    <row r="121" spans="1:9" ht="12.75" customHeight="1">
      <c r="A121" s="111"/>
      <c r="B121" s="111"/>
      <c r="C121" s="111"/>
      <c r="D121" s="111"/>
      <c r="E121" s="111"/>
      <c r="F121" s="111"/>
      <c r="G121" s="111"/>
      <c r="H121" s="111"/>
      <c r="I121" s="111"/>
    </row>
    <row r="122" spans="1:9" ht="12.75" customHeight="1">
      <c r="A122" s="111"/>
      <c r="B122" s="111"/>
      <c r="C122" s="111"/>
      <c r="D122" s="111"/>
      <c r="E122" s="111"/>
      <c r="F122" s="111"/>
      <c r="G122" s="111"/>
      <c r="H122" s="111"/>
      <c r="I122" s="111"/>
    </row>
    <row r="123" spans="1:9" ht="12.75" customHeight="1">
      <c r="A123" s="111"/>
      <c r="B123" s="111"/>
      <c r="C123" s="111"/>
      <c r="D123" s="111"/>
      <c r="E123" s="111"/>
      <c r="F123" s="111"/>
      <c r="G123" s="111"/>
      <c r="H123" s="111"/>
      <c r="I123" s="111"/>
    </row>
    <row r="124" spans="1:9" ht="12.75" customHeight="1">
      <c r="A124" s="111"/>
      <c r="B124" s="111"/>
      <c r="C124" s="111"/>
      <c r="D124" s="111"/>
      <c r="E124" s="111"/>
      <c r="F124" s="111"/>
      <c r="G124" s="111"/>
      <c r="H124" s="111"/>
      <c r="I124" s="111"/>
    </row>
    <row r="125" spans="1:9" ht="12.75" customHeight="1">
      <c r="A125" s="111"/>
      <c r="B125" s="111"/>
      <c r="C125" s="111"/>
      <c r="D125" s="111"/>
      <c r="E125" s="111"/>
      <c r="F125" s="111"/>
      <c r="G125" s="111"/>
      <c r="H125" s="111"/>
      <c r="I125" s="111"/>
    </row>
    <row r="126" spans="1:9" ht="12.75" customHeight="1">
      <c r="A126" s="111"/>
      <c r="B126" s="111"/>
      <c r="C126" s="111"/>
      <c r="D126" s="111"/>
      <c r="E126" s="111"/>
      <c r="F126" s="111"/>
      <c r="G126" s="111"/>
      <c r="H126" s="111"/>
      <c r="I126" s="111"/>
    </row>
    <row r="127" spans="1:9" ht="12.75" customHeight="1">
      <c r="A127" s="111"/>
      <c r="B127" s="111"/>
      <c r="C127" s="111"/>
      <c r="D127" s="111"/>
      <c r="E127" s="111"/>
      <c r="F127" s="111"/>
      <c r="G127" s="111"/>
      <c r="H127" s="111"/>
      <c r="I127" s="111"/>
    </row>
    <row r="128" spans="1:9" ht="12.75" customHeight="1">
      <c r="A128" s="111"/>
      <c r="B128" s="111"/>
      <c r="C128" s="111"/>
      <c r="D128" s="111"/>
      <c r="E128" s="111"/>
      <c r="F128" s="111"/>
      <c r="G128" s="111"/>
      <c r="H128" s="111"/>
      <c r="I128" s="111"/>
    </row>
    <row r="129" spans="1:9" ht="12.75" customHeight="1">
      <c r="A129" s="111"/>
      <c r="B129" s="111"/>
      <c r="C129" s="111"/>
      <c r="D129" s="111"/>
      <c r="E129" s="111"/>
      <c r="F129" s="111"/>
      <c r="G129" s="111"/>
      <c r="H129" s="111"/>
      <c r="I129" s="111"/>
    </row>
    <row r="130" spans="1:9" ht="12.75" customHeight="1">
      <c r="A130" s="111"/>
      <c r="B130" s="111"/>
      <c r="C130" s="111"/>
      <c r="D130" s="111"/>
      <c r="E130" s="111"/>
      <c r="F130" s="111"/>
      <c r="G130" s="111"/>
      <c r="H130" s="111"/>
      <c r="I130" s="111"/>
    </row>
    <row r="131" spans="1:9" ht="12.75" customHeight="1">
      <c r="A131" s="111"/>
      <c r="B131" s="111"/>
      <c r="C131" s="111"/>
      <c r="D131" s="111"/>
      <c r="E131" s="111"/>
      <c r="F131" s="111"/>
      <c r="G131" s="111"/>
      <c r="H131" s="111"/>
      <c r="I131" s="111"/>
    </row>
    <row r="132" spans="1:9" ht="12.75" customHeight="1">
      <c r="A132" s="111"/>
      <c r="B132" s="111"/>
      <c r="C132" s="111"/>
      <c r="D132" s="111"/>
      <c r="E132" s="111"/>
      <c r="F132" s="111"/>
      <c r="G132" s="111"/>
      <c r="H132" s="111"/>
      <c r="I132" s="111"/>
    </row>
    <row r="133" spans="1:9" ht="12.75" customHeight="1">
      <c r="A133" s="111"/>
      <c r="B133" s="111"/>
      <c r="C133" s="111"/>
      <c r="D133" s="111"/>
      <c r="E133" s="111"/>
      <c r="F133" s="111"/>
      <c r="G133" s="111"/>
      <c r="H133" s="111"/>
      <c r="I133" s="111"/>
    </row>
    <row r="134" spans="1:9" ht="12.75" customHeight="1">
      <c r="A134" s="111"/>
      <c r="B134" s="111"/>
      <c r="C134" s="111"/>
      <c r="D134" s="111"/>
      <c r="E134" s="111"/>
      <c r="F134" s="111"/>
      <c r="G134" s="111"/>
      <c r="H134" s="111"/>
      <c r="I134" s="111"/>
    </row>
    <row r="135" spans="1:9" ht="12.75" customHeight="1">
      <c r="A135" s="111"/>
      <c r="B135" s="111"/>
      <c r="C135" s="111"/>
      <c r="D135" s="111"/>
      <c r="E135" s="111"/>
      <c r="F135" s="111"/>
      <c r="G135" s="111"/>
      <c r="H135" s="111"/>
      <c r="I135" s="111"/>
    </row>
    <row r="136" spans="1:9" ht="12.75" customHeight="1">
      <c r="A136" s="111"/>
      <c r="B136" s="111"/>
      <c r="C136" s="111"/>
      <c r="D136" s="111"/>
      <c r="E136" s="111"/>
      <c r="F136" s="111"/>
      <c r="G136" s="111"/>
      <c r="H136" s="111"/>
      <c r="I136" s="111"/>
    </row>
    <row r="137" spans="1:9" ht="12.75" customHeight="1">
      <c r="A137" s="111"/>
      <c r="B137" s="111"/>
      <c r="C137" s="111"/>
      <c r="D137" s="111"/>
      <c r="E137" s="111"/>
      <c r="F137" s="111"/>
      <c r="G137" s="111"/>
      <c r="H137" s="111"/>
      <c r="I137" s="111"/>
    </row>
    <row r="138" spans="1:9" ht="12.75" customHeight="1">
      <c r="A138" s="111"/>
      <c r="B138" s="111"/>
      <c r="C138" s="111"/>
      <c r="D138" s="111"/>
      <c r="E138" s="111"/>
      <c r="F138" s="111"/>
      <c r="G138" s="111"/>
      <c r="H138" s="111"/>
      <c r="I138" s="111"/>
    </row>
    <row r="139" spans="1:9" ht="12.75" customHeight="1">
      <c r="A139" s="111"/>
      <c r="B139" s="111"/>
      <c r="C139" s="111"/>
      <c r="D139" s="111"/>
      <c r="E139" s="111"/>
      <c r="F139" s="111"/>
      <c r="G139" s="111"/>
      <c r="H139" s="111"/>
      <c r="I139" s="111"/>
    </row>
    <row r="140" spans="1:9" ht="12.75" customHeight="1">
      <c r="A140" s="111"/>
      <c r="B140" s="111"/>
      <c r="C140" s="111"/>
      <c r="D140" s="111"/>
      <c r="E140" s="111"/>
      <c r="F140" s="111"/>
      <c r="G140" s="111"/>
      <c r="H140" s="111"/>
      <c r="I140" s="111"/>
    </row>
    <row r="141" spans="1:9" ht="12.75" customHeight="1">
      <c r="A141" s="111"/>
      <c r="B141" s="111"/>
      <c r="C141" s="111"/>
      <c r="D141" s="111"/>
      <c r="E141" s="111"/>
      <c r="F141" s="111"/>
      <c r="G141" s="111"/>
      <c r="H141" s="111"/>
      <c r="I141" s="111"/>
    </row>
    <row r="142" spans="1:9" ht="12.75" customHeight="1">
      <c r="A142" s="111"/>
      <c r="B142" s="111"/>
      <c r="C142" s="111"/>
      <c r="D142" s="111"/>
      <c r="E142" s="111"/>
      <c r="F142" s="111"/>
      <c r="G142" s="111"/>
      <c r="H142" s="111"/>
      <c r="I142" s="111"/>
    </row>
    <row r="143" spans="1:9" ht="12.75" customHeight="1">
      <c r="A143" s="111"/>
      <c r="B143" s="111"/>
      <c r="C143" s="111"/>
      <c r="D143" s="111"/>
      <c r="E143" s="111"/>
      <c r="F143" s="111"/>
      <c r="G143" s="111"/>
      <c r="H143" s="111"/>
      <c r="I143" s="111"/>
    </row>
    <row r="144" spans="1:9" ht="12.75" customHeight="1">
      <c r="A144" s="111"/>
      <c r="B144" s="111"/>
      <c r="C144" s="111"/>
      <c r="D144" s="111"/>
      <c r="E144" s="111"/>
      <c r="F144" s="111"/>
      <c r="G144" s="111"/>
      <c r="H144" s="111"/>
      <c r="I144" s="111"/>
    </row>
    <row r="145" spans="1:9" ht="12.75" customHeight="1">
      <c r="A145" s="111"/>
      <c r="B145" s="111"/>
      <c r="C145" s="111"/>
      <c r="D145" s="111"/>
      <c r="E145" s="111"/>
      <c r="F145" s="111"/>
      <c r="G145" s="111"/>
      <c r="H145" s="111"/>
      <c r="I145" s="111"/>
    </row>
    <row r="146" spans="1:9" ht="12.75" customHeight="1">
      <c r="A146" s="111"/>
      <c r="B146" s="111"/>
      <c r="C146" s="111"/>
      <c r="D146" s="111"/>
      <c r="E146" s="111"/>
      <c r="F146" s="111"/>
      <c r="G146" s="111"/>
      <c r="H146" s="111"/>
      <c r="I146" s="111"/>
    </row>
    <row r="147" spans="1:9" ht="12.75" customHeight="1">
      <c r="A147" s="111"/>
      <c r="B147" s="111"/>
      <c r="C147" s="111"/>
      <c r="D147" s="111"/>
      <c r="E147" s="111"/>
      <c r="F147" s="111"/>
      <c r="G147" s="111"/>
      <c r="H147" s="111"/>
      <c r="I147" s="111"/>
    </row>
    <row r="148" spans="1:9" ht="12.75" customHeight="1">
      <c r="A148" s="111"/>
      <c r="B148" s="111"/>
      <c r="C148" s="111"/>
      <c r="D148" s="111"/>
      <c r="E148" s="111"/>
      <c r="F148" s="111"/>
      <c r="G148" s="111"/>
      <c r="H148" s="111"/>
      <c r="I148" s="111"/>
    </row>
    <row r="149" spans="1:9" ht="12.75" customHeight="1">
      <c r="A149" s="111"/>
      <c r="B149" s="111"/>
      <c r="C149" s="111"/>
      <c r="D149" s="111"/>
      <c r="E149" s="111"/>
      <c r="F149" s="111"/>
      <c r="G149" s="111"/>
      <c r="H149" s="111"/>
      <c r="I149" s="111"/>
    </row>
    <row r="150" spans="1:9" ht="12.75" customHeight="1">
      <c r="A150" s="111"/>
      <c r="B150" s="111"/>
      <c r="C150" s="111"/>
      <c r="D150" s="111"/>
      <c r="E150" s="111"/>
      <c r="F150" s="111"/>
      <c r="G150" s="111"/>
      <c r="H150" s="111"/>
      <c r="I150" s="111"/>
    </row>
    <row r="151" spans="1:9" ht="12.75" customHeight="1">
      <c r="A151" s="111"/>
      <c r="B151" s="111"/>
      <c r="C151" s="111"/>
      <c r="D151" s="111"/>
      <c r="E151" s="111"/>
      <c r="F151" s="111"/>
      <c r="G151" s="111"/>
      <c r="H151" s="111"/>
      <c r="I151" s="111"/>
    </row>
    <row r="152" spans="1:9" ht="12.75" customHeight="1">
      <c r="A152" s="111"/>
      <c r="B152" s="111"/>
      <c r="C152" s="111"/>
      <c r="D152" s="111"/>
      <c r="E152" s="111"/>
      <c r="F152" s="111"/>
      <c r="G152" s="111"/>
      <c r="H152" s="111"/>
      <c r="I152" s="111"/>
    </row>
    <row r="153" spans="1:9" ht="12.75" customHeight="1">
      <c r="A153" s="111"/>
      <c r="B153" s="111"/>
      <c r="C153" s="111"/>
      <c r="D153" s="111"/>
      <c r="E153" s="111"/>
      <c r="F153" s="111"/>
      <c r="G153" s="111"/>
      <c r="H153" s="111"/>
      <c r="I153" s="111"/>
    </row>
    <row r="154" spans="1:9" ht="12.75" customHeight="1">
      <c r="A154" s="111"/>
      <c r="B154" s="111"/>
      <c r="C154" s="111"/>
      <c r="D154" s="111"/>
      <c r="E154" s="111"/>
      <c r="F154" s="111"/>
      <c r="G154" s="111"/>
      <c r="H154" s="111"/>
      <c r="I154" s="111"/>
    </row>
    <row r="155" spans="1:9" ht="12.75" customHeight="1">
      <c r="A155" s="111"/>
      <c r="B155" s="111"/>
      <c r="C155" s="111"/>
      <c r="D155" s="111"/>
      <c r="E155" s="111"/>
      <c r="F155" s="111"/>
      <c r="G155" s="111"/>
      <c r="H155" s="111"/>
      <c r="I155" s="111"/>
    </row>
    <row r="156" spans="1:9" ht="12.75" customHeight="1">
      <c r="A156" s="111"/>
      <c r="B156" s="111"/>
      <c r="C156" s="111"/>
      <c r="D156" s="111"/>
      <c r="E156" s="111"/>
      <c r="F156" s="111"/>
      <c r="G156" s="111"/>
      <c r="H156" s="111"/>
      <c r="I156" s="111"/>
    </row>
    <row r="157" spans="1:9" ht="12.75" customHeight="1">
      <c r="A157" s="111"/>
      <c r="B157" s="111"/>
      <c r="C157" s="111"/>
      <c r="D157" s="111"/>
      <c r="E157" s="111"/>
      <c r="F157" s="111"/>
      <c r="G157" s="111"/>
      <c r="H157" s="111"/>
      <c r="I157" s="111"/>
    </row>
    <row r="158" spans="1:9" ht="12.75" customHeight="1">
      <c r="A158" s="111"/>
      <c r="B158" s="111"/>
      <c r="C158" s="111"/>
      <c r="D158" s="111"/>
      <c r="E158" s="111"/>
      <c r="F158" s="111"/>
      <c r="G158" s="111"/>
      <c r="H158" s="111"/>
      <c r="I158" s="111"/>
    </row>
    <row r="159" spans="1:9" ht="12.75" customHeight="1">
      <c r="A159" s="111"/>
      <c r="B159" s="111"/>
      <c r="C159" s="111"/>
      <c r="D159" s="111"/>
      <c r="E159" s="111"/>
      <c r="F159" s="111"/>
      <c r="G159" s="111"/>
      <c r="H159" s="111"/>
      <c r="I159" s="111"/>
    </row>
    <row r="160" spans="1:9" ht="12.75" customHeight="1">
      <c r="A160" s="111"/>
      <c r="B160" s="111"/>
      <c r="C160" s="111"/>
      <c r="D160" s="111"/>
      <c r="E160" s="111"/>
      <c r="F160" s="111"/>
      <c r="G160" s="111"/>
      <c r="H160" s="111"/>
      <c r="I160" s="111"/>
    </row>
    <row r="161" spans="1:9" ht="12.75" customHeight="1">
      <c r="A161" s="111"/>
      <c r="B161" s="111"/>
      <c r="C161" s="111"/>
      <c r="D161" s="111"/>
      <c r="E161" s="111"/>
      <c r="F161" s="111"/>
      <c r="G161" s="111"/>
      <c r="H161" s="111"/>
      <c r="I161" s="111"/>
    </row>
    <row r="162" spans="1:9" ht="12.75" customHeight="1">
      <c r="A162" s="111"/>
      <c r="B162" s="111"/>
      <c r="C162" s="111"/>
      <c r="D162" s="111"/>
      <c r="E162" s="111"/>
      <c r="F162" s="111"/>
      <c r="G162" s="111"/>
      <c r="H162" s="111"/>
      <c r="I162" s="111"/>
    </row>
    <row r="163" spans="1:9" ht="12.75" customHeight="1">
      <c r="A163" s="111"/>
      <c r="B163" s="111"/>
      <c r="C163" s="111"/>
      <c r="D163" s="111"/>
      <c r="E163" s="111"/>
      <c r="F163" s="111"/>
      <c r="G163" s="111"/>
      <c r="H163" s="111"/>
      <c r="I163" s="111"/>
    </row>
    <row r="164" spans="1:9" ht="12.75" customHeight="1">
      <c r="A164" s="111"/>
      <c r="B164" s="111"/>
      <c r="C164" s="111"/>
      <c r="D164" s="111"/>
      <c r="E164" s="111"/>
      <c r="F164" s="111"/>
      <c r="G164" s="111"/>
      <c r="H164" s="111"/>
      <c r="I164" s="111"/>
    </row>
    <row r="165" spans="1:9" ht="12.75" customHeight="1">
      <c r="A165" s="111"/>
      <c r="B165" s="111"/>
      <c r="C165" s="111"/>
      <c r="D165" s="111"/>
      <c r="E165" s="111"/>
      <c r="F165" s="111"/>
      <c r="G165" s="111"/>
      <c r="H165" s="111"/>
      <c r="I165" s="111"/>
    </row>
    <row r="166" spans="1:9" ht="12.75" customHeight="1">
      <c r="A166" s="111"/>
      <c r="B166" s="111"/>
      <c r="C166" s="111"/>
      <c r="D166" s="111"/>
      <c r="E166" s="111"/>
      <c r="F166" s="111"/>
      <c r="G166" s="111"/>
      <c r="H166" s="111"/>
      <c r="I166" s="111"/>
    </row>
    <row r="167" spans="1:9" ht="12.75" customHeight="1">
      <c r="A167" s="111"/>
      <c r="B167" s="111"/>
      <c r="C167" s="111"/>
      <c r="D167" s="111"/>
      <c r="E167" s="111"/>
      <c r="F167" s="111"/>
      <c r="G167" s="111"/>
      <c r="H167" s="111"/>
      <c r="I167" s="111"/>
    </row>
    <row r="168" spans="1:9" ht="12.75" customHeight="1">
      <c r="A168" s="111"/>
      <c r="B168" s="111"/>
      <c r="C168" s="111"/>
      <c r="D168" s="111"/>
      <c r="E168" s="111"/>
      <c r="F168" s="111"/>
      <c r="G168" s="111"/>
      <c r="H168" s="111"/>
      <c r="I168" s="111"/>
    </row>
    <row r="169" spans="1:9" ht="12.75" customHeight="1">
      <c r="A169" s="111"/>
      <c r="B169" s="111"/>
      <c r="C169" s="111"/>
      <c r="D169" s="111"/>
      <c r="E169" s="111"/>
      <c r="F169" s="111"/>
      <c r="G169" s="111"/>
      <c r="H169" s="111"/>
      <c r="I169" s="111"/>
    </row>
    <row r="170" spans="1:9" ht="12.75" customHeight="1">
      <c r="A170" s="111"/>
      <c r="B170" s="111"/>
      <c r="C170" s="111"/>
      <c r="D170" s="111"/>
      <c r="E170" s="111"/>
      <c r="F170" s="111"/>
      <c r="G170" s="111"/>
      <c r="H170" s="111"/>
      <c r="I170" s="111"/>
    </row>
    <row r="171" spans="1:9" ht="12.75" customHeight="1">
      <c r="A171" s="111"/>
      <c r="B171" s="111"/>
      <c r="C171" s="111"/>
      <c r="D171" s="111"/>
      <c r="E171" s="111"/>
      <c r="F171" s="111"/>
      <c r="G171" s="111"/>
      <c r="H171" s="111"/>
      <c r="I171" s="111"/>
    </row>
    <row r="172" spans="1:9" ht="12.75" customHeight="1">
      <c r="A172" s="111"/>
      <c r="B172" s="111"/>
      <c r="C172" s="111"/>
      <c r="D172" s="111"/>
      <c r="E172" s="111"/>
      <c r="F172" s="111"/>
      <c r="G172" s="111"/>
      <c r="H172" s="111"/>
      <c r="I172" s="111"/>
    </row>
    <row r="173" spans="1:9" ht="12.75" customHeight="1">
      <c r="A173" s="111"/>
      <c r="B173" s="111"/>
      <c r="C173" s="111"/>
      <c r="D173" s="111"/>
      <c r="E173" s="111"/>
      <c r="F173" s="111"/>
      <c r="G173" s="111"/>
      <c r="H173" s="111"/>
      <c r="I173" s="111"/>
    </row>
    <row r="174" spans="1:9" ht="12.75" customHeight="1">
      <c r="A174" s="111"/>
      <c r="B174" s="111"/>
      <c r="C174" s="111"/>
      <c r="D174" s="111"/>
      <c r="E174" s="111"/>
      <c r="F174" s="111"/>
      <c r="G174" s="111"/>
      <c r="H174" s="111"/>
      <c r="I174" s="111"/>
    </row>
    <row r="175" spans="1:9" ht="12.75" customHeight="1">
      <c r="A175" s="111"/>
      <c r="B175" s="111"/>
      <c r="C175" s="111"/>
      <c r="D175" s="111"/>
      <c r="E175" s="111"/>
      <c r="F175" s="111"/>
      <c r="G175" s="111"/>
      <c r="H175" s="111"/>
      <c r="I175" s="111"/>
    </row>
    <row r="176" spans="1:9" ht="12.75" customHeight="1">
      <c r="A176" s="111"/>
      <c r="B176" s="111"/>
      <c r="C176" s="111"/>
      <c r="D176" s="111"/>
      <c r="E176" s="111"/>
      <c r="F176" s="111"/>
      <c r="G176" s="111"/>
      <c r="H176" s="111"/>
      <c r="I176" s="111"/>
    </row>
    <row r="177" spans="1:9" ht="12.75" customHeight="1">
      <c r="A177" s="111"/>
      <c r="B177" s="111"/>
      <c r="C177" s="111"/>
      <c r="D177" s="111"/>
      <c r="E177" s="111"/>
      <c r="F177" s="111"/>
      <c r="G177" s="111"/>
      <c r="H177" s="111"/>
      <c r="I177" s="111"/>
    </row>
    <row r="178" spans="1:9" ht="12.75" customHeight="1">
      <c r="A178" s="111"/>
      <c r="B178" s="111"/>
      <c r="C178" s="111"/>
      <c r="D178" s="111"/>
      <c r="E178" s="111"/>
      <c r="F178" s="111"/>
      <c r="G178" s="111"/>
      <c r="H178" s="111"/>
      <c r="I178" s="111"/>
    </row>
    <row r="179" spans="1:9" ht="12.75" customHeight="1">
      <c r="A179" s="111"/>
      <c r="B179" s="111"/>
      <c r="C179" s="111"/>
      <c r="D179" s="111"/>
      <c r="E179" s="111"/>
      <c r="F179" s="111"/>
      <c r="G179" s="111"/>
      <c r="H179" s="111"/>
      <c r="I179" s="111"/>
    </row>
    <row r="180" spans="1:9" ht="12.75" customHeight="1">
      <c r="A180" s="111"/>
      <c r="B180" s="111"/>
      <c r="C180" s="111"/>
      <c r="D180" s="111"/>
      <c r="E180" s="111"/>
      <c r="F180" s="111"/>
      <c r="G180" s="111"/>
      <c r="H180" s="111"/>
      <c r="I180" s="111"/>
    </row>
    <row r="181" spans="1:9" ht="12.75" customHeight="1">
      <c r="A181" s="111"/>
      <c r="B181" s="111"/>
      <c r="C181" s="111"/>
      <c r="D181" s="111"/>
      <c r="E181" s="111"/>
      <c r="F181" s="111"/>
      <c r="G181" s="111"/>
      <c r="H181" s="111"/>
      <c r="I181" s="111"/>
    </row>
    <row r="182" spans="1:9" ht="12.75" customHeight="1">
      <c r="A182" s="111"/>
      <c r="B182" s="111"/>
      <c r="C182" s="111"/>
      <c r="D182" s="111"/>
      <c r="E182" s="111"/>
      <c r="F182" s="111"/>
      <c r="G182" s="111"/>
      <c r="H182" s="111"/>
      <c r="I182" s="111"/>
    </row>
    <row r="183" spans="1:9" ht="12.75" customHeight="1">
      <c r="A183" s="111"/>
      <c r="B183" s="111"/>
      <c r="C183" s="111"/>
      <c r="D183" s="111"/>
      <c r="E183" s="111"/>
      <c r="F183" s="111"/>
      <c r="G183" s="111"/>
      <c r="H183" s="111"/>
      <c r="I183" s="111"/>
    </row>
    <row r="184" spans="1:9" ht="12.75" customHeight="1">
      <c r="A184" s="111"/>
      <c r="B184" s="111"/>
      <c r="C184" s="111"/>
      <c r="D184" s="111"/>
      <c r="E184" s="111"/>
      <c r="F184" s="111"/>
      <c r="G184" s="111"/>
      <c r="H184" s="111"/>
      <c r="I184" s="111"/>
    </row>
    <row r="185" spans="1:9" ht="12.75" customHeight="1">
      <c r="A185" s="111"/>
      <c r="B185" s="111"/>
      <c r="C185" s="111"/>
      <c r="D185" s="111"/>
      <c r="E185" s="111"/>
      <c r="F185" s="111"/>
      <c r="G185" s="111"/>
      <c r="H185" s="111"/>
      <c r="I185" s="111"/>
    </row>
    <row r="186" spans="1:9" ht="12.75" customHeight="1">
      <c r="A186" s="111"/>
      <c r="B186" s="111"/>
      <c r="C186" s="111"/>
      <c r="D186" s="111"/>
      <c r="E186" s="111"/>
      <c r="F186" s="111"/>
      <c r="G186" s="111"/>
      <c r="H186" s="111"/>
      <c r="I186" s="111"/>
    </row>
    <row r="187" spans="1:9" ht="12.75" customHeight="1">
      <c r="A187" s="111"/>
      <c r="B187" s="111"/>
      <c r="C187" s="111"/>
      <c r="D187" s="111"/>
      <c r="E187" s="111"/>
      <c r="F187" s="111"/>
      <c r="G187" s="111"/>
      <c r="H187" s="111"/>
      <c r="I187" s="111"/>
    </row>
    <row r="188" spans="1:9" ht="12.75" customHeight="1">
      <c r="A188" s="111"/>
      <c r="B188" s="111"/>
      <c r="C188" s="111"/>
      <c r="D188" s="111"/>
      <c r="E188" s="111"/>
      <c r="F188" s="111"/>
      <c r="G188" s="111"/>
      <c r="H188" s="111"/>
      <c r="I188" s="111"/>
    </row>
    <row r="189" spans="1:9" ht="12.75" customHeight="1">
      <c r="A189" s="111"/>
      <c r="B189" s="111"/>
      <c r="C189" s="111"/>
      <c r="D189" s="111"/>
      <c r="E189" s="111"/>
      <c r="F189" s="111"/>
      <c r="G189" s="111"/>
      <c r="H189" s="111"/>
      <c r="I189" s="111"/>
    </row>
    <row r="190" spans="1:9" ht="12.75" customHeight="1">
      <c r="A190" s="111"/>
      <c r="B190" s="111"/>
      <c r="C190" s="111"/>
      <c r="D190" s="111"/>
      <c r="E190" s="111"/>
      <c r="F190" s="111"/>
      <c r="G190" s="111"/>
      <c r="H190" s="111"/>
      <c r="I190" s="111"/>
    </row>
    <row r="191" spans="1:9" ht="12.75" customHeight="1">
      <c r="A191" s="111"/>
      <c r="B191" s="111"/>
      <c r="C191" s="111"/>
      <c r="D191" s="111"/>
      <c r="E191" s="111"/>
      <c r="F191" s="111"/>
      <c r="G191" s="111"/>
      <c r="H191" s="111"/>
      <c r="I191" s="111"/>
    </row>
    <row r="192" spans="1:9" ht="12.75" customHeight="1">
      <c r="A192" s="111"/>
      <c r="B192" s="111"/>
      <c r="C192" s="111"/>
      <c r="D192" s="111"/>
      <c r="E192" s="111"/>
      <c r="F192" s="111"/>
      <c r="G192" s="111"/>
      <c r="H192" s="111"/>
      <c r="I192" s="111"/>
    </row>
    <row r="193" spans="1:9" ht="12.75" customHeight="1">
      <c r="A193" s="111"/>
      <c r="B193" s="111"/>
      <c r="C193" s="111"/>
      <c r="D193" s="111"/>
      <c r="E193" s="111"/>
      <c r="F193" s="111"/>
      <c r="G193" s="111"/>
      <c r="H193" s="111"/>
      <c r="I193" s="111"/>
    </row>
    <row r="194" spans="1:9" ht="12.75" customHeight="1">
      <c r="A194" s="111"/>
      <c r="B194" s="111"/>
      <c r="C194" s="111"/>
      <c r="D194" s="111"/>
      <c r="E194" s="111"/>
      <c r="F194" s="111"/>
      <c r="G194" s="111"/>
      <c r="H194" s="111"/>
      <c r="I194" s="111"/>
    </row>
    <row r="195" spans="1:9" ht="12.75" customHeight="1">
      <c r="A195" s="111"/>
      <c r="B195" s="111"/>
      <c r="C195" s="111"/>
      <c r="D195" s="111"/>
      <c r="E195" s="111"/>
      <c r="F195" s="111"/>
      <c r="G195" s="111"/>
      <c r="H195" s="111"/>
      <c r="I195" s="111"/>
    </row>
    <row r="196" spans="1:9" ht="12.75" customHeight="1">
      <c r="A196" s="111"/>
      <c r="B196" s="111"/>
      <c r="C196" s="111"/>
      <c r="D196" s="111"/>
      <c r="E196" s="111"/>
      <c r="F196" s="111"/>
      <c r="G196" s="111"/>
      <c r="H196" s="111"/>
      <c r="I196" s="111"/>
    </row>
    <row r="197" spans="1:9" ht="12.75" customHeight="1">
      <c r="A197" s="111"/>
      <c r="B197" s="111"/>
      <c r="C197" s="111"/>
      <c r="D197" s="111"/>
      <c r="E197" s="111"/>
      <c r="F197" s="111"/>
      <c r="G197" s="111"/>
      <c r="H197" s="111"/>
      <c r="I197" s="111"/>
    </row>
    <row r="198" spans="1:9" ht="12.75" customHeight="1">
      <c r="A198" s="111"/>
      <c r="B198" s="111"/>
      <c r="C198" s="111"/>
      <c r="D198" s="111"/>
      <c r="E198" s="111"/>
      <c r="F198" s="111"/>
      <c r="G198" s="111"/>
      <c r="H198" s="111"/>
      <c r="I198" s="111"/>
    </row>
    <row r="199" spans="1:9" ht="12.75" customHeight="1">
      <c r="A199" s="111"/>
      <c r="B199" s="111"/>
      <c r="C199" s="111"/>
      <c r="D199" s="111"/>
      <c r="E199" s="111"/>
      <c r="F199" s="111"/>
      <c r="G199" s="111"/>
      <c r="H199" s="111"/>
      <c r="I199" s="111"/>
    </row>
    <row r="200" spans="1:9" ht="12.75" customHeight="1">
      <c r="A200" s="111"/>
      <c r="B200" s="111"/>
      <c r="C200" s="111"/>
      <c r="D200" s="111"/>
      <c r="E200" s="111"/>
      <c r="F200" s="111"/>
      <c r="G200" s="111"/>
      <c r="H200" s="111"/>
      <c r="I200" s="111"/>
    </row>
    <row r="201" spans="1:9" ht="12.75" customHeight="1">
      <c r="A201" s="111"/>
      <c r="B201" s="111"/>
      <c r="C201" s="111"/>
      <c r="D201" s="111"/>
      <c r="E201" s="111"/>
      <c r="F201" s="111"/>
      <c r="G201" s="111"/>
      <c r="H201" s="111"/>
      <c r="I201" s="111"/>
    </row>
    <row r="202" spans="1:9" ht="12.75" customHeight="1">
      <c r="A202" s="111"/>
      <c r="B202" s="111"/>
      <c r="C202" s="111"/>
      <c r="D202" s="111"/>
      <c r="E202" s="111"/>
      <c r="F202" s="111"/>
      <c r="G202" s="111"/>
      <c r="H202" s="111"/>
      <c r="I202" s="111"/>
    </row>
    <row r="203" spans="1:9" ht="12.75" customHeight="1">
      <c r="A203" s="111"/>
      <c r="B203" s="111"/>
      <c r="C203" s="111"/>
      <c r="D203" s="111"/>
      <c r="E203" s="111"/>
      <c r="F203" s="111"/>
      <c r="G203" s="111"/>
      <c r="H203" s="111"/>
      <c r="I203" s="111"/>
    </row>
    <row r="204" spans="1:9" ht="12.75" customHeight="1">
      <c r="A204" s="111"/>
      <c r="B204" s="111"/>
      <c r="C204" s="111"/>
      <c r="D204" s="111"/>
      <c r="E204" s="111"/>
      <c r="F204" s="111"/>
      <c r="G204" s="111"/>
      <c r="H204" s="111"/>
      <c r="I204" s="111"/>
    </row>
    <row r="205" spans="1:9" ht="12.75" customHeight="1">
      <c r="A205" s="111"/>
      <c r="B205" s="111"/>
      <c r="C205" s="111"/>
      <c r="D205" s="111"/>
      <c r="E205" s="111"/>
      <c r="F205" s="111"/>
      <c r="G205" s="111"/>
      <c r="H205" s="111"/>
      <c r="I205" s="111"/>
    </row>
    <row r="206" spans="1:9" ht="12.75" customHeight="1">
      <c r="A206" s="111"/>
      <c r="B206" s="111"/>
      <c r="C206" s="111"/>
      <c r="D206" s="111"/>
      <c r="E206" s="111"/>
      <c r="F206" s="111"/>
      <c r="G206" s="111"/>
      <c r="H206" s="111"/>
      <c r="I206" s="111"/>
    </row>
    <row r="207" spans="1:9" ht="12.75" customHeight="1">
      <c r="A207" s="111"/>
      <c r="B207" s="111"/>
      <c r="C207" s="111"/>
      <c r="D207" s="111"/>
      <c r="E207" s="111"/>
      <c r="F207" s="111"/>
      <c r="G207" s="111"/>
      <c r="H207" s="111"/>
      <c r="I207" s="111"/>
    </row>
    <row r="208" spans="1:9" ht="12.75" customHeight="1">
      <c r="A208" s="111"/>
      <c r="B208" s="111"/>
      <c r="C208" s="111"/>
      <c r="D208" s="111"/>
      <c r="E208" s="111"/>
      <c r="F208" s="111"/>
      <c r="G208" s="111"/>
      <c r="H208" s="111"/>
      <c r="I208" s="111"/>
    </row>
    <row r="209" spans="1:9" ht="12.75" customHeight="1">
      <c r="A209" s="111"/>
      <c r="B209" s="111"/>
      <c r="C209" s="111"/>
      <c r="D209" s="111"/>
      <c r="E209" s="111"/>
      <c r="F209" s="111"/>
      <c r="G209" s="111"/>
      <c r="H209" s="111"/>
      <c r="I209" s="111"/>
    </row>
    <row r="210" spans="1:9" ht="12.75" customHeight="1">
      <c r="A210" s="111"/>
      <c r="B210" s="111"/>
      <c r="C210" s="111"/>
      <c r="D210" s="111"/>
      <c r="E210" s="111"/>
      <c r="F210" s="111"/>
      <c r="G210" s="111"/>
      <c r="H210" s="111"/>
      <c r="I210" s="111"/>
    </row>
    <row r="211" spans="1:9" ht="12.75" customHeight="1">
      <c r="A211" s="111"/>
      <c r="B211" s="111"/>
      <c r="C211" s="111"/>
      <c r="D211" s="111"/>
      <c r="E211" s="111"/>
      <c r="F211" s="111"/>
      <c r="G211" s="111"/>
      <c r="H211" s="111"/>
      <c r="I211" s="111"/>
    </row>
    <row r="212" spans="1:9" ht="12.75" customHeight="1">
      <c r="A212" s="111"/>
      <c r="B212" s="111"/>
      <c r="C212" s="111"/>
      <c r="D212" s="111"/>
      <c r="E212" s="111"/>
      <c r="F212" s="111"/>
      <c r="G212" s="111"/>
      <c r="H212" s="111"/>
      <c r="I212" s="111"/>
    </row>
    <row r="213" spans="1:9" ht="12.75" customHeight="1">
      <c r="A213" s="111"/>
      <c r="B213" s="111"/>
      <c r="C213" s="111"/>
      <c r="D213" s="111"/>
      <c r="E213" s="111"/>
      <c r="F213" s="111"/>
      <c r="G213" s="111"/>
      <c r="H213" s="111"/>
      <c r="I213" s="111"/>
    </row>
    <row r="214" spans="1:9" ht="12.75" customHeight="1">
      <c r="A214" s="111"/>
      <c r="B214" s="111"/>
      <c r="C214" s="111"/>
      <c r="D214" s="111"/>
      <c r="E214" s="111"/>
      <c r="F214" s="111"/>
      <c r="G214" s="111"/>
      <c r="H214" s="111"/>
      <c r="I214" s="111"/>
    </row>
    <row r="215" spans="1:9" ht="12.75" customHeight="1">
      <c r="A215" s="111"/>
      <c r="B215" s="111"/>
      <c r="C215" s="111"/>
      <c r="D215" s="111"/>
      <c r="E215" s="111"/>
      <c r="F215" s="111"/>
      <c r="G215" s="111"/>
      <c r="H215" s="111"/>
      <c r="I215" s="111"/>
    </row>
    <row r="216" spans="1:9" ht="12.75" customHeight="1">
      <c r="A216" s="111"/>
      <c r="B216" s="111"/>
      <c r="C216" s="111"/>
      <c r="D216" s="111"/>
      <c r="E216" s="111"/>
      <c r="F216" s="111"/>
      <c r="G216" s="111"/>
      <c r="H216" s="111"/>
      <c r="I216" s="111"/>
    </row>
    <row r="217" spans="1:9" ht="12.75" customHeight="1">
      <c r="A217" s="111"/>
      <c r="B217" s="111"/>
      <c r="C217" s="111"/>
      <c r="D217" s="111"/>
      <c r="E217" s="111"/>
      <c r="F217" s="111"/>
      <c r="G217" s="111"/>
      <c r="H217" s="111"/>
      <c r="I217" s="111"/>
    </row>
    <row r="218" spans="1:9" ht="12.75" customHeight="1">
      <c r="A218" s="111"/>
      <c r="B218" s="111"/>
      <c r="C218" s="111"/>
      <c r="D218" s="111"/>
      <c r="E218" s="111"/>
      <c r="F218" s="111"/>
      <c r="G218" s="111"/>
      <c r="H218" s="111"/>
      <c r="I218" s="111"/>
    </row>
    <row r="219" spans="1:9" ht="12.75" customHeight="1">
      <c r="A219" s="111"/>
      <c r="B219" s="111"/>
      <c r="C219" s="111"/>
      <c r="D219" s="111"/>
      <c r="E219" s="111"/>
      <c r="F219" s="111"/>
      <c r="G219" s="111"/>
      <c r="H219" s="111"/>
      <c r="I219" s="111"/>
    </row>
    <row r="220" spans="1:9" ht="12.75" customHeight="1">
      <c r="A220" s="111"/>
      <c r="B220" s="111"/>
      <c r="C220" s="111"/>
      <c r="D220" s="111"/>
      <c r="E220" s="111"/>
      <c r="F220" s="111"/>
      <c r="G220" s="111"/>
      <c r="H220" s="111"/>
      <c r="I220" s="111"/>
    </row>
    <row r="221" spans="1:9" ht="12.75" customHeight="1">
      <c r="A221" s="111"/>
      <c r="B221" s="111"/>
      <c r="C221" s="111"/>
      <c r="D221" s="111"/>
      <c r="E221" s="111"/>
      <c r="F221" s="111"/>
      <c r="G221" s="111"/>
      <c r="H221" s="111"/>
      <c r="I221" s="111"/>
    </row>
    <row r="222" spans="1:9" ht="12.75" customHeight="1">
      <c r="A222" s="111"/>
      <c r="B222" s="111"/>
      <c r="C222" s="111"/>
      <c r="D222" s="111"/>
      <c r="E222" s="111"/>
      <c r="F222" s="111"/>
      <c r="G222" s="111"/>
      <c r="H222" s="111"/>
      <c r="I222" s="111"/>
    </row>
    <row r="223" spans="1:9" ht="12.75" customHeight="1">
      <c r="A223" s="111"/>
      <c r="B223" s="111"/>
      <c r="C223" s="111"/>
      <c r="D223" s="111"/>
      <c r="E223" s="111"/>
      <c r="F223" s="111"/>
      <c r="G223" s="111"/>
      <c r="H223" s="111"/>
      <c r="I223" s="111"/>
    </row>
    <row r="224" spans="1:9" ht="12.75" customHeight="1">
      <c r="A224" s="111"/>
      <c r="B224" s="111"/>
      <c r="C224" s="111"/>
      <c r="D224" s="111"/>
      <c r="E224" s="111"/>
      <c r="F224" s="111"/>
      <c r="G224" s="111"/>
      <c r="H224" s="111"/>
      <c r="I224" s="111"/>
    </row>
    <row r="225" spans="1:9" ht="12.75" customHeight="1">
      <c r="A225" s="111"/>
      <c r="B225" s="111"/>
      <c r="C225" s="111"/>
      <c r="D225" s="111"/>
      <c r="E225" s="111"/>
      <c r="F225" s="111"/>
      <c r="G225" s="111"/>
      <c r="H225" s="111"/>
      <c r="I225" s="111"/>
    </row>
    <row r="226" spans="1:9" ht="12.75" customHeight="1">
      <c r="A226" s="111"/>
      <c r="B226" s="111"/>
      <c r="C226" s="111"/>
      <c r="D226" s="111"/>
      <c r="E226" s="111"/>
      <c r="F226" s="111"/>
      <c r="G226" s="111"/>
      <c r="H226" s="111"/>
      <c r="I226" s="111"/>
    </row>
    <row r="227" spans="1:9" ht="12.75" customHeight="1">
      <c r="A227" s="111"/>
      <c r="B227" s="111"/>
      <c r="C227" s="111"/>
      <c r="D227" s="111"/>
      <c r="E227" s="111"/>
      <c r="F227" s="111"/>
      <c r="G227" s="111"/>
      <c r="H227" s="111"/>
      <c r="I227" s="111"/>
    </row>
    <row r="228" spans="1:9" ht="12.75" customHeight="1">
      <c r="A228" s="111"/>
      <c r="B228" s="111"/>
      <c r="C228" s="111"/>
      <c r="D228" s="111"/>
      <c r="E228" s="111"/>
      <c r="F228" s="111"/>
      <c r="G228" s="111"/>
      <c r="H228" s="111"/>
      <c r="I228" s="111"/>
    </row>
    <row r="229" spans="1:9" ht="12.75" customHeight="1">
      <c r="A229" s="111"/>
      <c r="B229" s="111"/>
      <c r="C229" s="111"/>
      <c r="D229" s="111"/>
      <c r="E229" s="111"/>
      <c r="F229" s="111"/>
      <c r="G229" s="111"/>
      <c r="H229" s="111"/>
      <c r="I229" s="111"/>
    </row>
    <row r="230" spans="1:9" ht="12.75" customHeight="1">
      <c r="A230" s="111"/>
      <c r="B230" s="111"/>
      <c r="C230" s="111"/>
      <c r="D230" s="111"/>
      <c r="E230" s="111"/>
      <c r="F230" s="111"/>
      <c r="G230" s="111"/>
      <c r="H230" s="111"/>
      <c r="I230" s="111"/>
    </row>
    <row r="231" spans="1:9" ht="12.75" customHeight="1">
      <c r="A231" s="111"/>
      <c r="B231" s="111"/>
      <c r="C231" s="111"/>
      <c r="D231" s="111"/>
      <c r="E231" s="111"/>
      <c r="F231" s="111"/>
      <c r="G231" s="111"/>
      <c r="H231" s="111"/>
      <c r="I231" s="111"/>
    </row>
    <row r="232" spans="1:9" ht="12.75" customHeight="1">
      <c r="A232" s="111"/>
      <c r="B232" s="111"/>
      <c r="C232" s="111"/>
      <c r="D232" s="111"/>
      <c r="E232" s="111"/>
      <c r="F232" s="111"/>
      <c r="G232" s="111"/>
      <c r="H232" s="111"/>
      <c r="I232" s="111"/>
    </row>
    <row r="233" spans="1:9" ht="12.75" customHeight="1">
      <c r="A233" s="111"/>
      <c r="B233" s="111"/>
      <c r="C233" s="111"/>
      <c r="D233" s="111"/>
      <c r="E233" s="111"/>
      <c r="F233" s="111"/>
      <c r="G233" s="111"/>
      <c r="H233" s="111"/>
      <c r="I233" s="111"/>
    </row>
    <row r="234" spans="1:9" ht="12.75" customHeight="1">
      <c r="A234" s="111"/>
      <c r="B234" s="111"/>
      <c r="C234" s="111"/>
      <c r="D234" s="111"/>
      <c r="E234" s="111"/>
      <c r="F234" s="111"/>
      <c r="G234" s="111"/>
      <c r="H234" s="111"/>
      <c r="I234" s="111"/>
    </row>
    <row r="235" spans="1:9" ht="12.75" customHeight="1">
      <c r="A235" s="111"/>
      <c r="B235" s="111"/>
      <c r="C235" s="111"/>
      <c r="D235" s="111"/>
      <c r="E235" s="111"/>
      <c r="F235" s="111"/>
      <c r="G235" s="111"/>
      <c r="H235" s="111"/>
      <c r="I235" s="111"/>
    </row>
    <row r="236" spans="1:9" ht="12.75" customHeight="1">
      <c r="A236" s="111"/>
      <c r="B236" s="111"/>
      <c r="C236" s="111"/>
      <c r="D236" s="111"/>
      <c r="E236" s="111"/>
      <c r="F236" s="111"/>
      <c r="G236" s="111"/>
      <c r="H236" s="111"/>
      <c r="I236" s="111"/>
    </row>
    <row r="237" spans="1:9" ht="12.75" customHeight="1">
      <c r="A237" s="111"/>
      <c r="B237" s="111"/>
      <c r="C237" s="111"/>
      <c r="D237" s="111"/>
      <c r="E237" s="111"/>
      <c r="F237" s="111"/>
      <c r="G237" s="111"/>
      <c r="H237" s="111"/>
      <c r="I237" s="111"/>
    </row>
    <row r="238" spans="1:9" ht="12.75" customHeight="1">
      <c r="A238" s="111"/>
      <c r="B238" s="111"/>
      <c r="C238" s="111"/>
      <c r="D238" s="111"/>
      <c r="E238" s="111"/>
      <c r="F238" s="111"/>
      <c r="G238" s="111"/>
      <c r="H238" s="111"/>
      <c r="I238" s="111"/>
    </row>
    <row r="239" spans="1:9" ht="12.75" customHeight="1">
      <c r="A239" s="111"/>
      <c r="B239" s="111"/>
      <c r="C239" s="111"/>
      <c r="D239" s="111"/>
      <c r="E239" s="111"/>
      <c r="F239" s="111"/>
      <c r="G239" s="111"/>
      <c r="H239" s="111"/>
      <c r="I239" s="111"/>
    </row>
    <row r="240" spans="1:9" ht="12.75" customHeight="1">
      <c r="A240" s="111"/>
      <c r="B240" s="111"/>
      <c r="C240" s="111"/>
      <c r="D240" s="111"/>
      <c r="E240" s="111"/>
      <c r="F240" s="111"/>
      <c r="G240" s="111"/>
      <c r="H240" s="111"/>
      <c r="I240" s="111"/>
    </row>
    <row r="241" spans="1:9" ht="12.75" customHeight="1">
      <c r="A241" s="111"/>
      <c r="B241" s="111"/>
      <c r="C241" s="111"/>
      <c r="D241" s="111"/>
      <c r="E241" s="111"/>
      <c r="F241" s="111"/>
      <c r="G241" s="111"/>
      <c r="H241" s="111"/>
      <c r="I241" s="111"/>
    </row>
    <row r="242" spans="1:9" ht="12.75" customHeight="1">
      <c r="A242" s="111"/>
      <c r="B242" s="111"/>
      <c r="C242" s="111"/>
      <c r="D242" s="111"/>
      <c r="E242" s="111"/>
      <c r="F242" s="111"/>
      <c r="G242" s="111"/>
      <c r="H242" s="111"/>
      <c r="I242" s="111"/>
    </row>
    <row r="243" spans="1:9" ht="12.75" customHeight="1">
      <c r="A243" s="111"/>
      <c r="B243" s="111"/>
      <c r="C243" s="111"/>
      <c r="D243" s="111"/>
      <c r="E243" s="111"/>
      <c r="F243" s="111"/>
      <c r="G243" s="111"/>
      <c r="H243" s="111"/>
      <c r="I243" s="111"/>
    </row>
    <row r="244" spans="1:9" ht="12.75" customHeight="1">
      <c r="A244" s="111"/>
      <c r="B244" s="111"/>
      <c r="C244" s="111"/>
      <c r="D244" s="111"/>
      <c r="E244" s="111"/>
      <c r="F244" s="111"/>
      <c r="G244" s="111"/>
      <c r="H244" s="111"/>
      <c r="I244" s="111"/>
    </row>
    <row r="245" spans="1:9" ht="12.75" customHeight="1">
      <c r="A245" s="111"/>
      <c r="B245" s="111"/>
      <c r="C245" s="111"/>
      <c r="D245" s="111"/>
      <c r="E245" s="111"/>
      <c r="F245" s="111"/>
      <c r="G245" s="111"/>
      <c r="H245" s="111"/>
      <c r="I245" s="111"/>
    </row>
    <row r="246" spans="1:9" ht="12.75" customHeight="1">
      <c r="A246" s="111"/>
      <c r="B246" s="111"/>
      <c r="C246" s="111"/>
      <c r="D246" s="111"/>
      <c r="E246" s="111"/>
      <c r="F246" s="111"/>
      <c r="G246" s="111"/>
      <c r="H246" s="111"/>
      <c r="I246" s="111"/>
    </row>
    <row r="247" spans="1:9" ht="12.75" customHeight="1">
      <c r="A247" s="111"/>
      <c r="B247" s="111"/>
      <c r="C247" s="111"/>
      <c r="D247" s="111"/>
      <c r="E247" s="111"/>
      <c r="F247" s="111"/>
      <c r="G247" s="111"/>
      <c r="H247" s="111"/>
      <c r="I247" s="111"/>
    </row>
    <row r="248" spans="1:9" ht="12.75" customHeight="1">
      <c r="A248" s="111"/>
      <c r="B248" s="111"/>
      <c r="C248" s="111"/>
      <c r="D248" s="111"/>
      <c r="E248" s="111"/>
      <c r="F248" s="111"/>
      <c r="G248" s="111"/>
      <c r="H248" s="111"/>
      <c r="I248" s="111"/>
    </row>
    <row r="249" spans="1:9" ht="12.75" customHeight="1">
      <c r="A249" s="111"/>
      <c r="B249" s="111"/>
      <c r="C249" s="111"/>
      <c r="D249" s="111"/>
      <c r="E249" s="111"/>
      <c r="F249" s="111"/>
      <c r="G249" s="111"/>
      <c r="H249" s="111"/>
      <c r="I249" s="111"/>
    </row>
    <row r="250" spans="1:9" ht="12.75" customHeight="1">
      <c r="A250" s="111"/>
      <c r="B250" s="111"/>
      <c r="C250" s="111"/>
      <c r="D250" s="111"/>
      <c r="E250" s="111"/>
      <c r="F250" s="111"/>
      <c r="G250" s="111"/>
      <c r="H250" s="111"/>
      <c r="I250" s="111"/>
    </row>
    <row r="251" spans="1:9" ht="12.75" customHeight="1">
      <c r="A251" s="111"/>
      <c r="B251" s="111"/>
      <c r="C251" s="111"/>
      <c r="D251" s="111"/>
      <c r="E251" s="111"/>
      <c r="F251" s="111"/>
      <c r="G251" s="111"/>
      <c r="H251" s="111"/>
      <c r="I251" s="111"/>
    </row>
    <row r="252" spans="1:9" ht="12.75" customHeight="1">
      <c r="A252" s="111"/>
      <c r="B252" s="111"/>
      <c r="C252" s="111"/>
      <c r="D252" s="111"/>
      <c r="E252" s="111"/>
      <c r="F252" s="111"/>
      <c r="G252" s="111"/>
      <c r="H252" s="111"/>
      <c r="I252" s="111"/>
    </row>
    <row r="253" spans="1:9" ht="12.75" customHeight="1">
      <c r="A253" s="111"/>
      <c r="B253" s="111"/>
      <c r="C253" s="111"/>
      <c r="D253" s="111"/>
      <c r="E253" s="111"/>
      <c r="F253" s="111"/>
      <c r="G253" s="111"/>
      <c r="H253" s="111"/>
      <c r="I253" s="111"/>
    </row>
    <row r="254" spans="1:9" ht="12.75" customHeight="1">
      <c r="A254" s="111"/>
      <c r="B254" s="111"/>
      <c r="C254" s="111"/>
      <c r="D254" s="111"/>
      <c r="E254" s="111"/>
      <c r="F254" s="111"/>
      <c r="G254" s="111"/>
      <c r="H254" s="111"/>
      <c r="I254" s="111"/>
    </row>
    <row r="255" spans="1:9" ht="12.75" customHeight="1">
      <c r="A255" s="111"/>
      <c r="B255" s="111"/>
      <c r="C255" s="111"/>
      <c r="D255" s="111"/>
      <c r="E255" s="111"/>
      <c r="F255" s="111"/>
      <c r="G255" s="111"/>
      <c r="H255" s="111"/>
      <c r="I255" s="111"/>
    </row>
    <row r="256" spans="1:9" ht="12.75" customHeight="1">
      <c r="A256" s="111"/>
      <c r="B256" s="111"/>
      <c r="C256" s="111"/>
      <c r="D256" s="111"/>
      <c r="E256" s="111"/>
      <c r="F256" s="111"/>
      <c r="G256" s="111"/>
      <c r="H256" s="111"/>
      <c r="I256" s="111"/>
    </row>
    <row r="257" spans="1:9" ht="12.75" customHeight="1">
      <c r="A257" s="111"/>
      <c r="B257" s="111"/>
      <c r="C257" s="111"/>
      <c r="D257" s="111"/>
      <c r="E257" s="111"/>
      <c r="F257" s="111"/>
      <c r="G257" s="111"/>
      <c r="H257" s="111"/>
      <c r="I257" s="111"/>
    </row>
    <row r="258" spans="1:9" ht="12.75" customHeight="1">
      <c r="A258" s="111"/>
      <c r="B258" s="111"/>
      <c r="C258" s="111"/>
      <c r="D258" s="111"/>
      <c r="E258" s="111"/>
      <c r="F258" s="111"/>
      <c r="G258" s="111"/>
      <c r="H258" s="111"/>
      <c r="I258" s="111"/>
    </row>
    <row r="259" spans="1:9" ht="12.75" customHeight="1">
      <c r="A259" s="111"/>
      <c r="B259" s="111"/>
      <c r="C259" s="111"/>
      <c r="D259" s="111"/>
      <c r="E259" s="111"/>
      <c r="F259" s="111"/>
      <c r="G259" s="111"/>
      <c r="H259" s="111"/>
      <c r="I259" s="111"/>
    </row>
    <row r="260" spans="1:9" ht="12.75" customHeight="1">
      <c r="A260" s="111"/>
      <c r="B260" s="111"/>
      <c r="C260" s="111"/>
      <c r="D260" s="111"/>
      <c r="E260" s="111"/>
      <c r="F260" s="111"/>
      <c r="G260" s="111"/>
      <c r="H260" s="111"/>
      <c r="I260" s="111"/>
    </row>
    <row r="261" spans="1:9" ht="12.75" customHeight="1">
      <c r="A261" s="111"/>
      <c r="B261" s="111"/>
      <c r="C261" s="111"/>
      <c r="D261" s="111"/>
      <c r="E261" s="111"/>
      <c r="F261" s="111"/>
      <c r="G261" s="111"/>
      <c r="H261" s="111"/>
      <c r="I261" s="111"/>
    </row>
    <row r="262" spans="1:9" ht="12.75" customHeight="1">
      <c r="A262" s="111"/>
      <c r="B262" s="111"/>
      <c r="C262" s="111"/>
      <c r="D262" s="111"/>
      <c r="E262" s="111"/>
      <c r="F262" s="111"/>
      <c r="G262" s="111"/>
      <c r="H262" s="111"/>
      <c r="I262" s="111"/>
    </row>
    <row r="263" spans="1:9" ht="12.75" customHeight="1">
      <c r="A263" s="111"/>
      <c r="B263" s="111"/>
      <c r="C263" s="111"/>
      <c r="D263" s="111"/>
      <c r="E263" s="111"/>
      <c r="F263" s="111"/>
      <c r="G263" s="111"/>
      <c r="H263" s="111"/>
      <c r="I263" s="111"/>
    </row>
    <row r="264" spans="1:9" ht="12.75" customHeight="1">
      <c r="A264" s="111"/>
      <c r="B264" s="111"/>
      <c r="C264" s="111"/>
      <c r="D264" s="111"/>
      <c r="E264" s="111"/>
      <c r="F264" s="111"/>
      <c r="G264" s="111"/>
      <c r="H264" s="111"/>
      <c r="I264" s="111"/>
    </row>
    <row r="265" spans="1:9" ht="12.75" customHeight="1">
      <c r="A265" s="111"/>
      <c r="B265" s="111"/>
      <c r="C265" s="111"/>
      <c r="D265" s="111"/>
      <c r="E265" s="111"/>
      <c r="F265" s="111"/>
      <c r="G265" s="111"/>
      <c r="H265" s="111"/>
      <c r="I265" s="111"/>
    </row>
    <row r="266" spans="1:9" ht="12.75" customHeight="1">
      <c r="A266" s="111"/>
      <c r="B266" s="111"/>
      <c r="C266" s="111"/>
      <c r="D266" s="111"/>
      <c r="E266" s="111"/>
      <c r="F266" s="111"/>
      <c r="G266" s="111"/>
      <c r="H266" s="111"/>
      <c r="I266" s="111"/>
    </row>
    <row r="267" spans="1:9" ht="12.75" customHeight="1">
      <c r="A267" s="111"/>
      <c r="B267" s="111"/>
      <c r="C267" s="111"/>
      <c r="D267" s="111"/>
      <c r="E267" s="111"/>
      <c r="F267" s="111"/>
      <c r="G267" s="111"/>
      <c r="H267" s="111"/>
      <c r="I267" s="111"/>
    </row>
    <row r="268" spans="1:9" ht="12.75" customHeight="1">
      <c r="A268" s="111"/>
      <c r="B268" s="111"/>
      <c r="C268" s="111"/>
      <c r="D268" s="111"/>
      <c r="E268" s="111"/>
      <c r="F268" s="111"/>
      <c r="G268" s="111"/>
      <c r="H268" s="111"/>
      <c r="I268" s="111"/>
    </row>
    <row r="269" spans="1:9" ht="12.75" customHeight="1">
      <c r="A269" s="111"/>
      <c r="B269" s="111"/>
      <c r="C269" s="111"/>
      <c r="D269" s="111"/>
      <c r="E269" s="111"/>
      <c r="F269" s="111"/>
      <c r="G269" s="111"/>
      <c r="H269" s="111"/>
      <c r="I269" s="111"/>
    </row>
    <row r="270" spans="1:9" ht="12.75" customHeight="1">
      <c r="A270" s="111"/>
      <c r="B270" s="111"/>
      <c r="C270" s="111"/>
      <c r="D270" s="111"/>
      <c r="E270" s="111"/>
      <c r="F270" s="111"/>
      <c r="G270" s="111"/>
      <c r="H270" s="111"/>
      <c r="I270" s="111"/>
    </row>
    <row r="271" spans="1:9" ht="12.75" customHeight="1">
      <c r="A271" s="111"/>
      <c r="B271" s="111"/>
      <c r="C271" s="111"/>
      <c r="D271" s="111"/>
      <c r="E271" s="111"/>
      <c r="F271" s="111"/>
      <c r="G271" s="111"/>
      <c r="H271" s="111"/>
      <c r="I271" s="111"/>
    </row>
    <row r="272" spans="1:9" ht="12.75" customHeight="1">
      <c r="A272" s="111"/>
      <c r="B272" s="111"/>
      <c r="C272" s="111"/>
      <c r="D272" s="111"/>
      <c r="E272" s="111"/>
      <c r="F272" s="111"/>
      <c r="G272" s="111"/>
      <c r="H272" s="111"/>
      <c r="I272" s="111"/>
    </row>
    <row r="273" spans="1:9" ht="12.75" customHeight="1">
      <c r="A273" s="111"/>
      <c r="B273" s="111"/>
      <c r="C273" s="111"/>
      <c r="D273" s="111"/>
      <c r="E273" s="111"/>
      <c r="F273" s="111"/>
      <c r="G273" s="111"/>
      <c r="H273" s="111"/>
      <c r="I273" s="111"/>
    </row>
    <row r="274" spans="1:9" ht="12.75" customHeight="1">
      <c r="A274" s="111"/>
      <c r="B274" s="111"/>
      <c r="C274" s="111"/>
      <c r="D274" s="111"/>
      <c r="E274" s="111"/>
      <c r="F274" s="111"/>
      <c r="G274" s="111"/>
      <c r="H274" s="111"/>
      <c r="I274" s="111"/>
    </row>
    <row r="275" spans="1:9" ht="12.75" customHeight="1">
      <c r="A275" s="111"/>
      <c r="B275" s="111"/>
      <c r="C275" s="111"/>
      <c r="D275" s="111"/>
      <c r="E275" s="111"/>
      <c r="F275" s="111"/>
      <c r="G275" s="111"/>
      <c r="H275" s="111"/>
      <c r="I275" s="111"/>
    </row>
    <row r="276" spans="1:9" ht="12.75" customHeight="1">
      <c r="A276" s="111"/>
      <c r="B276" s="111"/>
      <c r="C276" s="111"/>
      <c r="D276" s="111"/>
      <c r="E276" s="111"/>
      <c r="F276" s="111"/>
      <c r="G276" s="111"/>
      <c r="H276" s="111"/>
      <c r="I276" s="111"/>
    </row>
    <row r="277" spans="1:9" ht="12.75" customHeight="1">
      <c r="A277" s="111"/>
      <c r="B277" s="111"/>
      <c r="C277" s="111"/>
      <c r="D277" s="111"/>
      <c r="E277" s="111"/>
      <c r="F277" s="111"/>
      <c r="G277" s="111"/>
      <c r="H277" s="111"/>
      <c r="I277" s="111"/>
    </row>
    <row r="278" spans="1:9" ht="12.75" customHeight="1">
      <c r="A278" s="111"/>
      <c r="B278" s="111"/>
      <c r="C278" s="111"/>
      <c r="D278" s="111"/>
      <c r="E278" s="111"/>
      <c r="F278" s="111"/>
      <c r="G278" s="111"/>
      <c r="H278" s="111"/>
      <c r="I278" s="111"/>
    </row>
    <row r="279" spans="1:9" ht="12.75" customHeight="1">
      <c r="A279" s="111"/>
      <c r="B279" s="111"/>
      <c r="C279" s="111"/>
      <c r="D279" s="111"/>
      <c r="E279" s="111"/>
      <c r="F279" s="111"/>
      <c r="G279" s="111"/>
      <c r="H279" s="111"/>
      <c r="I279" s="111"/>
    </row>
    <row r="280" spans="1:9" ht="12.75" customHeight="1">
      <c r="A280" s="111"/>
      <c r="B280" s="111"/>
      <c r="C280" s="111"/>
      <c r="D280" s="111"/>
      <c r="E280" s="111"/>
      <c r="F280" s="111"/>
      <c r="G280" s="111"/>
      <c r="H280" s="111"/>
      <c r="I280" s="111"/>
    </row>
    <row r="281" spans="1:9" ht="12.75" customHeight="1">
      <c r="A281" s="111"/>
      <c r="B281" s="111"/>
      <c r="C281" s="111"/>
      <c r="D281" s="111"/>
      <c r="E281" s="111"/>
      <c r="F281" s="111"/>
      <c r="G281" s="111"/>
      <c r="H281" s="111"/>
      <c r="I281" s="111"/>
    </row>
    <row r="282" spans="1:9" ht="12.75" customHeight="1">
      <c r="A282" s="111"/>
      <c r="B282" s="111"/>
      <c r="C282" s="111"/>
      <c r="D282" s="111"/>
      <c r="E282" s="111"/>
      <c r="F282" s="111"/>
      <c r="G282" s="111"/>
      <c r="H282" s="111"/>
      <c r="I282" s="111"/>
    </row>
    <row r="283" spans="1:9" ht="12.75" customHeight="1">
      <c r="A283" s="111"/>
      <c r="B283" s="111"/>
      <c r="C283" s="111"/>
      <c r="D283" s="111"/>
      <c r="E283" s="111"/>
      <c r="F283" s="111"/>
      <c r="G283" s="111"/>
      <c r="H283" s="111"/>
      <c r="I283" s="111"/>
    </row>
    <row r="284" spans="1:9" ht="12.75" customHeight="1">
      <c r="A284" s="111"/>
      <c r="B284" s="111"/>
      <c r="C284" s="111"/>
      <c r="D284" s="111"/>
      <c r="E284" s="111"/>
      <c r="F284" s="111"/>
      <c r="G284" s="111"/>
      <c r="H284" s="111"/>
      <c r="I284" s="111"/>
    </row>
    <row r="285" spans="1:9" ht="12.75" customHeight="1">
      <c r="A285" s="111"/>
      <c r="B285" s="111"/>
      <c r="C285" s="111"/>
      <c r="D285" s="111"/>
      <c r="E285" s="111"/>
      <c r="F285" s="111"/>
      <c r="G285" s="111"/>
      <c r="H285" s="111"/>
      <c r="I285" s="111"/>
    </row>
    <row r="286" spans="1:9" ht="12.75" customHeight="1">
      <c r="A286" s="111"/>
      <c r="B286" s="111"/>
      <c r="C286" s="111"/>
      <c r="D286" s="111"/>
      <c r="E286" s="111"/>
      <c r="F286" s="111"/>
      <c r="G286" s="111"/>
      <c r="H286" s="111"/>
      <c r="I286" s="111"/>
    </row>
    <row r="287" spans="1:9" ht="12.75" customHeight="1">
      <c r="A287" s="111"/>
      <c r="B287" s="111"/>
      <c r="C287" s="111"/>
      <c r="D287" s="111"/>
      <c r="E287" s="111"/>
      <c r="F287" s="111"/>
      <c r="G287" s="111"/>
      <c r="H287" s="111"/>
      <c r="I287" s="111"/>
    </row>
    <row r="288" spans="1:9" ht="12.75" customHeight="1">
      <c r="A288" s="111"/>
      <c r="B288" s="111"/>
      <c r="C288" s="111"/>
      <c r="D288" s="111"/>
      <c r="E288" s="111"/>
      <c r="F288" s="111"/>
      <c r="G288" s="111"/>
      <c r="H288" s="111"/>
      <c r="I288" s="111"/>
    </row>
    <row r="289" spans="1:9" ht="12.75" customHeight="1">
      <c r="A289" s="111"/>
      <c r="B289" s="111"/>
      <c r="C289" s="111"/>
      <c r="D289" s="111"/>
      <c r="E289" s="111"/>
      <c r="F289" s="111"/>
      <c r="G289" s="111"/>
      <c r="H289" s="111"/>
      <c r="I289" s="111"/>
    </row>
    <row r="290" spans="1:9" ht="12.75" customHeight="1">
      <c r="A290" s="111"/>
      <c r="B290" s="111"/>
      <c r="C290" s="111"/>
      <c r="D290" s="111"/>
      <c r="E290" s="111"/>
      <c r="F290" s="111"/>
      <c r="G290" s="111"/>
      <c r="H290" s="111"/>
      <c r="I290" s="111"/>
    </row>
    <row r="291" spans="1:9" ht="12.75" customHeight="1">
      <c r="A291" s="111"/>
      <c r="B291" s="111"/>
      <c r="C291" s="111"/>
      <c r="D291" s="111"/>
      <c r="E291" s="111"/>
      <c r="F291" s="111"/>
      <c r="G291" s="111"/>
      <c r="H291" s="111"/>
      <c r="I291" s="111"/>
    </row>
    <row r="292" spans="1:9" ht="12.75" customHeight="1">
      <c r="A292" s="111"/>
      <c r="B292" s="111"/>
      <c r="C292" s="111"/>
      <c r="D292" s="111"/>
      <c r="E292" s="111"/>
      <c r="F292" s="111"/>
      <c r="G292" s="111"/>
      <c r="H292" s="111"/>
      <c r="I292" s="111"/>
    </row>
    <row r="293" spans="1:9" ht="12.75" customHeight="1">
      <c r="A293" s="111"/>
      <c r="B293" s="111"/>
      <c r="C293" s="111"/>
      <c r="D293" s="111"/>
      <c r="E293" s="111"/>
      <c r="F293" s="111"/>
      <c r="G293" s="111"/>
      <c r="H293" s="111"/>
      <c r="I293" s="111"/>
    </row>
    <row r="294" spans="1:9" ht="12.75" customHeight="1">
      <c r="A294" s="111"/>
      <c r="B294" s="111"/>
      <c r="C294" s="111"/>
      <c r="D294" s="111"/>
      <c r="E294" s="111"/>
      <c r="F294" s="111"/>
      <c r="G294" s="111"/>
      <c r="H294" s="111"/>
      <c r="I294" s="111"/>
    </row>
    <row r="295" spans="1:9" ht="12.75" customHeight="1">
      <c r="A295" s="111"/>
      <c r="B295" s="111"/>
      <c r="C295" s="111"/>
      <c r="D295" s="111"/>
      <c r="E295" s="111"/>
      <c r="F295" s="111"/>
      <c r="G295" s="111"/>
      <c r="H295" s="111"/>
      <c r="I295" s="111"/>
    </row>
    <row r="296" spans="1:9" ht="12.75" customHeight="1">
      <c r="A296" s="111"/>
      <c r="B296" s="111"/>
      <c r="C296" s="111"/>
      <c r="D296" s="111"/>
      <c r="E296" s="111"/>
      <c r="F296" s="111"/>
      <c r="G296" s="111"/>
      <c r="H296" s="111"/>
      <c r="I296" s="111"/>
    </row>
    <row r="297" spans="1:9" ht="12.75" customHeight="1">
      <c r="A297" s="111"/>
      <c r="B297" s="111"/>
      <c r="C297" s="111"/>
      <c r="D297" s="111"/>
      <c r="E297" s="111"/>
      <c r="F297" s="111"/>
      <c r="G297" s="111"/>
      <c r="H297" s="111"/>
      <c r="I297" s="111"/>
    </row>
    <row r="298" spans="1:9" ht="12.75" customHeight="1">
      <c r="A298" s="111"/>
      <c r="B298" s="111"/>
      <c r="C298" s="111"/>
      <c r="D298" s="111"/>
      <c r="E298" s="111"/>
      <c r="F298" s="111"/>
      <c r="G298" s="111"/>
      <c r="H298" s="111"/>
      <c r="I298" s="111"/>
    </row>
    <row r="299" spans="1:9" ht="12.75" customHeight="1">
      <c r="A299" s="111"/>
      <c r="B299" s="111"/>
      <c r="C299" s="111"/>
      <c r="D299" s="111"/>
      <c r="E299" s="111"/>
      <c r="F299" s="111"/>
      <c r="G299" s="111"/>
      <c r="H299" s="111"/>
      <c r="I299" s="111"/>
    </row>
    <row r="300" spans="1:9" ht="12.75" customHeight="1">
      <c r="A300" s="111"/>
      <c r="B300" s="111"/>
      <c r="C300" s="111"/>
      <c r="D300" s="111"/>
      <c r="E300" s="111"/>
      <c r="F300" s="111"/>
      <c r="G300" s="111"/>
      <c r="H300" s="111"/>
      <c r="I300" s="111"/>
    </row>
    <row r="301" spans="1:9" ht="12.75" customHeight="1">
      <c r="A301" s="111"/>
      <c r="B301" s="111"/>
      <c r="C301" s="111"/>
      <c r="D301" s="111"/>
      <c r="E301" s="111"/>
      <c r="F301" s="111"/>
      <c r="G301" s="111"/>
      <c r="H301" s="111"/>
      <c r="I301" s="111"/>
    </row>
    <row r="302" spans="1:9" ht="12.75" customHeight="1">
      <c r="A302" s="111"/>
      <c r="B302" s="111"/>
      <c r="C302" s="111"/>
      <c r="D302" s="111"/>
      <c r="E302" s="111"/>
      <c r="F302" s="111"/>
      <c r="G302" s="111"/>
      <c r="H302" s="111"/>
      <c r="I302" s="111"/>
    </row>
    <row r="303" spans="1:9" ht="12.75" customHeight="1">
      <c r="A303" s="111"/>
      <c r="B303" s="111"/>
      <c r="C303" s="111"/>
      <c r="D303" s="111"/>
      <c r="E303" s="111"/>
      <c r="F303" s="111"/>
      <c r="G303" s="111"/>
      <c r="H303" s="111"/>
      <c r="I303" s="111"/>
    </row>
    <row r="304" spans="1:9" ht="12.75" customHeight="1">
      <c r="A304" s="111"/>
      <c r="B304" s="111"/>
      <c r="C304" s="111"/>
      <c r="D304" s="111"/>
      <c r="E304" s="111"/>
      <c r="F304" s="111"/>
      <c r="G304" s="111"/>
      <c r="H304" s="111"/>
      <c r="I304" s="111"/>
    </row>
    <row r="305" spans="1:9" ht="12.75" customHeight="1">
      <c r="A305" s="111"/>
      <c r="B305" s="111"/>
      <c r="C305" s="111"/>
      <c r="D305" s="111"/>
      <c r="E305" s="111"/>
      <c r="F305" s="111"/>
      <c r="G305" s="111"/>
      <c r="H305" s="111"/>
      <c r="I305" s="111"/>
    </row>
    <row r="306" spans="1:9" ht="12.75" customHeight="1">
      <c r="A306" s="111"/>
      <c r="B306" s="111"/>
      <c r="C306" s="111"/>
      <c r="D306" s="111"/>
      <c r="E306" s="111"/>
      <c r="F306" s="111"/>
      <c r="G306" s="111"/>
      <c r="H306" s="111"/>
      <c r="I306" s="111"/>
    </row>
    <row r="307" spans="1:9" ht="12.75" customHeight="1">
      <c r="A307" s="111"/>
      <c r="B307" s="111"/>
      <c r="C307" s="111"/>
      <c r="D307" s="111"/>
      <c r="E307" s="111"/>
      <c r="F307" s="111"/>
      <c r="G307" s="111"/>
      <c r="H307" s="111"/>
      <c r="I307" s="111"/>
    </row>
    <row r="308" spans="1:9" ht="12.75" customHeight="1">
      <c r="A308" s="111"/>
      <c r="B308" s="111"/>
      <c r="C308" s="111"/>
      <c r="D308" s="111"/>
      <c r="E308" s="111"/>
      <c r="F308" s="111"/>
      <c r="G308" s="111"/>
      <c r="H308" s="111"/>
      <c r="I308" s="111"/>
    </row>
    <row r="309" spans="1:9" ht="12.75" customHeight="1">
      <c r="A309" s="111"/>
      <c r="B309" s="111"/>
      <c r="C309" s="111"/>
      <c r="D309" s="111"/>
      <c r="E309" s="111"/>
      <c r="F309" s="111"/>
      <c r="G309" s="111"/>
      <c r="H309" s="111"/>
      <c r="I309" s="111"/>
    </row>
    <row r="310" spans="1:9" ht="12.75" customHeight="1">
      <c r="A310" s="111"/>
      <c r="B310" s="111"/>
      <c r="C310" s="111"/>
      <c r="D310" s="111"/>
      <c r="E310" s="111"/>
      <c r="F310" s="111"/>
      <c r="G310" s="111"/>
      <c r="H310" s="111"/>
      <c r="I310" s="111"/>
    </row>
    <row r="311" spans="1:9" ht="12.75" customHeight="1">
      <c r="A311" s="111"/>
      <c r="B311" s="111"/>
      <c r="C311" s="111"/>
      <c r="D311" s="111"/>
      <c r="E311" s="111"/>
      <c r="F311" s="111"/>
      <c r="G311" s="111"/>
      <c r="H311" s="111"/>
      <c r="I311" s="111"/>
    </row>
    <row r="312" spans="1:9" ht="12.75" customHeight="1">
      <c r="A312" s="111"/>
      <c r="B312" s="111"/>
      <c r="C312" s="111"/>
      <c r="D312" s="111"/>
      <c r="E312" s="111"/>
      <c r="F312" s="111"/>
      <c r="G312" s="111"/>
      <c r="H312" s="111"/>
      <c r="I312" s="111"/>
    </row>
    <row r="313" spans="1:9" ht="12.75" customHeight="1">
      <c r="A313" s="111"/>
      <c r="B313" s="111"/>
      <c r="C313" s="111"/>
      <c r="D313" s="111"/>
      <c r="E313" s="111"/>
      <c r="F313" s="111"/>
      <c r="G313" s="111"/>
      <c r="H313" s="111"/>
      <c r="I313" s="111"/>
    </row>
    <row r="314" spans="1:9" ht="12.75" customHeight="1">
      <c r="A314" s="111"/>
      <c r="B314" s="111"/>
      <c r="C314" s="111"/>
      <c r="D314" s="111"/>
      <c r="E314" s="111"/>
      <c r="F314" s="111"/>
      <c r="G314" s="111"/>
      <c r="H314" s="111"/>
      <c r="I314" s="111"/>
    </row>
    <row r="315" spans="1:9" ht="12.75" customHeight="1">
      <c r="A315" s="111"/>
      <c r="B315" s="111"/>
      <c r="C315" s="111"/>
      <c r="D315" s="111"/>
      <c r="E315" s="111"/>
      <c r="F315" s="111"/>
      <c r="G315" s="111"/>
      <c r="H315" s="111"/>
      <c r="I315" s="111"/>
    </row>
    <row r="316" spans="1:9" ht="12.75" customHeight="1">
      <c r="A316" s="111"/>
      <c r="B316" s="111"/>
      <c r="C316" s="111"/>
      <c r="D316" s="111"/>
      <c r="E316" s="111"/>
      <c r="F316" s="111"/>
      <c r="G316" s="111"/>
      <c r="H316" s="111"/>
      <c r="I316" s="111"/>
    </row>
    <row r="317" spans="1:9" ht="12.75" customHeight="1">
      <c r="A317" s="111"/>
      <c r="B317" s="111"/>
      <c r="C317" s="111"/>
      <c r="D317" s="111"/>
      <c r="E317" s="111"/>
      <c r="F317" s="111"/>
      <c r="G317" s="111"/>
      <c r="H317" s="111"/>
      <c r="I317" s="111"/>
    </row>
    <row r="318" spans="1:9" ht="12.75" customHeight="1">
      <c r="A318" s="111"/>
      <c r="B318" s="111"/>
      <c r="C318" s="111"/>
      <c r="D318" s="111"/>
      <c r="E318" s="111"/>
      <c r="F318" s="111"/>
      <c r="G318" s="111"/>
      <c r="H318" s="111"/>
      <c r="I318" s="111"/>
    </row>
    <row r="319" spans="1:9" ht="12.75" customHeight="1">
      <c r="A319" s="111"/>
      <c r="B319" s="111"/>
      <c r="C319" s="111"/>
      <c r="D319" s="111"/>
      <c r="E319" s="111"/>
      <c r="F319" s="111"/>
      <c r="G319" s="111"/>
      <c r="H319" s="111"/>
      <c r="I319" s="111"/>
    </row>
    <row r="320" spans="1:9" ht="12.75" customHeight="1">
      <c r="A320" s="111"/>
      <c r="B320" s="111"/>
      <c r="C320" s="111"/>
      <c r="D320" s="111"/>
      <c r="E320" s="111"/>
      <c r="F320" s="111"/>
      <c r="G320" s="111"/>
      <c r="H320" s="111"/>
      <c r="I320" s="111"/>
    </row>
    <row r="321" spans="1:9" ht="12.75" customHeight="1">
      <c r="A321" s="111"/>
      <c r="B321" s="111"/>
      <c r="C321" s="111"/>
      <c r="D321" s="111"/>
      <c r="E321" s="111"/>
      <c r="F321" s="111"/>
      <c r="G321" s="111"/>
      <c r="H321" s="111"/>
      <c r="I321" s="111"/>
    </row>
    <row r="322" spans="1:9" ht="12.75" customHeight="1">
      <c r="A322" s="111"/>
      <c r="B322" s="111"/>
      <c r="C322" s="111"/>
      <c r="D322" s="111"/>
      <c r="E322" s="111"/>
      <c r="F322" s="111"/>
      <c r="G322" s="111"/>
      <c r="H322" s="111"/>
      <c r="I322" s="111"/>
    </row>
    <row r="323" spans="1:9" ht="12.75" customHeight="1">
      <c r="A323" s="111"/>
      <c r="B323" s="111"/>
      <c r="C323" s="111"/>
      <c r="D323" s="111"/>
      <c r="E323" s="111"/>
      <c r="F323" s="111"/>
      <c r="G323" s="111"/>
      <c r="H323" s="111"/>
      <c r="I323" s="111"/>
    </row>
    <row r="324" spans="1:9" ht="12.75" customHeight="1">
      <c r="A324" s="111"/>
      <c r="B324" s="111"/>
      <c r="C324" s="111"/>
      <c r="D324" s="111"/>
      <c r="E324" s="111"/>
      <c r="F324" s="111"/>
      <c r="G324" s="111"/>
      <c r="H324" s="111"/>
      <c r="I324" s="111"/>
    </row>
    <row r="325" spans="1:9" ht="12.75" customHeight="1">
      <c r="A325" s="111"/>
      <c r="B325" s="111"/>
      <c r="C325" s="111"/>
      <c r="D325" s="111"/>
      <c r="E325" s="111"/>
      <c r="F325" s="111"/>
      <c r="G325" s="111"/>
      <c r="H325" s="111"/>
      <c r="I325" s="111"/>
    </row>
    <row r="326" spans="1:9" ht="12.75" customHeight="1">
      <c r="A326" s="111"/>
      <c r="B326" s="111"/>
      <c r="C326" s="111"/>
      <c r="D326" s="111"/>
      <c r="E326" s="111"/>
      <c r="F326" s="111"/>
      <c r="G326" s="111"/>
      <c r="H326" s="111"/>
      <c r="I326" s="111"/>
    </row>
    <row r="327" spans="1:9" ht="12.75" customHeight="1">
      <c r="A327" s="111"/>
      <c r="B327" s="111"/>
      <c r="C327" s="111"/>
      <c r="D327" s="111"/>
      <c r="E327" s="111"/>
      <c r="F327" s="111"/>
      <c r="G327" s="111"/>
      <c r="H327" s="111"/>
      <c r="I327" s="111"/>
    </row>
    <row r="328" spans="1:9" ht="12.75" customHeight="1">
      <c r="A328" s="111"/>
      <c r="B328" s="111"/>
      <c r="C328" s="111"/>
      <c r="D328" s="111"/>
      <c r="E328" s="111"/>
      <c r="F328" s="111"/>
      <c r="G328" s="111"/>
      <c r="H328" s="111"/>
      <c r="I328" s="111"/>
    </row>
    <row r="329" spans="1:9" ht="12.75" customHeight="1">
      <c r="A329" s="111"/>
      <c r="B329" s="111"/>
      <c r="C329" s="111"/>
      <c r="D329" s="111"/>
      <c r="E329" s="111"/>
      <c r="F329" s="111"/>
      <c r="G329" s="111"/>
      <c r="H329" s="111"/>
      <c r="I329" s="111"/>
    </row>
    <row r="330" spans="1:9" ht="12.75" customHeight="1">
      <c r="A330" s="111"/>
      <c r="B330" s="111"/>
      <c r="C330" s="111"/>
      <c r="D330" s="111"/>
      <c r="E330" s="111"/>
      <c r="F330" s="111"/>
      <c r="G330" s="111"/>
      <c r="H330" s="111"/>
      <c r="I330" s="111"/>
    </row>
    <row r="331" spans="1:9" ht="12.75" customHeight="1">
      <c r="A331" s="111"/>
      <c r="B331" s="111"/>
      <c r="C331" s="111"/>
      <c r="D331" s="111"/>
      <c r="E331" s="111"/>
      <c r="F331" s="111"/>
      <c r="G331" s="111"/>
      <c r="H331" s="111"/>
      <c r="I331" s="111"/>
    </row>
    <row r="332" spans="1:9" ht="12.75" customHeight="1">
      <c r="A332" s="111"/>
      <c r="B332" s="111"/>
      <c r="C332" s="111"/>
      <c r="D332" s="111"/>
      <c r="E332" s="111"/>
      <c r="F332" s="111"/>
      <c r="G332" s="111"/>
      <c r="H332" s="111"/>
      <c r="I332" s="111"/>
    </row>
    <row r="333" spans="1:9" ht="12.75" customHeight="1">
      <c r="A333" s="111"/>
      <c r="B333" s="111"/>
      <c r="C333" s="111"/>
      <c r="D333" s="111"/>
      <c r="E333" s="111"/>
      <c r="F333" s="111"/>
      <c r="G333" s="111"/>
      <c r="H333" s="111"/>
      <c r="I333" s="111"/>
    </row>
    <row r="334" spans="1:9" ht="12.75" customHeight="1">
      <c r="A334" s="111"/>
      <c r="B334" s="111"/>
      <c r="C334" s="111"/>
      <c r="D334" s="111"/>
      <c r="E334" s="111"/>
      <c r="F334" s="111"/>
      <c r="G334" s="111"/>
      <c r="H334" s="111"/>
      <c r="I334" s="111"/>
    </row>
    <row r="335" spans="1:9" ht="12.75" customHeight="1">
      <c r="A335" s="111"/>
      <c r="B335" s="111"/>
      <c r="C335" s="111"/>
      <c r="D335" s="111"/>
      <c r="E335" s="111"/>
      <c r="F335" s="111"/>
      <c r="G335" s="111"/>
      <c r="H335" s="111"/>
      <c r="I335" s="111"/>
    </row>
    <row r="336" spans="1:9" ht="12.75" customHeight="1">
      <c r="A336" s="111"/>
      <c r="B336" s="111"/>
      <c r="C336" s="111"/>
      <c r="D336" s="111"/>
      <c r="E336" s="111"/>
      <c r="F336" s="111"/>
      <c r="G336" s="111"/>
      <c r="H336" s="111"/>
      <c r="I336" s="111"/>
    </row>
    <row r="337" spans="1:9" ht="12.75" customHeight="1">
      <c r="A337" s="111"/>
      <c r="B337" s="111"/>
      <c r="C337" s="111"/>
      <c r="D337" s="111"/>
      <c r="E337" s="111"/>
      <c r="F337" s="111"/>
      <c r="G337" s="111"/>
      <c r="H337" s="111"/>
      <c r="I337" s="111"/>
    </row>
    <row r="338" spans="1:9" ht="12.75" customHeight="1">
      <c r="A338" s="111"/>
      <c r="B338" s="111"/>
      <c r="C338" s="111"/>
      <c r="D338" s="111"/>
      <c r="E338" s="111"/>
      <c r="F338" s="111"/>
      <c r="G338" s="111"/>
      <c r="H338" s="111"/>
      <c r="I338" s="111"/>
    </row>
    <row r="339" spans="1:9" ht="12.75" customHeight="1">
      <c r="A339" s="111"/>
      <c r="B339" s="111"/>
      <c r="C339" s="111"/>
      <c r="D339" s="111"/>
      <c r="E339" s="111"/>
      <c r="F339" s="111"/>
      <c r="G339" s="111"/>
      <c r="H339" s="111"/>
      <c r="I339" s="111"/>
    </row>
    <row r="340" spans="1:9" ht="12.75" customHeight="1">
      <c r="A340" s="111"/>
      <c r="B340" s="111"/>
      <c r="C340" s="111"/>
      <c r="D340" s="111"/>
      <c r="E340" s="111"/>
      <c r="F340" s="111"/>
      <c r="G340" s="111"/>
      <c r="H340" s="111"/>
      <c r="I340" s="111"/>
    </row>
    <row r="341" spans="1:9" ht="12.75" customHeight="1">
      <c r="A341" s="111"/>
      <c r="B341" s="111"/>
      <c r="C341" s="111"/>
      <c r="D341" s="111"/>
      <c r="E341" s="111"/>
      <c r="F341" s="111"/>
      <c r="G341" s="111"/>
      <c r="H341" s="111"/>
      <c r="I341" s="111"/>
    </row>
    <row r="342" spans="1:9" ht="12.75" customHeight="1">
      <c r="A342" s="111"/>
      <c r="B342" s="111"/>
      <c r="C342" s="111"/>
      <c r="D342" s="111"/>
      <c r="E342" s="111"/>
      <c r="F342" s="111"/>
      <c r="G342" s="111"/>
      <c r="H342" s="111"/>
      <c r="I342" s="111"/>
    </row>
    <row r="343" spans="1:9" ht="12.75" customHeight="1">
      <c r="A343" s="111"/>
      <c r="B343" s="111"/>
      <c r="C343" s="111"/>
      <c r="D343" s="111"/>
      <c r="E343" s="111"/>
      <c r="F343" s="111"/>
      <c r="G343" s="111"/>
      <c r="H343" s="111"/>
      <c r="I343" s="111"/>
    </row>
    <row r="344" spans="1:9" ht="12.75" customHeight="1">
      <c r="A344" s="111"/>
      <c r="B344" s="111"/>
      <c r="C344" s="111"/>
      <c r="D344" s="111"/>
      <c r="E344" s="111"/>
      <c r="F344" s="111"/>
      <c r="G344" s="111"/>
      <c r="H344" s="111"/>
      <c r="I344" s="111"/>
    </row>
    <row r="345" spans="1:9" ht="12.75" customHeight="1">
      <c r="A345" s="111"/>
      <c r="B345" s="111"/>
      <c r="C345" s="111"/>
      <c r="D345" s="111"/>
      <c r="E345" s="111"/>
      <c r="F345" s="111"/>
      <c r="G345" s="111"/>
      <c r="H345" s="111"/>
      <c r="I345" s="111"/>
    </row>
    <row r="346" spans="1:9" ht="12.75" customHeight="1">
      <c r="A346" s="111"/>
      <c r="B346" s="111"/>
      <c r="C346" s="111"/>
      <c r="D346" s="111"/>
      <c r="E346" s="111"/>
      <c r="F346" s="111"/>
      <c r="G346" s="111"/>
      <c r="H346" s="111"/>
      <c r="I346" s="111"/>
    </row>
    <row r="347" spans="1:9" ht="12.75" customHeight="1">
      <c r="A347" s="111"/>
      <c r="B347" s="111"/>
      <c r="C347" s="111"/>
      <c r="D347" s="111"/>
      <c r="E347" s="111"/>
      <c r="F347" s="111"/>
      <c r="G347" s="111"/>
      <c r="H347" s="111"/>
      <c r="I347" s="111"/>
    </row>
    <row r="348" spans="1:9" ht="12.75" customHeight="1">
      <c r="A348" s="111"/>
      <c r="B348" s="111"/>
      <c r="C348" s="111"/>
      <c r="D348" s="111"/>
      <c r="E348" s="111"/>
      <c r="F348" s="111"/>
      <c r="G348" s="111"/>
      <c r="H348" s="111"/>
      <c r="I348" s="111"/>
    </row>
    <row r="349" spans="1:9" ht="12.75" customHeight="1">
      <c r="A349" s="111"/>
      <c r="B349" s="111"/>
      <c r="C349" s="111"/>
      <c r="D349" s="111"/>
      <c r="E349" s="111"/>
      <c r="F349" s="111"/>
      <c r="G349" s="111"/>
      <c r="H349" s="111"/>
      <c r="I349" s="111"/>
    </row>
    <row r="350" spans="1:9" ht="12.75" customHeight="1">
      <c r="A350" s="111"/>
      <c r="B350" s="111"/>
      <c r="C350" s="111"/>
      <c r="D350" s="111"/>
      <c r="E350" s="111"/>
      <c r="F350" s="111"/>
      <c r="G350" s="111"/>
      <c r="H350" s="111"/>
      <c r="I350" s="111"/>
    </row>
    <row r="351" spans="1:9" ht="12.75" customHeight="1">
      <c r="A351" s="111"/>
      <c r="B351" s="111"/>
      <c r="C351" s="111"/>
      <c r="D351" s="111"/>
      <c r="E351" s="111"/>
      <c r="F351" s="111"/>
      <c r="G351" s="111"/>
      <c r="H351" s="111"/>
      <c r="I351" s="111"/>
    </row>
    <row r="352" spans="1:9" ht="12.75" customHeight="1">
      <c r="A352" s="111"/>
      <c r="B352" s="111"/>
      <c r="C352" s="111"/>
      <c r="D352" s="111"/>
      <c r="E352" s="111"/>
      <c r="F352" s="111"/>
      <c r="G352" s="111"/>
      <c r="H352" s="111"/>
      <c r="I352" s="111"/>
    </row>
    <row r="353" spans="1:9" ht="12.75" customHeight="1">
      <c r="A353" s="111"/>
      <c r="B353" s="111"/>
      <c r="C353" s="111"/>
      <c r="D353" s="111"/>
      <c r="E353" s="111"/>
      <c r="F353" s="111"/>
      <c r="G353" s="111"/>
      <c r="H353" s="111"/>
      <c r="I353" s="111"/>
    </row>
    <row r="354" spans="1:9" ht="12.75" customHeight="1">
      <c r="A354" s="111"/>
      <c r="B354" s="111"/>
      <c r="C354" s="111"/>
      <c r="D354" s="111"/>
      <c r="E354" s="111"/>
      <c r="F354" s="111"/>
      <c r="G354" s="111"/>
      <c r="H354" s="111"/>
      <c r="I354" s="111"/>
    </row>
    <row r="355" spans="1:9" ht="12.75" customHeight="1">
      <c r="A355" s="111"/>
      <c r="B355" s="111"/>
      <c r="C355" s="111"/>
      <c r="D355" s="111"/>
      <c r="E355" s="111"/>
      <c r="F355" s="111"/>
      <c r="G355" s="111"/>
      <c r="H355" s="111"/>
      <c r="I355" s="111"/>
    </row>
    <row r="356" spans="1:9" ht="12.75" customHeight="1">
      <c r="A356" s="111"/>
      <c r="B356" s="111"/>
      <c r="C356" s="111"/>
      <c r="D356" s="111"/>
      <c r="E356" s="111"/>
      <c r="F356" s="111"/>
      <c r="G356" s="111"/>
      <c r="H356" s="111"/>
      <c r="I356" s="111"/>
    </row>
    <row r="357" spans="1:9" ht="12.75" customHeight="1">
      <c r="A357" s="111"/>
      <c r="B357" s="111"/>
      <c r="C357" s="111"/>
      <c r="D357" s="111"/>
      <c r="E357" s="111"/>
      <c r="F357" s="111"/>
      <c r="G357" s="111"/>
      <c r="H357" s="111"/>
      <c r="I357" s="111"/>
    </row>
    <row r="358" spans="1:9" ht="12.75" customHeight="1">
      <c r="A358" s="111"/>
      <c r="B358" s="111"/>
      <c r="C358" s="111"/>
      <c r="D358" s="111"/>
      <c r="E358" s="111"/>
      <c r="F358" s="111"/>
      <c r="G358" s="111"/>
      <c r="H358" s="111"/>
      <c r="I358" s="111"/>
    </row>
    <row r="359" spans="1:9" ht="12.75" customHeight="1">
      <c r="A359" s="111"/>
      <c r="B359" s="111"/>
      <c r="C359" s="111"/>
      <c r="D359" s="111"/>
      <c r="E359" s="111"/>
      <c r="F359" s="111"/>
      <c r="G359" s="111"/>
      <c r="H359" s="111"/>
      <c r="I359" s="111"/>
    </row>
    <row r="360" spans="1:9" ht="12.75" customHeight="1">
      <c r="A360" s="111"/>
      <c r="B360" s="111"/>
      <c r="C360" s="111"/>
      <c r="D360" s="111"/>
      <c r="E360" s="111"/>
      <c r="F360" s="111"/>
      <c r="G360" s="111"/>
      <c r="H360" s="111"/>
      <c r="I360" s="111"/>
    </row>
    <row r="361" spans="1:9" ht="12.75" customHeight="1">
      <c r="A361" s="111"/>
      <c r="B361" s="111"/>
      <c r="C361" s="111"/>
      <c r="D361" s="111"/>
      <c r="E361" s="111"/>
      <c r="F361" s="111"/>
      <c r="G361" s="111"/>
      <c r="H361" s="111"/>
      <c r="I361" s="111"/>
    </row>
    <row r="362" spans="1:9" ht="12.75" customHeight="1">
      <c r="A362" s="111"/>
      <c r="B362" s="111"/>
      <c r="C362" s="111"/>
      <c r="D362" s="111"/>
      <c r="E362" s="111"/>
      <c r="F362" s="111"/>
      <c r="G362" s="111"/>
      <c r="H362" s="111"/>
      <c r="I362" s="111"/>
    </row>
    <row r="363" spans="1:9" ht="12.75" customHeight="1">
      <c r="A363" s="111"/>
      <c r="B363" s="111"/>
      <c r="C363" s="111"/>
      <c r="D363" s="111"/>
      <c r="E363" s="111"/>
      <c r="F363" s="111"/>
      <c r="G363" s="111"/>
      <c r="H363" s="111"/>
      <c r="I363" s="111"/>
    </row>
    <row r="364" spans="1:9" ht="12.75" customHeight="1">
      <c r="A364" s="111"/>
      <c r="B364" s="111"/>
      <c r="C364" s="111"/>
      <c r="D364" s="111"/>
      <c r="E364" s="111"/>
      <c r="F364" s="111"/>
      <c r="G364" s="111"/>
      <c r="H364" s="111"/>
      <c r="I364" s="111"/>
    </row>
    <row r="365" spans="1:9" ht="12.75" customHeight="1">
      <c r="A365" s="111"/>
      <c r="B365" s="111"/>
      <c r="C365" s="111"/>
      <c r="D365" s="111"/>
      <c r="E365" s="111"/>
      <c r="F365" s="111"/>
      <c r="G365" s="111"/>
      <c r="H365" s="111"/>
      <c r="I365" s="111"/>
    </row>
    <row r="366" spans="1:9" ht="12.75" customHeight="1">
      <c r="A366" s="111"/>
      <c r="B366" s="111"/>
      <c r="C366" s="111"/>
      <c r="D366" s="111"/>
      <c r="E366" s="111"/>
      <c r="F366" s="111"/>
      <c r="G366" s="111"/>
      <c r="H366" s="111"/>
      <c r="I366" s="111"/>
    </row>
    <row r="367" spans="1:9" ht="12.75" customHeight="1">
      <c r="A367" s="111"/>
      <c r="B367" s="111"/>
      <c r="C367" s="111"/>
      <c r="D367" s="111"/>
      <c r="E367" s="111"/>
      <c r="F367" s="111"/>
      <c r="G367" s="111"/>
      <c r="H367" s="111"/>
      <c r="I367" s="111"/>
    </row>
    <row r="368" spans="1:9" ht="12.75" customHeight="1">
      <c r="A368" s="111"/>
      <c r="B368" s="111"/>
      <c r="C368" s="111"/>
      <c r="D368" s="111"/>
      <c r="E368" s="111"/>
      <c r="F368" s="111"/>
      <c r="G368" s="111"/>
      <c r="H368" s="111"/>
      <c r="I368" s="111"/>
    </row>
    <row r="369" spans="1:9" ht="12.75" customHeight="1">
      <c r="A369" s="111"/>
      <c r="B369" s="111"/>
      <c r="C369" s="111"/>
      <c r="D369" s="111"/>
      <c r="E369" s="111"/>
      <c r="F369" s="111"/>
      <c r="G369" s="111"/>
      <c r="H369" s="111"/>
      <c r="I369" s="111"/>
    </row>
    <row r="370" spans="1:9" ht="12.75" customHeight="1">
      <c r="A370" s="111"/>
      <c r="B370" s="111"/>
      <c r="C370" s="111"/>
      <c r="D370" s="111"/>
      <c r="E370" s="111"/>
      <c r="F370" s="111"/>
      <c r="G370" s="111"/>
      <c r="H370" s="111"/>
      <c r="I370" s="111"/>
    </row>
    <row r="371" spans="1:9" ht="12.75" customHeight="1">
      <c r="A371" s="111"/>
      <c r="B371" s="111"/>
      <c r="C371" s="111"/>
      <c r="D371" s="111"/>
      <c r="E371" s="111"/>
      <c r="F371" s="111"/>
      <c r="G371" s="111"/>
      <c r="H371" s="111"/>
      <c r="I371" s="111"/>
    </row>
    <row r="372" spans="1:9" ht="12.75" customHeight="1">
      <c r="A372" s="111"/>
      <c r="B372" s="111"/>
      <c r="C372" s="111"/>
      <c r="D372" s="111"/>
      <c r="E372" s="111"/>
      <c r="F372" s="111"/>
      <c r="G372" s="111"/>
      <c r="H372" s="111"/>
      <c r="I372" s="111"/>
    </row>
    <row r="373" spans="1:9" ht="12.75" customHeight="1">
      <c r="A373" s="111"/>
      <c r="B373" s="111"/>
      <c r="C373" s="111"/>
      <c r="D373" s="111"/>
      <c r="E373" s="111"/>
      <c r="F373" s="111"/>
      <c r="G373" s="111"/>
      <c r="H373" s="111"/>
      <c r="I373" s="111"/>
    </row>
    <row r="374" spans="1:9" ht="12.75" customHeight="1">
      <c r="A374" s="111"/>
      <c r="B374" s="111"/>
      <c r="C374" s="111"/>
      <c r="D374" s="111"/>
      <c r="E374" s="111"/>
      <c r="F374" s="111"/>
      <c r="G374" s="111"/>
      <c r="H374" s="111"/>
      <c r="I374" s="111"/>
    </row>
    <row r="375" spans="1:9" ht="12.75" customHeight="1">
      <c r="A375" s="111"/>
      <c r="B375" s="111"/>
      <c r="C375" s="111"/>
      <c r="D375" s="111"/>
      <c r="E375" s="111"/>
      <c r="F375" s="111"/>
      <c r="G375" s="111"/>
      <c r="H375" s="111"/>
      <c r="I375" s="111"/>
    </row>
    <row r="376" spans="1:9" ht="12.75" customHeight="1">
      <c r="A376" s="111"/>
      <c r="B376" s="111"/>
      <c r="C376" s="111"/>
      <c r="D376" s="111"/>
      <c r="E376" s="111"/>
      <c r="F376" s="111"/>
      <c r="G376" s="111"/>
      <c r="H376" s="111"/>
      <c r="I376" s="111"/>
    </row>
    <row r="377" spans="1:9" ht="12.75" customHeight="1">
      <c r="A377" s="111"/>
      <c r="B377" s="111"/>
      <c r="C377" s="111"/>
      <c r="D377" s="111"/>
      <c r="E377" s="111"/>
      <c r="F377" s="111"/>
      <c r="G377" s="111"/>
      <c r="H377" s="111"/>
      <c r="I377" s="111"/>
    </row>
    <row r="378" spans="1:9" ht="12.75" customHeight="1">
      <c r="A378" s="111"/>
      <c r="B378" s="111"/>
      <c r="C378" s="111"/>
      <c r="D378" s="111"/>
      <c r="E378" s="111"/>
      <c r="F378" s="111"/>
      <c r="G378" s="111"/>
      <c r="H378" s="111"/>
      <c r="I378" s="111"/>
    </row>
    <row r="379" spans="1:9" ht="12.75" customHeight="1">
      <c r="A379" s="111"/>
      <c r="B379" s="111"/>
      <c r="C379" s="111"/>
      <c r="D379" s="111"/>
      <c r="E379" s="111"/>
      <c r="F379" s="111"/>
      <c r="G379" s="111"/>
      <c r="H379" s="111"/>
      <c r="I379" s="111"/>
    </row>
    <row r="380" spans="1:9" ht="12.75" customHeight="1">
      <c r="A380" s="111"/>
      <c r="B380" s="111"/>
      <c r="C380" s="111"/>
      <c r="D380" s="111"/>
      <c r="E380" s="111"/>
      <c r="F380" s="111"/>
      <c r="G380" s="111"/>
      <c r="H380" s="111"/>
      <c r="I380" s="111"/>
    </row>
    <row r="381" spans="1:9" ht="12.75" customHeight="1">
      <c r="A381" s="111"/>
      <c r="B381" s="111"/>
      <c r="C381" s="111"/>
      <c r="D381" s="111"/>
      <c r="E381" s="111"/>
      <c r="F381" s="111"/>
      <c r="G381" s="111"/>
      <c r="H381" s="111"/>
      <c r="I381" s="111"/>
    </row>
    <row r="382" spans="1:9" ht="12.75" customHeight="1">
      <c r="A382" s="111"/>
      <c r="B382" s="111"/>
      <c r="C382" s="111"/>
      <c r="D382" s="111"/>
      <c r="E382" s="111"/>
      <c r="F382" s="111"/>
      <c r="G382" s="111"/>
      <c r="H382" s="111"/>
      <c r="I382" s="111"/>
    </row>
    <row r="383" spans="1:9" ht="12.75" customHeight="1">
      <c r="A383" s="111"/>
      <c r="B383" s="111"/>
      <c r="C383" s="111"/>
      <c r="D383" s="111"/>
      <c r="E383" s="111"/>
      <c r="F383" s="111"/>
      <c r="G383" s="111"/>
      <c r="H383" s="111"/>
      <c r="I383" s="111"/>
    </row>
    <row r="384" spans="1:9" ht="12.75" customHeight="1">
      <c r="A384" s="111"/>
      <c r="B384" s="111"/>
      <c r="C384" s="111"/>
      <c r="D384" s="111"/>
      <c r="E384" s="111"/>
      <c r="F384" s="111"/>
      <c r="G384" s="111"/>
      <c r="H384" s="111"/>
      <c r="I384" s="111"/>
    </row>
    <row r="385" spans="1:9" ht="12.75" customHeight="1">
      <c r="A385" s="111"/>
      <c r="B385" s="111"/>
      <c r="C385" s="111"/>
      <c r="D385" s="111"/>
      <c r="E385" s="111"/>
      <c r="F385" s="111"/>
      <c r="G385" s="111"/>
      <c r="H385" s="111"/>
      <c r="I385" s="111"/>
    </row>
    <row r="386" spans="1:9" ht="12.75" customHeight="1">
      <c r="A386" s="111"/>
      <c r="B386" s="111"/>
      <c r="C386" s="111"/>
      <c r="D386" s="111"/>
      <c r="E386" s="111"/>
      <c r="F386" s="111"/>
      <c r="G386" s="111"/>
      <c r="H386" s="111"/>
      <c r="I386" s="111"/>
    </row>
    <row r="387" spans="1:9" ht="12.75" customHeight="1">
      <c r="A387" s="111"/>
      <c r="B387" s="111"/>
      <c r="C387" s="111"/>
      <c r="D387" s="111"/>
      <c r="E387" s="111"/>
      <c r="F387" s="111"/>
      <c r="G387" s="111"/>
      <c r="H387" s="111"/>
      <c r="I387" s="111"/>
    </row>
    <row r="388" spans="1:9" ht="12.75" customHeight="1">
      <c r="A388" s="111"/>
      <c r="B388" s="111"/>
      <c r="C388" s="111"/>
      <c r="D388" s="111"/>
      <c r="E388" s="111"/>
      <c r="F388" s="111"/>
      <c r="G388" s="111"/>
      <c r="H388" s="111"/>
      <c r="I388" s="111"/>
    </row>
    <row r="389" spans="1:9" ht="12.75" customHeight="1">
      <c r="A389" s="111"/>
      <c r="B389" s="111"/>
      <c r="C389" s="111"/>
      <c r="D389" s="111"/>
      <c r="E389" s="111"/>
      <c r="F389" s="111"/>
      <c r="G389" s="111"/>
      <c r="H389" s="111"/>
      <c r="I389" s="111"/>
    </row>
    <row r="390" spans="1:9" ht="12.75" customHeight="1">
      <c r="A390" s="111"/>
      <c r="B390" s="111"/>
      <c r="C390" s="111"/>
      <c r="D390" s="111"/>
      <c r="E390" s="111"/>
      <c r="F390" s="111"/>
      <c r="G390" s="111"/>
      <c r="H390" s="111"/>
      <c r="I390" s="111"/>
    </row>
    <row r="391" spans="1:9" ht="12.75" customHeight="1">
      <c r="A391" s="111"/>
      <c r="B391" s="111"/>
      <c r="C391" s="111"/>
      <c r="D391" s="111"/>
      <c r="E391" s="111"/>
      <c r="F391" s="111"/>
      <c r="G391" s="111"/>
      <c r="H391" s="111"/>
      <c r="I391" s="111"/>
    </row>
    <row r="392" spans="1:9" ht="12.75" customHeight="1">
      <c r="A392" s="111"/>
      <c r="B392" s="111"/>
      <c r="C392" s="111"/>
      <c r="D392" s="111"/>
      <c r="E392" s="111"/>
      <c r="F392" s="111"/>
      <c r="G392" s="111"/>
      <c r="H392" s="111"/>
      <c r="I392" s="111"/>
    </row>
    <row r="393" spans="1:9" ht="12.75" customHeight="1">
      <c r="A393" s="111"/>
      <c r="B393" s="111"/>
      <c r="C393" s="111"/>
      <c r="D393" s="111"/>
      <c r="E393" s="111"/>
      <c r="F393" s="111"/>
      <c r="G393" s="111"/>
      <c r="H393" s="111"/>
      <c r="I393" s="111"/>
    </row>
    <row r="394" spans="1:9" ht="12.75" customHeight="1">
      <c r="A394" s="111"/>
      <c r="B394" s="111"/>
      <c r="C394" s="111"/>
      <c r="D394" s="111"/>
      <c r="E394" s="111"/>
      <c r="F394" s="111"/>
      <c r="G394" s="111"/>
      <c r="H394" s="111"/>
      <c r="I394" s="111"/>
    </row>
    <row r="395" spans="1:9" ht="12.75" customHeight="1">
      <c r="A395" s="111"/>
      <c r="B395" s="111"/>
      <c r="C395" s="111"/>
      <c r="D395" s="111"/>
      <c r="E395" s="111"/>
      <c r="F395" s="111"/>
      <c r="G395" s="111"/>
      <c r="H395" s="111"/>
      <c r="I395" s="111"/>
    </row>
    <row r="396" spans="1:9" ht="12.75" customHeight="1">
      <c r="A396" s="111"/>
      <c r="B396" s="111"/>
      <c r="C396" s="111"/>
      <c r="D396" s="111"/>
      <c r="E396" s="111"/>
      <c r="F396" s="111"/>
      <c r="G396" s="111"/>
      <c r="H396" s="111"/>
      <c r="I396" s="111"/>
    </row>
    <row r="397" spans="1:9" ht="12.75" customHeight="1">
      <c r="A397" s="111"/>
      <c r="B397" s="111"/>
      <c r="C397" s="111"/>
      <c r="D397" s="111"/>
      <c r="E397" s="111"/>
      <c r="F397" s="111"/>
      <c r="G397" s="111"/>
      <c r="H397" s="111"/>
      <c r="I397" s="111"/>
    </row>
    <row r="398" spans="1:9" ht="12.75" customHeight="1">
      <c r="A398" s="111"/>
      <c r="B398" s="111"/>
      <c r="C398" s="111"/>
      <c r="D398" s="111"/>
      <c r="E398" s="111"/>
      <c r="F398" s="111"/>
      <c r="G398" s="111"/>
      <c r="H398" s="111"/>
      <c r="I398" s="111"/>
    </row>
    <row r="399" spans="1:9" ht="12.75" customHeight="1">
      <c r="A399" s="111"/>
      <c r="B399" s="111"/>
      <c r="C399" s="111"/>
      <c r="D399" s="111"/>
      <c r="E399" s="111"/>
      <c r="F399" s="111"/>
      <c r="G399" s="111"/>
      <c r="H399" s="111"/>
      <c r="I399" s="111"/>
    </row>
    <row r="400" spans="1:9" ht="12.75" customHeight="1">
      <c r="A400" s="111"/>
      <c r="B400" s="111"/>
      <c r="C400" s="111"/>
      <c r="D400" s="111"/>
      <c r="E400" s="111"/>
      <c r="F400" s="111"/>
      <c r="G400" s="111"/>
      <c r="H400" s="111"/>
      <c r="I400" s="111"/>
    </row>
    <row r="401" spans="1:9" ht="12.75" customHeight="1">
      <c r="A401" s="111"/>
      <c r="B401" s="111"/>
      <c r="C401" s="111"/>
      <c r="D401" s="111"/>
      <c r="E401" s="111"/>
      <c r="F401" s="111"/>
      <c r="G401" s="111"/>
      <c r="H401" s="111"/>
      <c r="I401" s="111"/>
    </row>
    <row r="402" spans="1:9" ht="12.75" customHeight="1">
      <c r="A402" s="111"/>
      <c r="B402" s="111"/>
      <c r="C402" s="111"/>
      <c r="D402" s="111"/>
      <c r="E402" s="111"/>
      <c r="F402" s="111"/>
      <c r="G402" s="111"/>
      <c r="H402" s="111"/>
      <c r="I402" s="111"/>
    </row>
    <row r="403" spans="1:9" ht="12.75" customHeight="1">
      <c r="A403" s="111"/>
      <c r="B403" s="111"/>
      <c r="C403" s="111"/>
      <c r="D403" s="111"/>
      <c r="E403" s="111"/>
      <c r="F403" s="111"/>
      <c r="G403" s="111"/>
      <c r="H403" s="111"/>
      <c r="I403" s="111"/>
    </row>
    <row r="404" spans="1:9" ht="12.75" customHeight="1">
      <c r="A404" s="111"/>
      <c r="B404" s="111"/>
      <c r="C404" s="111"/>
      <c r="D404" s="111"/>
      <c r="E404" s="111"/>
      <c r="F404" s="111"/>
      <c r="G404" s="111"/>
      <c r="H404" s="111"/>
      <c r="I404" s="111"/>
    </row>
    <row r="405" spans="1:9" ht="12.75" customHeight="1">
      <c r="A405" s="111"/>
      <c r="B405" s="111"/>
      <c r="C405" s="111"/>
      <c r="D405" s="111"/>
      <c r="E405" s="111"/>
      <c r="F405" s="111"/>
      <c r="G405" s="111"/>
      <c r="H405" s="111"/>
      <c r="I405" s="111"/>
    </row>
    <row r="406" spans="1:9" ht="12.75" customHeight="1">
      <c r="A406" s="111"/>
      <c r="B406" s="111"/>
      <c r="C406" s="111"/>
      <c r="D406" s="111"/>
      <c r="E406" s="111"/>
      <c r="F406" s="111"/>
      <c r="G406" s="111"/>
      <c r="H406" s="111"/>
      <c r="I406" s="111"/>
    </row>
    <row r="407" spans="1:9" ht="12.75" customHeight="1">
      <c r="A407" s="111"/>
      <c r="B407" s="111"/>
      <c r="C407" s="111"/>
      <c r="D407" s="111"/>
      <c r="E407" s="111"/>
      <c r="F407" s="111"/>
      <c r="G407" s="111"/>
      <c r="H407" s="111"/>
      <c r="I407" s="111"/>
    </row>
    <row r="408" spans="1:9" ht="12.75" customHeight="1">
      <c r="A408" s="111"/>
      <c r="B408" s="111"/>
      <c r="C408" s="111"/>
      <c r="D408" s="111"/>
      <c r="E408" s="111"/>
      <c r="F408" s="111"/>
      <c r="G408" s="111"/>
      <c r="H408" s="111"/>
      <c r="I408" s="111"/>
    </row>
    <row r="409" spans="1:9" ht="12.75" customHeight="1">
      <c r="A409" s="111"/>
      <c r="B409" s="111"/>
      <c r="C409" s="111"/>
      <c r="D409" s="111"/>
      <c r="E409" s="111"/>
      <c r="F409" s="111"/>
      <c r="G409" s="111"/>
      <c r="H409" s="111"/>
      <c r="I409" s="111"/>
    </row>
    <row r="410" spans="1:9" ht="12.75" customHeight="1">
      <c r="A410" s="111"/>
      <c r="B410" s="111"/>
      <c r="C410" s="111"/>
      <c r="D410" s="111"/>
      <c r="E410" s="111"/>
      <c r="F410" s="111"/>
      <c r="G410" s="111"/>
      <c r="H410" s="111"/>
      <c r="I410" s="111"/>
    </row>
    <row r="411" spans="1:9" ht="12.75" customHeight="1">
      <c r="A411" s="111"/>
      <c r="B411" s="111"/>
      <c r="C411" s="111"/>
      <c r="D411" s="111"/>
      <c r="E411" s="111"/>
      <c r="F411" s="111"/>
      <c r="G411" s="111"/>
      <c r="H411" s="111"/>
      <c r="I411" s="111"/>
    </row>
    <row r="412" spans="1:9" ht="12.75" customHeight="1">
      <c r="A412" s="111"/>
      <c r="B412" s="111"/>
      <c r="C412" s="111"/>
      <c r="D412" s="111"/>
      <c r="E412" s="111"/>
      <c r="F412" s="111"/>
      <c r="G412" s="111"/>
      <c r="H412" s="111"/>
      <c r="I412" s="111"/>
    </row>
    <row r="413" spans="1:9" ht="12.75" customHeight="1">
      <c r="A413" s="111"/>
      <c r="B413" s="111"/>
      <c r="C413" s="111"/>
      <c r="D413" s="111"/>
      <c r="E413" s="111"/>
      <c r="F413" s="111"/>
      <c r="G413" s="111"/>
      <c r="H413" s="111"/>
      <c r="I413" s="111"/>
    </row>
    <row r="414" spans="1:9" ht="12.75" customHeight="1">
      <c r="A414" s="111"/>
      <c r="B414" s="111"/>
      <c r="C414" s="111"/>
      <c r="D414" s="111"/>
      <c r="E414" s="111"/>
      <c r="F414" s="111"/>
      <c r="G414" s="111"/>
      <c r="H414" s="111"/>
      <c r="I414" s="111"/>
    </row>
    <row r="415" spans="1:9" ht="12.75" customHeight="1">
      <c r="A415" s="111"/>
      <c r="B415" s="111"/>
      <c r="C415" s="111"/>
      <c r="D415" s="111"/>
      <c r="E415" s="111"/>
      <c r="F415" s="111"/>
      <c r="G415" s="111"/>
      <c r="H415" s="111"/>
      <c r="I415" s="111"/>
    </row>
    <row r="416" spans="1:9" ht="12.75" customHeight="1">
      <c r="A416" s="111"/>
      <c r="B416" s="111"/>
      <c r="C416" s="111"/>
      <c r="D416" s="111"/>
      <c r="E416" s="111"/>
      <c r="F416" s="111"/>
      <c r="G416" s="111"/>
      <c r="H416" s="111"/>
      <c r="I416" s="111"/>
    </row>
    <row r="417" spans="1:9" ht="12.75" customHeight="1">
      <c r="A417" s="111"/>
      <c r="B417" s="111"/>
      <c r="C417" s="111"/>
      <c r="D417" s="111"/>
      <c r="E417" s="111"/>
      <c r="F417" s="111"/>
      <c r="G417" s="111"/>
      <c r="H417" s="111"/>
      <c r="I417" s="111"/>
    </row>
    <row r="418" spans="1:9" ht="12.75" customHeight="1">
      <c r="A418" s="111"/>
      <c r="B418" s="111"/>
      <c r="C418" s="111"/>
      <c r="D418" s="111"/>
      <c r="E418" s="111"/>
      <c r="F418" s="111"/>
      <c r="G418" s="111"/>
      <c r="H418" s="111"/>
      <c r="I418" s="111"/>
    </row>
    <row r="419" spans="1:9" ht="12.75" customHeight="1">
      <c r="A419" s="111"/>
      <c r="B419" s="111"/>
      <c r="C419" s="111"/>
      <c r="D419" s="111"/>
      <c r="E419" s="111"/>
      <c r="F419" s="111"/>
      <c r="G419" s="111"/>
      <c r="H419" s="111"/>
      <c r="I419" s="111"/>
    </row>
    <row r="420" spans="1:9" ht="12.75" customHeight="1">
      <c r="A420" s="111"/>
      <c r="B420" s="111"/>
      <c r="C420" s="111"/>
      <c r="D420" s="111"/>
      <c r="E420" s="111"/>
      <c r="F420" s="111"/>
      <c r="G420" s="111"/>
      <c r="H420" s="111"/>
      <c r="I420" s="111"/>
    </row>
    <row r="421" spans="1:9" ht="12.75" customHeight="1">
      <c r="A421" s="111"/>
      <c r="B421" s="111"/>
      <c r="C421" s="111"/>
      <c r="D421" s="111"/>
      <c r="E421" s="111"/>
      <c r="F421" s="111"/>
      <c r="G421" s="111"/>
      <c r="H421" s="111"/>
      <c r="I421" s="111"/>
    </row>
    <row r="422" spans="1:9" ht="12.75" customHeight="1">
      <c r="A422" s="111"/>
      <c r="B422" s="111"/>
      <c r="C422" s="111"/>
      <c r="D422" s="111"/>
      <c r="E422" s="111"/>
      <c r="F422" s="111"/>
      <c r="G422" s="111"/>
      <c r="H422" s="111"/>
      <c r="I422" s="111"/>
    </row>
    <row r="423" spans="1:9" ht="12.75" customHeight="1">
      <c r="A423" s="111"/>
      <c r="B423" s="111"/>
      <c r="C423" s="111"/>
      <c r="D423" s="111"/>
      <c r="E423" s="111"/>
      <c r="F423" s="111"/>
      <c r="G423" s="111"/>
      <c r="H423" s="111"/>
      <c r="I423" s="111"/>
    </row>
    <row r="424" spans="1:9" ht="12.75" customHeight="1">
      <c r="A424" s="111"/>
      <c r="B424" s="111"/>
      <c r="C424" s="111"/>
      <c r="D424" s="111"/>
      <c r="E424" s="111"/>
      <c r="F424" s="111"/>
      <c r="G424" s="111"/>
      <c r="H424" s="111"/>
      <c r="I424" s="111"/>
    </row>
    <row r="425" spans="1:9" ht="12.75" customHeight="1">
      <c r="A425" s="111"/>
      <c r="B425" s="111"/>
      <c r="C425" s="111"/>
      <c r="D425" s="111"/>
      <c r="E425" s="111"/>
      <c r="F425" s="111"/>
      <c r="G425" s="111"/>
      <c r="H425" s="111"/>
      <c r="I425" s="111"/>
    </row>
    <row r="426" spans="1:9" ht="12.75" customHeight="1">
      <c r="A426" s="111"/>
      <c r="B426" s="111"/>
      <c r="C426" s="111"/>
      <c r="D426" s="111"/>
      <c r="E426" s="111"/>
      <c r="F426" s="111"/>
      <c r="G426" s="111"/>
      <c r="H426" s="111"/>
      <c r="I426" s="111"/>
    </row>
    <row r="427" spans="1:9" ht="12.75" customHeight="1">
      <c r="A427" s="111"/>
      <c r="B427" s="111"/>
      <c r="C427" s="111"/>
      <c r="D427" s="111"/>
      <c r="E427" s="111"/>
      <c r="F427" s="111"/>
      <c r="G427" s="111"/>
      <c r="H427" s="111"/>
      <c r="I427" s="111"/>
    </row>
    <row r="428" spans="1:9" ht="12.75" customHeight="1">
      <c r="A428" s="111"/>
      <c r="B428" s="111"/>
      <c r="C428" s="111"/>
      <c r="D428" s="111"/>
      <c r="E428" s="111"/>
      <c r="F428" s="111"/>
      <c r="G428" s="111"/>
      <c r="H428" s="111"/>
      <c r="I428" s="111"/>
    </row>
    <row r="429" spans="1:9" ht="12.75" customHeight="1">
      <c r="A429" s="111"/>
      <c r="B429" s="111"/>
      <c r="C429" s="111"/>
      <c r="D429" s="111"/>
      <c r="E429" s="111"/>
      <c r="F429" s="111"/>
      <c r="G429" s="111"/>
      <c r="H429" s="111"/>
      <c r="I429" s="111"/>
    </row>
    <row r="430" spans="1:9" ht="12.75" customHeight="1">
      <c r="A430" s="111"/>
      <c r="B430" s="111"/>
      <c r="C430" s="111"/>
      <c r="D430" s="111"/>
      <c r="E430" s="111"/>
      <c r="F430" s="111"/>
      <c r="G430" s="111"/>
      <c r="H430" s="111"/>
      <c r="I430" s="111"/>
    </row>
    <row r="431" spans="1:9" ht="12.75" customHeight="1">
      <c r="A431" s="111"/>
      <c r="B431" s="111"/>
      <c r="C431" s="111"/>
      <c r="D431" s="111"/>
      <c r="E431" s="111"/>
      <c r="F431" s="111"/>
      <c r="G431" s="111"/>
      <c r="H431" s="111"/>
      <c r="I431" s="111"/>
    </row>
    <row r="432" spans="1:9" ht="12.75" customHeight="1">
      <c r="A432" s="111"/>
      <c r="B432" s="111"/>
      <c r="C432" s="111"/>
      <c r="D432" s="111"/>
      <c r="E432" s="111"/>
      <c r="F432" s="111"/>
      <c r="G432" s="111"/>
      <c r="H432" s="111"/>
      <c r="I432" s="111"/>
    </row>
    <row r="433" spans="1:9" ht="12.75" customHeight="1">
      <c r="A433" s="111"/>
      <c r="B433" s="111"/>
      <c r="C433" s="111"/>
      <c r="D433" s="111"/>
      <c r="E433" s="111"/>
      <c r="F433" s="111"/>
      <c r="G433" s="111"/>
      <c r="H433" s="111"/>
      <c r="I433" s="111"/>
    </row>
    <row r="434" spans="1:9" ht="12.75" customHeight="1">
      <c r="A434" s="111"/>
      <c r="B434" s="111"/>
      <c r="C434" s="111"/>
      <c r="D434" s="111"/>
      <c r="E434" s="111"/>
      <c r="F434" s="111"/>
      <c r="G434" s="111"/>
      <c r="H434" s="111"/>
      <c r="I434" s="111"/>
    </row>
    <row r="435" spans="1:9" ht="12.75" customHeight="1">
      <c r="A435" s="111"/>
      <c r="B435" s="111"/>
      <c r="C435" s="111"/>
      <c r="D435" s="111"/>
      <c r="E435" s="111"/>
      <c r="F435" s="111"/>
      <c r="G435" s="111"/>
      <c r="H435" s="111"/>
      <c r="I435" s="111"/>
    </row>
    <row r="436" spans="1:9" ht="12.75" customHeight="1">
      <c r="A436" s="111"/>
      <c r="B436" s="111"/>
      <c r="C436" s="111"/>
      <c r="D436" s="111"/>
      <c r="E436" s="111"/>
      <c r="F436" s="111"/>
      <c r="G436" s="111"/>
      <c r="H436" s="111"/>
      <c r="I436" s="111"/>
    </row>
    <row r="437" spans="1:9" ht="12.75" customHeight="1">
      <c r="A437" s="111"/>
      <c r="B437" s="111"/>
      <c r="C437" s="111"/>
      <c r="D437" s="111"/>
      <c r="E437" s="111"/>
      <c r="F437" s="111"/>
      <c r="G437" s="111"/>
      <c r="H437" s="111"/>
      <c r="I437" s="111"/>
    </row>
    <row r="438" spans="1:9" ht="12.75" customHeight="1">
      <c r="A438" s="111"/>
      <c r="B438" s="111"/>
      <c r="C438" s="111"/>
      <c r="D438" s="111"/>
      <c r="E438" s="111"/>
      <c r="F438" s="111"/>
      <c r="G438" s="111"/>
      <c r="H438" s="111"/>
      <c r="I438" s="111"/>
    </row>
    <row r="439" spans="1:9" ht="12.75" customHeight="1">
      <c r="A439" s="111"/>
      <c r="B439" s="111"/>
      <c r="C439" s="111"/>
      <c r="D439" s="111"/>
      <c r="E439" s="111"/>
      <c r="F439" s="111"/>
      <c r="G439" s="111"/>
      <c r="H439" s="111"/>
      <c r="I439" s="111"/>
    </row>
    <row r="440" spans="1:9" ht="12.75" customHeight="1">
      <c r="A440" s="111"/>
      <c r="B440" s="111"/>
      <c r="C440" s="111"/>
      <c r="D440" s="111"/>
      <c r="E440" s="111"/>
      <c r="F440" s="111"/>
      <c r="G440" s="111"/>
      <c r="H440" s="111"/>
      <c r="I440" s="111"/>
    </row>
    <row r="441" spans="1:9" ht="12.75" customHeight="1">
      <c r="A441" s="111"/>
      <c r="B441" s="111"/>
      <c r="C441" s="111"/>
      <c r="D441" s="111"/>
      <c r="E441" s="111"/>
      <c r="F441" s="111"/>
      <c r="G441" s="111"/>
      <c r="H441" s="111"/>
      <c r="I441" s="111"/>
    </row>
    <row r="442" spans="1:9" ht="12.75" customHeight="1">
      <c r="A442" s="111"/>
      <c r="B442" s="111"/>
      <c r="C442" s="111"/>
      <c r="D442" s="111"/>
      <c r="E442" s="111"/>
      <c r="F442" s="111"/>
      <c r="G442" s="111"/>
      <c r="H442" s="111"/>
      <c r="I442" s="111"/>
    </row>
    <row r="443" spans="1:9" ht="12.75" customHeight="1">
      <c r="A443" s="111"/>
      <c r="B443" s="111"/>
      <c r="C443" s="111"/>
      <c r="D443" s="111"/>
      <c r="E443" s="111"/>
      <c r="F443" s="111"/>
      <c r="G443" s="111"/>
      <c r="H443" s="111"/>
      <c r="I443" s="111"/>
    </row>
    <row r="444" spans="1:9" ht="12.75" customHeight="1">
      <c r="A444" s="111"/>
      <c r="B444" s="111"/>
      <c r="C444" s="111"/>
      <c r="D444" s="111"/>
      <c r="E444" s="111"/>
      <c r="F444" s="111"/>
      <c r="G444" s="111"/>
      <c r="H444" s="111"/>
      <c r="I444" s="111"/>
    </row>
    <row r="445" spans="1:9" ht="12.75" customHeight="1">
      <c r="A445" s="111"/>
      <c r="B445" s="111"/>
      <c r="C445" s="111"/>
      <c r="D445" s="111"/>
      <c r="E445" s="111"/>
      <c r="F445" s="111"/>
      <c r="G445" s="111"/>
      <c r="H445" s="111"/>
      <c r="I445" s="111"/>
    </row>
    <row r="446" spans="1:9" ht="12.75" customHeight="1">
      <c r="A446" s="111"/>
      <c r="B446" s="111"/>
      <c r="C446" s="111"/>
      <c r="D446" s="111"/>
      <c r="E446" s="111"/>
      <c r="F446" s="111"/>
      <c r="G446" s="111"/>
      <c r="H446" s="111"/>
      <c r="I446" s="111"/>
    </row>
    <row r="447" spans="1:9" ht="12.75" customHeight="1">
      <c r="A447" s="111"/>
      <c r="B447" s="111"/>
      <c r="C447" s="111"/>
      <c r="D447" s="111"/>
      <c r="E447" s="111"/>
      <c r="F447" s="111"/>
      <c r="G447" s="111"/>
      <c r="H447" s="111"/>
      <c r="I447" s="111"/>
    </row>
    <row r="448" spans="1:9" ht="12.75" customHeight="1">
      <c r="A448" s="111"/>
      <c r="B448" s="111"/>
      <c r="C448" s="111"/>
      <c r="D448" s="111"/>
      <c r="E448" s="111"/>
      <c r="F448" s="111"/>
      <c r="G448" s="111"/>
      <c r="H448" s="111"/>
      <c r="I448" s="111"/>
    </row>
    <row r="449" spans="1:9" ht="12.75" customHeight="1">
      <c r="A449" s="111"/>
      <c r="B449" s="111"/>
      <c r="C449" s="111"/>
      <c r="D449" s="111"/>
      <c r="E449" s="111"/>
      <c r="F449" s="111"/>
      <c r="G449" s="111"/>
      <c r="H449" s="111"/>
      <c r="I449" s="111"/>
    </row>
    <row r="450" spans="1:9" ht="12.75" customHeight="1">
      <c r="A450" s="111"/>
      <c r="B450" s="111"/>
      <c r="C450" s="111"/>
      <c r="D450" s="111"/>
      <c r="E450" s="111"/>
      <c r="F450" s="111"/>
      <c r="G450" s="111"/>
      <c r="H450" s="111"/>
      <c r="I450" s="111"/>
    </row>
    <row r="451" spans="1:9" ht="12.75" customHeight="1">
      <c r="A451" s="111"/>
      <c r="B451" s="111"/>
      <c r="C451" s="111"/>
      <c r="D451" s="111"/>
      <c r="E451" s="111"/>
      <c r="F451" s="111"/>
      <c r="G451" s="111"/>
      <c r="H451" s="111"/>
      <c r="I451" s="111"/>
    </row>
    <row r="452" spans="1:9" ht="12.75" customHeight="1">
      <c r="A452" s="111"/>
      <c r="B452" s="111"/>
      <c r="C452" s="111"/>
      <c r="D452" s="111"/>
      <c r="E452" s="111"/>
      <c r="F452" s="111"/>
      <c r="G452" s="111"/>
      <c r="H452" s="111"/>
      <c r="I452" s="111"/>
    </row>
    <row r="453" spans="1:9" ht="12.75" customHeight="1">
      <c r="A453" s="111"/>
      <c r="B453" s="111"/>
      <c r="C453" s="111"/>
      <c r="D453" s="111"/>
      <c r="E453" s="111"/>
      <c r="F453" s="111"/>
      <c r="G453" s="111"/>
      <c r="H453" s="111"/>
      <c r="I453" s="111"/>
    </row>
    <row r="454" spans="1:9" ht="12.75" customHeight="1">
      <c r="A454" s="111"/>
      <c r="B454" s="111"/>
      <c r="C454" s="111"/>
      <c r="D454" s="111"/>
      <c r="E454" s="111"/>
      <c r="F454" s="111"/>
      <c r="G454" s="111"/>
      <c r="H454" s="111"/>
      <c r="I454" s="111"/>
    </row>
    <row r="455" spans="1:9" ht="12.75" customHeight="1">
      <c r="A455" s="111"/>
      <c r="B455" s="111"/>
      <c r="C455" s="111"/>
      <c r="D455" s="111"/>
      <c r="E455" s="111"/>
      <c r="F455" s="111"/>
      <c r="G455" s="111"/>
      <c r="H455" s="111"/>
      <c r="I455" s="111"/>
    </row>
    <row r="456" spans="1:9" ht="12.75" customHeight="1">
      <c r="A456" s="111"/>
      <c r="B456" s="111"/>
      <c r="C456" s="111"/>
      <c r="D456" s="111"/>
      <c r="E456" s="111"/>
      <c r="F456" s="111"/>
      <c r="G456" s="111"/>
      <c r="H456" s="111"/>
      <c r="I456" s="111"/>
    </row>
    <row r="457" spans="1:9" ht="12.75" customHeight="1">
      <c r="A457" s="111"/>
      <c r="B457" s="111"/>
      <c r="C457" s="111"/>
      <c r="D457" s="111"/>
      <c r="E457" s="111"/>
      <c r="F457" s="111"/>
      <c r="G457" s="111"/>
      <c r="H457" s="111"/>
      <c r="I457" s="111"/>
    </row>
    <row r="458" spans="1:9" ht="12.75" customHeight="1">
      <c r="A458" s="111"/>
      <c r="B458" s="111"/>
      <c r="C458" s="111"/>
      <c r="D458" s="111"/>
      <c r="E458" s="111"/>
      <c r="F458" s="111"/>
      <c r="G458" s="111"/>
      <c r="H458" s="111"/>
      <c r="I458" s="111"/>
    </row>
    <row r="459" spans="1:9" ht="12.75" customHeight="1">
      <c r="A459" s="111"/>
      <c r="B459" s="111"/>
      <c r="C459" s="111"/>
      <c r="D459" s="111"/>
      <c r="E459" s="111"/>
      <c r="F459" s="111"/>
      <c r="G459" s="111"/>
      <c r="H459" s="111"/>
      <c r="I459" s="111"/>
    </row>
    <row r="460" spans="1:9" ht="12.75" customHeight="1">
      <c r="A460" s="111"/>
      <c r="B460" s="111"/>
      <c r="C460" s="111"/>
      <c r="D460" s="111"/>
      <c r="E460" s="111"/>
      <c r="F460" s="111"/>
      <c r="G460" s="111"/>
      <c r="H460" s="111"/>
      <c r="I460" s="111"/>
    </row>
    <row r="461" spans="1:9" ht="12.75" customHeight="1">
      <c r="A461" s="111"/>
      <c r="B461" s="111"/>
      <c r="C461" s="111"/>
      <c r="D461" s="111"/>
      <c r="E461" s="111"/>
      <c r="F461" s="111"/>
      <c r="G461" s="111"/>
      <c r="H461" s="111"/>
      <c r="I461" s="111"/>
    </row>
    <row r="462" spans="1:9" ht="12.75" customHeight="1">
      <c r="A462" s="111"/>
      <c r="B462" s="111"/>
      <c r="C462" s="111"/>
      <c r="D462" s="111"/>
      <c r="E462" s="111"/>
      <c r="F462" s="111"/>
      <c r="G462" s="111"/>
      <c r="H462" s="111"/>
      <c r="I462" s="111"/>
    </row>
    <row r="463" spans="1:9" ht="12.75" customHeight="1">
      <c r="A463" s="111"/>
      <c r="B463" s="111"/>
      <c r="C463" s="111"/>
      <c r="D463" s="111"/>
      <c r="E463" s="111"/>
      <c r="F463" s="111"/>
      <c r="G463" s="111"/>
      <c r="H463" s="111"/>
      <c r="I463" s="111"/>
    </row>
    <row r="464" spans="1:9" ht="12.75" customHeight="1">
      <c r="A464" s="111"/>
      <c r="B464" s="111"/>
      <c r="C464" s="111"/>
      <c r="D464" s="111"/>
      <c r="E464" s="111"/>
      <c r="F464" s="111"/>
      <c r="G464" s="111"/>
      <c r="H464" s="111"/>
      <c r="I464" s="111"/>
    </row>
    <row r="465" spans="1:9" ht="12.75" customHeight="1">
      <c r="A465" s="111"/>
      <c r="B465" s="111"/>
      <c r="C465" s="111"/>
      <c r="D465" s="111"/>
      <c r="E465" s="111"/>
      <c r="F465" s="111"/>
      <c r="G465" s="111"/>
      <c r="H465" s="111"/>
      <c r="I465" s="111"/>
    </row>
    <row r="466" spans="1:9" ht="12.75" customHeight="1">
      <c r="A466" s="111"/>
      <c r="B466" s="111"/>
      <c r="C466" s="111"/>
      <c r="D466" s="111"/>
      <c r="E466" s="111"/>
      <c r="F466" s="111"/>
      <c r="G466" s="111"/>
      <c r="H466" s="111"/>
      <c r="I466" s="111"/>
    </row>
    <row r="467" spans="1:9" ht="12.75" customHeight="1">
      <c r="A467" s="111"/>
      <c r="B467" s="111"/>
      <c r="C467" s="111"/>
      <c r="D467" s="111"/>
      <c r="E467" s="111"/>
      <c r="F467" s="111"/>
      <c r="G467" s="111"/>
      <c r="H467" s="111"/>
      <c r="I467" s="111"/>
    </row>
    <row r="468" spans="1:9" ht="12.75" customHeight="1">
      <c r="A468" s="111"/>
      <c r="B468" s="111"/>
      <c r="C468" s="111"/>
      <c r="D468" s="111"/>
      <c r="E468" s="111"/>
      <c r="F468" s="111"/>
      <c r="G468" s="111"/>
      <c r="H468" s="111"/>
      <c r="I468" s="111"/>
    </row>
    <row r="469" spans="1:9" ht="12.75" customHeight="1">
      <c r="A469" s="111"/>
      <c r="B469" s="111"/>
      <c r="C469" s="111"/>
      <c r="D469" s="111"/>
      <c r="E469" s="111"/>
      <c r="F469" s="111"/>
      <c r="G469" s="111"/>
      <c r="H469" s="111"/>
      <c r="I469" s="111"/>
    </row>
    <row r="470" spans="1:9" ht="12.75" customHeight="1">
      <c r="A470" s="111"/>
      <c r="B470" s="111"/>
      <c r="C470" s="111"/>
      <c r="D470" s="111"/>
      <c r="E470" s="111"/>
      <c r="F470" s="111"/>
      <c r="G470" s="111"/>
      <c r="H470" s="111"/>
      <c r="I470" s="111"/>
    </row>
    <row r="471" spans="1:9" ht="12.75" customHeight="1">
      <c r="A471" s="111"/>
      <c r="B471" s="111"/>
      <c r="C471" s="111"/>
      <c r="D471" s="111"/>
      <c r="E471" s="111"/>
      <c r="F471" s="111"/>
      <c r="G471" s="111"/>
      <c r="H471" s="111"/>
      <c r="I471" s="111"/>
    </row>
    <row r="472" spans="1:9" ht="12.75" customHeight="1">
      <c r="A472" s="111"/>
      <c r="B472" s="111"/>
      <c r="C472" s="111"/>
      <c r="D472" s="111"/>
      <c r="E472" s="111"/>
      <c r="F472" s="111"/>
      <c r="G472" s="111"/>
      <c r="H472" s="111"/>
      <c r="I472" s="111"/>
    </row>
    <row r="473" spans="1:9" ht="12.75" customHeight="1">
      <c r="A473" s="111"/>
      <c r="B473" s="111"/>
      <c r="C473" s="111"/>
      <c r="D473" s="111"/>
      <c r="E473" s="111"/>
      <c r="F473" s="111"/>
      <c r="G473" s="111"/>
      <c r="H473" s="111"/>
      <c r="I473" s="111"/>
    </row>
    <row r="474" spans="1:9" ht="12.75" customHeight="1">
      <c r="A474" s="111"/>
      <c r="B474" s="111"/>
      <c r="C474" s="111"/>
      <c r="D474" s="111"/>
      <c r="E474" s="111"/>
      <c r="F474" s="111"/>
      <c r="G474" s="111"/>
      <c r="H474" s="111"/>
      <c r="I474" s="111"/>
    </row>
    <row r="475" spans="1:9" ht="12.75" customHeight="1">
      <c r="A475" s="111"/>
      <c r="B475" s="111"/>
      <c r="C475" s="111"/>
      <c r="D475" s="111"/>
      <c r="E475" s="111"/>
      <c r="F475" s="111"/>
      <c r="G475" s="111"/>
      <c r="H475" s="111"/>
      <c r="I475" s="111"/>
    </row>
    <row r="476" spans="1:9" ht="12.75" customHeight="1">
      <c r="A476" s="111"/>
      <c r="B476" s="111"/>
      <c r="C476" s="111"/>
      <c r="D476" s="111"/>
      <c r="E476" s="111"/>
      <c r="F476" s="111"/>
      <c r="G476" s="111"/>
      <c r="H476" s="111"/>
      <c r="I476" s="111"/>
    </row>
    <row r="477" spans="1:9" ht="12.75" customHeight="1">
      <c r="A477" s="111"/>
      <c r="B477" s="111"/>
      <c r="C477" s="111"/>
      <c r="D477" s="111"/>
      <c r="E477" s="111"/>
      <c r="F477" s="111"/>
      <c r="G477" s="111"/>
      <c r="H477" s="111"/>
      <c r="I477" s="111"/>
    </row>
    <row r="478" spans="1:9" ht="12.75" customHeight="1">
      <c r="A478" s="111"/>
      <c r="B478" s="111"/>
      <c r="C478" s="111"/>
      <c r="D478" s="111"/>
      <c r="E478" s="111"/>
      <c r="F478" s="111"/>
      <c r="G478" s="111"/>
      <c r="H478" s="111"/>
      <c r="I478" s="111"/>
    </row>
    <row r="479" spans="1:9" ht="12.75" customHeight="1">
      <c r="A479" s="111"/>
      <c r="B479" s="111"/>
      <c r="C479" s="111"/>
      <c r="D479" s="111"/>
      <c r="E479" s="111"/>
      <c r="F479" s="111"/>
      <c r="G479" s="111"/>
      <c r="H479" s="111"/>
      <c r="I479" s="111"/>
    </row>
    <row r="480" spans="1:9" ht="12.75" customHeight="1">
      <c r="A480" s="111"/>
      <c r="B480" s="111"/>
      <c r="C480" s="111"/>
      <c r="D480" s="111"/>
      <c r="E480" s="111"/>
      <c r="F480" s="111"/>
      <c r="G480" s="111"/>
      <c r="H480" s="111"/>
      <c r="I480" s="111"/>
    </row>
    <row r="481" spans="1:9" ht="12.75" customHeight="1">
      <c r="A481" s="111"/>
      <c r="B481" s="111"/>
      <c r="C481" s="111"/>
      <c r="D481" s="111"/>
      <c r="E481" s="111"/>
      <c r="F481" s="111"/>
      <c r="G481" s="111"/>
      <c r="H481" s="111"/>
      <c r="I481" s="111"/>
    </row>
    <row r="482" spans="1:9" ht="12.75" customHeight="1">
      <c r="A482" s="111"/>
      <c r="B482" s="111"/>
      <c r="C482" s="111"/>
      <c r="D482" s="111"/>
      <c r="E482" s="111"/>
      <c r="F482" s="111"/>
      <c r="G482" s="111"/>
      <c r="H482" s="111"/>
      <c r="I482" s="111"/>
    </row>
    <row r="483" spans="1:9" ht="12.75" customHeight="1">
      <c r="A483" s="111"/>
      <c r="B483" s="111"/>
      <c r="C483" s="111"/>
      <c r="D483" s="111"/>
      <c r="E483" s="111"/>
      <c r="F483" s="111"/>
      <c r="G483" s="111"/>
      <c r="H483" s="111"/>
      <c r="I483" s="111"/>
    </row>
    <row r="484" spans="1:9" ht="12.75" customHeight="1">
      <c r="A484" s="111"/>
      <c r="B484" s="111"/>
      <c r="C484" s="111"/>
      <c r="D484" s="111"/>
      <c r="E484" s="111"/>
      <c r="F484" s="111"/>
      <c r="G484" s="111"/>
      <c r="H484" s="111"/>
      <c r="I484" s="111"/>
    </row>
    <row r="485" spans="1:9" ht="12.75" customHeight="1">
      <c r="A485" s="111"/>
      <c r="B485" s="111"/>
      <c r="C485" s="111"/>
      <c r="D485" s="111"/>
      <c r="E485" s="111"/>
      <c r="F485" s="111"/>
      <c r="G485" s="111"/>
      <c r="H485" s="111"/>
      <c r="I485" s="111"/>
    </row>
    <row r="486" spans="1:9" ht="12.75" customHeight="1">
      <c r="A486" s="111"/>
      <c r="B486" s="111"/>
      <c r="C486" s="111"/>
      <c r="D486" s="111"/>
      <c r="E486" s="111"/>
      <c r="F486" s="111"/>
      <c r="G486" s="111"/>
      <c r="H486" s="111"/>
      <c r="I486" s="111"/>
    </row>
    <row r="487" spans="1:9" ht="12.75" customHeight="1">
      <c r="A487" s="111"/>
      <c r="B487" s="111"/>
      <c r="C487" s="111"/>
      <c r="D487" s="111"/>
      <c r="E487" s="111"/>
      <c r="F487" s="111"/>
      <c r="G487" s="111"/>
      <c r="H487" s="111"/>
      <c r="I487" s="111"/>
    </row>
    <row r="488" spans="1:9" ht="12.75" customHeight="1">
      <c r="A488" s="111"/>
      <c r="B488" s="111"/>
      <c r="C488" s="111"/>
      <c r="D488" s="111"/>
      <c r="E488" s="111"/>
      <c r="F488" s="111"/>
      <c r="G488" s="111"/>
      <c r="H488" s="111"/>
      <c r="I488" s="111"/>
    </row>
    <row r="489" spans="1:9" ht="12.75" customHeight="1">
      <c r="A489" s="111"/>
      <c r="B489" s="111"/>
      <c r="C489" s="111"/>
      <c r="D489" s="111"/>
      <c r="E489" s="111"/>
      <c r="F489" s="111"/>
      <c r="G489" s="111"/>
      <c r="H489" s="111"/>
      <c r="I489" s="111"/>
    </row>
    <row r="490" spans="1:9" ht="12.75" customHeight="1">
      <c r="A490" s="111"/>
      <c r="B490" s="111"/>
      <c r="C490" s="111"/>
      <c r="D490" s="111"/>
      <c r="E490" s="111"/>
      <c r="F490" s="111"/>
      <c r="G490" s="111"/>
      <c r="H490" s="111"/>
      <c r="I490" s="111"/>
    </row>
    <row r="491" spans="1:9" ht="12.75" customHeight="1">
      <c r="A491" s="111"/>
      <c r="B491" s="111"/>
      <c r="C491" s="111"/>
      <c r="D491" s="111"/>
      <c r="E491" s="111"/>
      <c r="F491" s="111"/>
      <c r="G491" s="111"/>
      <c r="H491" s="111"/>
      <c r="I491" s="111"/>
    </row>
    <row r="492" spans="1:9" ht="12.75" customHeight="1">
      <c r="A492" s="111"/>
      <c r="B492" s="111"/>
      <c r="C492" s="111"/>
      <c r="D492" s="111"/>
      <c r="E492" s="111"/>
      <c r="F492" s="111"/>
      <c r="G492" s="111"/>
      <c r="H492" s="111"/>
      <c r="I492" s="111"/>
    </row>
    <row r="493" spans="1:9" ht="12.75" customHeight="1">
      <c r="A493" s="111"/>
      <c r="B493" s="111"/>
      <c r="C493" s="111"/>
      <c r="D493" s="111"/>
      <c r="E493" s="111"/>
      <c r="F493" s="111"/>
      <c r="G493" s="111"/>
      <c r="H493" s="111"/>
      <c r="I493" s="111"/>
    </row>
    <row r="494" spans="1:9" ht="12.75" customHeight="1">
      <c r="A494" s="111"/>
      <c r="B494" s="111"/>
      <c r="C494" s="111"/>
      <c r="D494" s="111"/>
      <c r="E494" s="111"/>
      <c r="F494" s="111"/>
      <c r="G494" s="111"/>
      <c r="H494" s="111"/>
      <c r="I494" s="111"/>
    </row>
    <row r="495" spans="1:9" ht="12.75" customHeight="1">
      <c r="A495" s="111"/>
      <c r="B495" s="111"/>
      <c r="C495" s="111"/>
      <c r="D495" s="111"/>
      <c r="E495" s="111"/>
      <c r="F495" s="111"/>
      <c r="G495" s="111"/>
      <c r="H495" s="111"/>
      <c r="I495" s="111"/>
    </row>
    <row r="496" spans="1:9" ht="12.75" customHeight="1">
      <c r="A496" s="111"/>
      <c r="B496" s="111"/>
      <c r="C496" s="111"/>
      <c r="D496" s="111"/>
      <c r="E496" s="111"/>
      <c r="F496" s="111"/>
      <c r="G496" s="111"/>
      <c r="H496" s="111"/>
      <c r="I496" s="111"/>
    </row>
    <row r="497" spans="1:9" ht="12.75" customHeight="1">
      <c r="A497" s="111"/>
      <c r="B497" s="111"/>
      <c r="C497" s="111"/>
      <c r="D497" s="111"/>
      <c r="E497" s="111"/>
      <c r="F497" s="111"/>
      <c r="G497" s="111"/>
      <c r="H497" s="111"/>
      <c r="I497" s="111"/>
    </row>
    <row r="498" spans="1:9" ht="12.75" customHeight="1">
      <c r="A498" s="111"/>
      <c r="B498" s="111"/>
      <c r="C498" s="111"/>
      <c r="D498" s="111"/>
      <c r="E498" s="111"/>
      <c r="F498" s="111"/>
      <c r="G498" s="111"/>
      <c r="H498" s="111"/>
      <c r="I498" s="111"/>
    </row>
    <row r="499" spans="1:9" ht="12.75" customHeight="1">
      <c r="A499" s="111"/>
      <c r="B499" s="111"/>
      <c r="C499" s="111"/>
      <c r="D499" s="111"/>
      <c r="E499" s="111"/>
      <c r="F499" s="111"/>
      <c r="G499" s="111"/>
      <c r="H499" s="111"/>
      <c r="I499" s="111"/>
    </row>
    <row r="500" spans="1:9" ht="12.75" customHeight="1">
      <c r="A500" s="111"/>
      <c r="B500" s="111"/>
      <c r="C500" s="111"/>
      <c r="D500" s="111"/>
      <c r="E500" s="111"/>
      <c r="F500" s="111"/>
      <c r="G500" s="111"/>
      <c r="H500" s="111"/>
      <c r="I500" s="111"/>
    </row>
    <row r="501" spans="1:9" ht="12.75" customHeight="1">
      <c r="A501" s="111"/>
      <c r="B501" s="111"/>
      <c r="C501" s="111"/>
      <c r="D501" s="111"/>
      <c r="E501" s="111"/>
      <c r="F501" s="111"/>
      <c r="G501" s="111"/>
      <c r="H501" s="111"/>
      <c r="I501" s="111"/>
    </row>
    <row r="502" spans="1:9" ht="12.75" customHeight="1">
      <c r="A502" s="111"/>
      <c r="B502" s="111"/>
      <c r="C502" s="111"/>
      <c r="D502" s="111"/>
      <c r="E502" s="111"/>
      <c r="F502" s="111"/>
      <c r="G502" s="111"/>
      <c r="H502" s="111"/>
      <c r="I502" s="111"/>
    </row>
    <row r="503" spans="1:9" ht="12.75" customHeight="1">
      <c r="A503" s="111"/>
      <c r="B503" s="111"/>
      <c r="C503" s="111"/>
      <c r="D503" s="111"/>
      <c r="E503" s="111"/>
      <c r="F503" s="111"/>
      <c r="G503" s="111"/>
      <c r="H503" s="111"/>
      <c r="I503" s="111"/>
    </row>
    <row r="504" spans="1:9" ht="12.75" customHeight="1">
      <c r="A504" s="111"/>
      <c r="B504" s="111"/>
      <c r="C504" s="111"/>
      <c r="D504" s="111"/>
      <c r="E504" s="111"/>
      <c r="F504" s="111"/>
      <c r="G504" s="111"/>
      <c r="H504" s="111"/>
      <c r="I504" s="111"/>
    </row>
    <row r="505" spans="1:9" ht="12.75" customHeight="1">
      <c r="A505" s="111"/>
      <c r="B505" s="111"/>
      <c r="C505" s="111"/>
      <c r="D505" s="111"/>
      <c r="E505" s="111"/>
      <c r="F505" s="111"/>
      <c r="G505" s="111"/>
      <c r="H505" s="111"/>
      <c r="I505" s="111"/>
    </row>
    <row r="506" spans="1:9" ht="12.75" customHeight="1">
      <c r="A506" s="111"/>
      <c r="B506" s="111"/>
      <c r="C506" s="111"/>
      <c r="D506" s="111"/>
      <c r="E506" s="111"/>
      <c r="F506" s="111"/>
      <c r="G506" s="111"/>
      <c r="H506" s="111"/>
      <c r="I506" s="111"/>
    </row>
    <row r="507" spans="1:9" ht="12.75" customHeight="1">
      <c r="A507" s="111"/>
      <c r="B507" s="111"/>
      <c r="C507" s="111"/>
      <c r="D507" s="111"/>
      <c r="E507" s="111"/>
      <c r="F507" s="111"/>
      <c r="G507" s="111"/>
      <c r="H507" s="111"/>
      <c r="I507" s="111"/>
    </row>
    <row r="508" spans="1:9" ht="12.75" customHeight="1">
      <c r="A508" s="111"/>
      <c r="B508" s="111"/>
      <c r="C508" s="111"/>
      <c r="D508" s="111"/>
      <c r="E508" s="111"/>
      <c r="F508" s="111"/>
      <c r="G508" s="111"/>
      <c r="H508" s="111"/>
      <c r="I508" s="111"/>
    </row>
    <row r="509" spans="1:9" ht="12.75" customHeight="1">
      <c r="A509" s="111"/>
      <c r="B509" s="111"/>
      <c r="C509" s="111"/>
      <c r="D509" s="111"/>
      <c r="E509" s="111"/>
      <c r="F509" s="111"/>
      <c r="G509" s="111"/>
      <c r="H509" s="111"/>
      <c r="I509" s="111"/>
    </row>
    <row r="510" spans="1:9" ht="12.75" customHeight="1">
      <c r="A510" s="111"/>
      <c r="B510" s="111"/>
      <c r="C510" s="111"/>
      <c r="D510" s="111"/>
      <c r="E510" s="111"/>
      <c r="F510" s="111"/>
      <c r="G510" s="111"/>
      <c r="H510" s="111"/>
      <c r="I510" s="111"/>
    </row>
    <row r="511" spans="1:9" ht="12.75" customHeight="1">
      <c r="A511" s="111"/>
      <c r="B511" s="111"/>
      <c r="C511" s="111"/>
      <c r="D511" s="111"/>
      <c r="E511" s="111"/>
      <c r="F511" s="111"/>
      <c r="G511" s="111"/>
      <c r="H511" s="111"/>
      <c r="I511" s="111"/>
    </row>
    <row r="512" spans="1:9" ht="12.75" customHeight="1">
      <c r="A512" s="111"/>
      <c r="B512" s="111"/>
      <c r="C512" s="111"/>
      <c r="D512" s="111"/>
      <c r="E512" s="111"/>
      <c r="F512" s="111"/>
      <c r="G512" s="111"/>
      <c r="H512" s="111"/>
      <c r="I512" s="111"/>
    </row>
    <row r="513" spans="1:9" ht="12.75" customHeight="1">
      <c r="A513" s="111"/>
      <c r="B513" s="111"/>
      <c r="C513" s="111"/>
      <c r="D513" s="111"/>
      <c r="E513" s="111"/>
      <c r="F513" s="111"/>
      <c r="G513" s="111"/>
      <c r="H513" s="111"/>
      <c r="I513" s="111"/>
    </row>
    <row r="514" spans="1:9" ht="12.75" customHeight="1">
      <c r="A514" s="111"/>
      <c r="B514" s="111"/>
      <c r="C514" s="111"/>
      <c r="D514" s="111"/>
      <c r="E514" s="111"/>
      <c r="F514" s="111"/>
      <c r="G514" s="111"/>
      <c r="H514" s="111"/>
      <c r="I514" s="111"/>
    </row>
    <row r="515" spans="1:9" ht="12.75" customHeight="1">
      <c r="A515" s="111"/>
      <c r="B515" s="111"/>
      <c r="C515" s="111"/>
      <c r="D515" s="111"/>
      <c r="E515" s="111"/>
      <c r="F515" s="111"/>
      <c r="G515" s="111"/>
      <c r="H515" s="111"/>
      <c r="I515" s="111"/>
    </row>
    <row r="516" spans="1:9" ht="12.75" customHeight="1">
      <c r="A516" s="111"/>
      <c r="B516" s="111"/>
      <c r="C516" s="111"/>
      <c r="D516" s="111"/>
      <c r="E516" s="111"/>
      <c r="F516" s="111"/>
      <c r="G516" s="111"/>
      <c r="H516" s="111"/>
      <c r="I516" s="111"/>
    </row>
    <row r="517" spans="1:9" ht="12.75" customHeight="1">
      <c r="A517" s="111"/>
      <c r="B517" s="111"/>
      <c r="C517" s="111"/>
      <c r="D517" s="111"/>
      <c r="E517" s="111"/>
      <c r="F517" s="111"/>
      <c r="G517" s="111"/>
      <c r="H517" s="111"/>
      <c r="I517" s="111"/>
    </row>
    <row r="518" spans="1:9" ht="12.75" customHeight="1">
      <c r="A518" s="111"/>
      <c r="B518" s="111"/>
      <c r="C518" s="111"/>
      <c r="D518" s="111"/>
      <c r="E518" s="111"/>
      <c r="F518" s="111"/>
      <c r="G518" s="111"/>
      <c r="H518" s="111"/>
      <c r="I518" s="111"/>
    </row>
    <row r="519" spans="1:9" ht="12.75" customHeight="1">
      <c r="A519" s="111"/>
      <c r="B519" s="111"/>
      <c r="C519" s="111"/>
      <c r="D519" s="111"/>
      <c r="E519" s="111"/>
      <c r="F519" s="111"/>
      <c r="G519" s="111"/>
      <c r="H519" s="111"/>
      <c r="I519" s="111"/>
    </row>
    <row r="520" spans="1:9" ht="12.75" customHeight="1">
      <c r="A520" s="111"/>
      <c r="B520" s="111"/>
      <c r="C520" s="111"/>
      <c r="D520" s="111"/>
      <c r="E520" s="111"/>
      <c r="F520" s="111"/>
      <c r="G520" s="111"/>
      <c r="H520" s="111"/>
      <c r="I520" s="111"/>
    </row>
    <row r="521" spans="1:9" ht="12.75" customHeight="1">
      <c r="A521" s="111"/>
      <c r="B521" s="111"/>
      <c r="C521" s="111"/>
      <c r="D521" s="111"/>
      <c r="E521" s="111"/>
      <c r="F521" s="111"/>
      <c r="G521" s="111"/>
      <c r="H521" s="111"/>
      <c r="I521" s="111"/>
    </row>
    <row r="522" spans="1:9" ht="12.75" customHeight="1">
      <c r="A522" s="111"/>
      <c r="B522" s="111"/>
      <c r="C522" s="111"/>
      <c r="D522" s="111"/>
      <c r="E522" s="111"/>
      <c r="F522" s="111"/>
      <c r="G522" s="111"/>
      <c r="H522" s="111"/>
      <c r="I522" s="111"/>
    </row>
    <row r="523" spans="1:9" ht="12.75" customHeight="1">
      <c r="A523" s="111"/>
      <c r="B523" s="111"/>
      <c r="C523" s="111"/>
      <c r="D523" s="111"/>
      <c r="E523" s="111"/>
      <c r="F523" s="111"/>
      <c r="G523" s="111"/>
      <c r="H523" s="111"/>
      <c r="I523" s="111"/>
    </row>
    <row r="524" spans="1:9" ht="12.75" customHeight="1">
      <c r="A524" s="111"/>
      <c r="B524" s="111"/>
      <c r="C524" s="111"/>
      <c r="D524" s="111"/>
      <c r="E524" s="111"/>
      <c r="F524" s="111"/>
      <c r="G524" s="111"/>
      <c r="H524" s="111"/>
      <c r="I524" s="111"/>
    </row>
    <row r="525" spans="1:9" ht="12.75" customHeight="1">
      <c r="A525" s="111"/>
      <c r="B525" s="111"/>
      <c r="C525" s="111"/>
      <c r="D525" s="111"/>
      <c r="E525" s="111"/>
      <c r="F525" s="111"/>
      <c r="G525" s="111"/>
      <c r="H525" s="111"/>
      <c r="I525" s="111"/>
    </row>
    <row r="526" spans="1:9" ht="12.75" customHeight="1">
      <c r="A526" s="111"/>
      <c r="B526" s="111"/>
      <c r="C526" s="111"/>
      <c r="D526" s="111"/>
      <c r="E526" s="111"/>
      <c r="F526" s="111"/>
      <c r="G526" s="111"/>
      <c r="H526" s="111"/>
      <c r="I526" s="111"/>
    </row>
    <row r="527" spans="1:9" ht="12.75" customHeight="1">
      <c r="A527" s="111"/>
      <c r="B527" s="111"/>
      <c r="C527" s="111"/>
      <c r="D527" s="111"/>
      <c r="E527" s="111"/>
      <c r="F527" s="111"/>
      <c r="G527" s="111"/>
      <c r="H527" s="111"/>
      <c r="I527" s="111"/>
    </row>
    <row r="528" spans="1:9" ht="12.75" customHeight="1">
      <c r="A528" s="111"/>
      <c r="B528" s="111"/>
      <c r="C528" s="111"/>
      <c r="D528" s="111"/>
      <c r="E528" s="111"/>
      <c r="F528" s="111"/>
      <c r="G528" s="111"/>
      <c r="H528" s="111"/>
      <c r="I528" s="111"/>
    </row>
    <row r="529" spans="1:9" ht="12.75" customHeight="1">
      <c r="A529" s="111"/>
      <c r="B529" s="111"/>
      <c r="C529" s="111"/>
      <c r="D529" s="111"/>
      <c r="E529" s="111"/>
      <c r="F529" s="111"/>
      <c r="G529" s="111"/>
      <c r="H529" s="111"/>
      <c r="I529" s="111"/>
    </row>
    <row r="530" spans="1:9" ht="12.75" customHeight="1">
      <c r="A530" s="111"/>
      <c r="B530" s="111"/>
      <c r="C530" s="111"/>
      <c r="D530" s="111"/>
      <c r="E530" s="111"/>
      <c r="F530" s="111"/>
      <c r="G530" s="111"/>
      <c r="H530" s="111"/>
      <c r="I530" s="111"/>
    </row>
    <row r="531" spans="1:9" ht="12.75" customHeight="1">
      <c r="A531" s="111"/>
      <c r="B531" s="111"/>
      <c r="C531" s="111"/>
      <c r="D531" s="111"/>
      <c r="E531" s="111"/>
      <c r="F531" s="111"/>
      <c r="G531" s="111"/>
      <c r="H531" s="111"/>
      <c r="I531" s="111"/>
    </row>
    <row r="532" spans="1:9" ht="12.75" customHeight="1">
      <c r="A532" s="111"/>
      <c r="B532" s="111"/>
      <c r="C532" s="111"/>
      <c r="D532" s="111"/>
      <c r="E532" s="111"/>
      <c r="F532" s="111"/>
      <c r="G532" s="111"/>
      <c r="H532" s="111"/>
      <c r="I532" s="111"/>
    </row>
    <row r="533" spans="1:9" ht="12.75" customHeight="1">
      <c r="A533" s="111"/>
      <c r="B533" s="111"/>
      <c r="C533" s="111"/>
      <c r="D533" s="111"/>
      <c r="E533" s="111"/>
      <c r="F533" s="111"/>
      <c r="G533" s="111"/>
      <c r="H533" s="111"/>
      <c r="I533" s="111"/>
    </row>
    <row r="534" spans="1:9" ht="12.75" customHeight="1">
      <c r="A534" s="111"/>
      <c r="B534" s="111"/>
      <c r="C534" s="111"/>
      <c r="D534" s="111"/>
      <c r="E534" s="111"/>
      <c r="F534" s="111"/>
      <c r="G534" s="111"/>
      <c r="H534" s="111"/>
      <c r="I534" s="111"/>
    </row>
    <row r="535" spans="1:9" ht="12.75" customHeight="1">
      <c r="A535" s="111"/>
      <c r="B535" s="111"/>
      <c r="C535" s="111"/>
      <c r="D535" s="111"/>
      <c r="E535" s="111"/>
      <c r="F535" s="111"/>
      <c r="G535" s="111"/>
      <c r="H535" s="111"/>
      <c r="I535" s="111"/>
    </row>
    <row r="536" spans="1:9" ht="12.75" customHeight="1">
      <c r="A536" s="111"/>
      <c r="B536" s="111"/>
      <c r="C536" s="111"/>
      <c r="D536" s="111"/>
      <c r="E536" s="111"/>
      <c r="F536" s="111"/>
      <c r="G536" s="111"/>
      <c r="H536" s="111"/>
      <c r="I536" s="111"/>
    </row>
    <row r="537" spans="1:9" ht="12.75" customHeight="1">
      <c r="A537" s="111"/>
      <c r="B537" s="111"/>
      <c r="C537" s="111"/>
      <c r="D537" s="111"/>
      <c r="E537" s="111"/>
      <c r="F537" s="111"/>
      <c r="G537" s="111"/>
      <c r="H537" s="111"/>
      <c r="I537" s="111"/>
    </row>
    <row r="538" spans="1:9" ht="12.75" customHeight="1">
      <c r="A538" s="111"/>
      <c r="B538" s="111"/>
      <c r="C538" s="111"/>
      <c r="D538" s="111"/>
      <c r="E538" s="111"/>
      <c r="F538" s="111"/>
      <c r="G538" s="111"/>
      <c r="H538" s="111"/>
      <c r="I538" s="111"/>
    </row>
    <row r="539" spans="1:9" ht="12.75" customHeight="1">
      <c r="A539" s="111"/>
      <c r="B539" s="111"/>
      <c r="C539" s="111"/>
      <c r="D539" s="111"/>
      <c r="E539" s="111"/>
      <c r="F539" s="111"/>
      <c r="G539" s="111"/>
      <c r="H539" s="111"/>
      <c r="I539" s="111"/>
    </row>
    <row r="540" spans="1:9" ht="12.75" customHeight="1">
      <c r="A540" s="111"/>
      <c r="B540" s="111"/>
      <c r="C540" s="111"/>
      <c r="D540" s="111"/>
      <c r="E540" s="111"/>
      <c r="F540" s="111"/>
      <c r="G540" s="111"/>
      <c r="H540" s="111"/>
      <c r="I540" s="111"/>
    </row>
    <row r="541" spans="1:9" ht="12.75" customHeight="1">
      <c r="A541" s="111"/>
      <c r="B541" s="111"/>
      <c r="C541" s="111"/>
      <c r="D541" s="111"/>
      <c r="E541" s="111"/>
      <c r="F541" s="111"/>
      <c r="G541" s="111"/>
      <c r="H541" s="111"/>
      <c r="I541" s="111"/>
    </row>
    <row r="542" spans="1:9" ht="12.75" customHeight="1">
      <c r="A542" s="111"/>
      <c r="B542" s="111"/>
      <c r="C542" s="111"/>
      <c r="D542" s="111"/>
      <c r="E542" s="111"/>
      <c r="F542" s="111"/>
      <c r="G542" s="111"/>
      <c r="H542" s="111"/>
      <c r="I542" s="111"/>
    </row>
    <row r="543" spans="1:9" ht="12.75" customHeight="1">
      <c r="A543" s="111"/>
      <c r="B543" s="111"/>
      <c r="C543" s="111"/>
      <c r="D543" s="111"/>
      <c r="E543" s="111"/>
      <c r="F543" s="111"/>
      <c r="G543" s="111"/>
      <c r="H543" s="111"/>
      <c r="I543" s="111"/>
    </row>
    <row r="544" spans="1:9" ht="12.75" customHeight="1">
      <c r="A544" s="111"/>
      <c r="B544" s="111"/>
      <c r="C544" s="111"/>
      <c r="D544" s="111"/>
      <c r="E544" s="111"/>
      <c r="F544" s="111"/>
      <c r="G544" s="111"/>
      <c r="H544" s="111"/>
      <c r="I544" s="111"/>
    </row>
    <row r="545" spans="1:9" ht="12.75" customHeight="1">
      <c r="A545" s="111"/>
      <c r="B545" s="111"/>
      <c r="C545" s="111"/>
      <c r="D545" s="111"/>
      <c r="E545" s="111"/>
      <c r="F545" s="111"/>
      <c r="G545" s="111"/>
      <c r="H545" s="111"/>
      <c r="I545" s="111"/>
    </row>
    <row r="546" spans="1:9" ht="12.75" customHeight="1">
      <c r="A546" s="111"/>
      <c r="B546" s="111"/>
      <c r="C546" s="111"/>
      <c r="D546" s="111"/>
      <c r="E546" s="111"/>
      <c r="F546" s="111"/>
      <c r="G546" s="111"/>
      <c r="H546" s="111"/>
      <c r="I546" s="111"/>
    </row>
    <row r="547" spans="1:9" ht="12.75" customHeight="1">
      <c r="A547" s="111"/>
      <c r="B547" s="111"/>
      <c r="C547" s="111"/>
      <c r="D547" s="111"/>
      <c r="E547" s="111"/>
      <c r="F547" s="111"/>
      <c r="G547" s="111"/>
      <c r="H547" s="111"/>
      <c r="I547" s="111"/>
    </row>
    <row r="548" spans="1:9" ht="12.75" customHeight="1">
      <c r="A548" s="111"/>
      <c r="B548" s="111"/>
      <c r="C548" s="111"/>
      <c r="D548" s="111"/>
      <c r="E548" s="111"/>
      <c r="F548" s="111"/>
      <c r="G548" s="111"/>
      <c r="H548" s="111"/>
      <c r="I548" s="111"/>
    </row>
    <row r="549" spans="1:9" ht="12.75" customHeight="1">
      <c r="A549" s="111"/>
      <c r="B549" s="111"/>
      <c r="C549" s="111"/>
      <c r="D549" s="111"/>
      <c r="E549" s="111"/>
      <c r="F549" s="111"/>
      <c r="G549" s="111"/>
      <c r="H549" s="111"/>
      <c r="I549" s="111"/>
    </row>
    <row r="550" spans="1:9" ht="12.75" customHeight="1">
      <c r="A550" s="111"/>
      <c r="B550" s="111"/>
      <c r="C550" s="111"/>
      <c r="D550" s="111"/>
      <c r="E550" s="111"/>
      <c r="F550" s="111"/>
      <c r="G550" s="111"/>
      <c r="H550" s="111"/>
      <c r="I550" s="111"/>
    </row>
    <row r="551" spans="1:9" ht="12.75" customHeight="1">
      <c r="A551" s="111"/>
      <c r="B551" s="111"/>
      <c r="C551" s="111"/>
      <c r="D551" s="111"/>
      <c r="E551" s="111"/>
      <c r="F551" s="111"/>
      <c r="G551" s="111"/>
      <c r="H551" s="111"/>
      <c r="I551" s="111"/>
    </row>
    <row r="552" spans="1:9" ht="12.75" customHeight="1">
      <c r="A552" s="111"/>
      <c r="B552" s="111"/>
      <c r="C552" s="111"/>
      <c r="D552" s="111"/>
      <c r="E552" s="111"/>
      <c r="F552" s="111"/>
      <c r="G552" s="111"/>
      <c r="H552" s="111"/>
      <c r="I552" s="111"/>
    </row>
    <row r="553" spans="1:9" ht="12.75" customHeight="1">
      <c r="A553" s="111"/>
      <c r="B553" s="111"/>
      <c r="C553" s="111"/>
      <c r="D553" s="111"/>
      <c r="E553" s="111"/>
      <c r="F553" s="111"/>
      <c r="G553" s="111"/>
      <c r="H553" s="111"/>
      <c r="I553" s="111"/>
    </row>
    <row r="554" spans="1:9" ht="12.75" customHeight="1">
      <c r="A554" s="111"/>
      <c r="B554" s="111"/>
      <c r="C554" s="111"/>
      <c r="D554" s="111"/>
      <c r="E554" s="111"/>
      <c r="F554" s="111"/>
      <c r="G554" s="111"/>
      <c r="H554" s="111"/>
      <c r="I554" s="111"/>
    </row>
    <row r="555" spans="1:9" ht="12.75" customHeight="1">
      <c r="A555" s="111"/>
      <c r="B555" s="111"/>
      <c r="C555" s="111"/>
      <c r="D555" s="111"/>
      <c r="E555" s="111"/>
      <c r="F555" s="111"/>
      <c r="G555" s="111"/>
      <c r="H555" s="111"/>
      <c r="I555" s="111"/>
    </row>
    <row r="556" spans="1:9" ht="12.75" customHeight="1">
      <c r="A556" s="111"/>
      <c r="B556" s="111"/>
      <c r="C556" s="111"/>
      <c r="D556" s="111"/>
      <c r="E556" s="111"/>
      <c r="F556" s="111"/>
      <c r="G556" s="111"/>
      <c r="H556" s="111"/>
      <c r="I556" s="111"/>
    </row>
    <row r="557" spans="1:9" ht="12.75" customHeight="1">
      <c r="A557" s="111"/>
      <c r="B557" s="111"/>
      <c r="C557" s="111"/>
      <c r="D557" s="111"/>
      <c r="E557" s="111"/>
      <c r="F557" s="111"/>
      <c r="G557" s="111"/>
      <c r="H557" s="111"/>
      <c r="I557" s="111"/>
    </row>
    <row r="558" spans="1:9" ht="12.75" customHeight="1">
      <c r="A558" s="111"/>
      <c r="B558" s="111"/>
      <c r="C558" s="111"/>
      <c r="D558" s="111"/>
      <c r="E558" s="111"/>
      <c r="F558" s="111"/>
      <c r="G558" s="111"/>
      <c r="H558" s="111"/>
      <c r="I558" s="111"/>
    </row>
    <row r="559" spans="1:9" ht="12.75" customHeight="1">
      <c r="A559" s="111"/>
      <c r="B559" s="111"/>
      <c r="C559" s="111"/>
      <c r="D559" s="111"/>
      <c r="E559" s="111"/>
      <c r="F559" s="111"/>
      <c r="G559" s="111"/>
      <c r="H559" s="111"/>
      <c r="I559" s="111"/>
    </row>
    <row r="560" spans="1:9" ht="12.75" customHeight="1">
      <c r="A560" s="111"/>
      <c r="B560" s="111"/>
      <c r="C560" s="111"/>
      <c r="D560" s="111"/>
      <c r="E560" s="111"/>
      <c r="F560" s="111"/>
      <c r="G560" s="111"/>
      <c r="H560" s="111"/>
      <c r="I560" s="111"/>
    </row>
    <row r="561" spans="1:9" ht="12.75" customHeight="1">
      <c r="A561" s="111"/>
      <c r="B561" s="111"/>
      <c r="C561" s="111"/>
      <c r="D561" s="111"/>
      <c r="E561" s="111"/>
      <c r="F561" s="111"/>
      <c r="G561" s="111"/>
      <c r="H561" s="111"/>
      <c r="I561" s="111"/>
    </row>
    <row r="562" spans="1:9" ht="12.75" customHeight="1">
      <c r="A562" s="111"/>
      <c r="B562" s="111"/>
      <c r="C562" s="111"/>
      <c r="D562" s="111"/>
      <c r="E562" s="111"/>
      <c r="F562" s="111"/>
      <c r="G562" s="111"/>
      <c r="H562" s="111"/>
      <c r="I562" s="111"/>
    </row>
    <row r="563" spans="1:9" ht="12.75" customHeight="1">
      <c r="A563" s="111"/>
      <c r="B563" s="111"/>
      <c r="C563" s="111"/>
      <c r="D563" s="111"/>
      <c r="E563" s="111"/>
      <c r="F563" s="111"/>
      <c r="G563" s="111"/>
      <c r="H563" s="111"/>
      <c r="I563" s="111"/>
    </row>
    <row r="564" spans="1:9" ht="12.75" customHeight="1">
      <c r="A564" s="111"/>
      <c r="B564" s="111"/>
      <c r="C564" s="111"/>
      <c r="D564" s="111"/>
      <c r="E564" s="111"/>
      <c r="F564" s="111"/>
      <c r="G564" s="111"/>
      <c r="H564" s="111"/>
      <c r="I564" s="111"/>
    </row>
    <row r="565" spans="1:9" ht="12.75" customHeight="1">
      <c r="A565" s="111"/>
      <c r="B565" s="111"/>
      <c r="C565" s="111"/>
      <c r="D565" s="111"/>
      <c r="E565" s="111"/>
      <c r="F565" s="111"/>
      <c r="G565" s="111"/>
      <c r="H565" s="111"/>
      <c r="I565" s="111"/>
    </row>
    <row r="566" spans="1:9" ht="12.75" customHeight="1">
      <c r="A566" s="111"/>
      <c r="B566" s="111"/>
      <c r="C566" s="111"/>
      <c r="D566" s="111"/>
      <c r="E566" s="111"/>
      <c r="F566" s="111"/>
      <c r="G566" s="111"/>
      <c r="H566" s="111"/>
      <c r="I566" s="111"/>
    </row>
    <row r="567" spans="1:9" ht="12.75" customHeight="1">
      <c r="A567" s="111"/>
      <c r="B567" s="111"/>
      <c r="C567" s="111"/>
      <c r="D567" s="111"/>
      <c r="E567" s="111"/>
      <c r="F567" s="111"/>
      <c r="G567" s="111"/>
      <c r="H567" s="111"/>
      <c r="I567" s="111"/>
    </row>
    <row r="568" spans="1:9" ht="12.75" customHeight="1">
      <c r="A568" s="111"/>
      <c r="B568" s="111"/>
      <c r="C568" s="111"/>
      <c r="D568" s="111"/>
      <c r="E568" s="111"/>
      <c r="F568" s="111"/>
      <c r="G568" s="111"/>
      <c r="H568" s="111"/>
      <c r="I568" s="111"/>
    </row>
    <row r="569" spans="1:9" ht="12.75" customHeight="1">
      <c r="A569" s="111"/>
      <c r="B569" s="111"/>
      <c r="C569" s="111"/>
      <c r="D569" s="111"/>
      <c r="E569" s="111"/>
      <c r="F569" s="111"/>
      <c r="G569" s="111"/>
      <c r="H569" s="111"/>
      <c r="I569" s="111"/>
    </row>
    <row r="570" spans="1:9" ht="12.75" customHeight="1">
      <c r="A570" s="111"/>
      <c r="B570" s="111"/>
      <c r="C570" s="111"/>
      <c r="D570" s="111"/>
      <c r="E570" s="111"/>
      <c r="F570" s="111"/>
      <c r="G570" s="111"/>
      <c r="H570" s="111"/>
      <c r="I570" s="111"/>
    </row>
    <row r="571" spans="1:9" ht="12.75" customHeight="1">
      <c r="A571" s="111"/>
      <c r="B571" s="111"/>
      <c r="C571" s="111"/>
      <c r="D571" s="111"/>
      <c r="E571" s="111"/>
      <c r="F571" s="111"/>
      <c r="G571" s="111"/>
      <c r="H571" s="111"/>
      <c r="I571" s="111"/>
    </row>
    <row r="572" spans="1:9" ht="12.75" customHeight="1">
      <c r="A572" s="111"/>
      <c r="B572" s="111"/>
      <c r="C572" s="111"/>
      <c r="D572" s="111"/>
      <c r="E572" s="111"/>
      <c r="F572" s="111"/>
      <c r="G572" s="111"/>
      <c r="H572" s="111"/>
      <c r="I572" s="111"/>
    </row>
    <row r="573" spans="1:9" ht="12.75" customHeight="1">
      <c r="A573" s="111"/>
      <c r="B573" s="111"/>
      <c r="C573" s="111"/>
      <c r="D573" s="111"/>
      <c r="E573" s="111"/>
      <c r="F573" s="111"/>
      <c r="G573" s="111"/>
      <c r="H573" s="111"/>
      <c r="I573" s="111"/>
    </row>
    <row r="574" spans="1:9" ht="12.75" customHeight="1">
      <c r="A574" s="111"/>
      <c r="B574" s="111"/>
      <c r="C574" s="111"/>
      <c r="D574" s="111"/>
      <c r="E574" s="111"/>
      <c r="F574" s="111"/>
      <c r="G574" s="111"/>
      <c r="H574" s="111"/>
      <c r="I574" s="111"/>
    </row>
    <row r="575" spans="1:9" ht="12.75" customHeight="1">
      <c r="A575" s="111"/>
      <c r="B575" s="111"/>
      <c r="C575" s="111"/>
      <c r="D575" s="111"/>
      <c r="E575" s="111"/>
      <c r="F575" s="111"/>
      <c r="G575" s="111"/>
      <c r="H575" s="111"/>
      <c r="I575" s="111"/>
    </row>
    <row r="576" spans="1:9" ht="12.75" customHeight="1">
      <c r="A576" s="111"/>
      <c r="B576" s="111"/>
      <c r="C576" s="111"/>
      <c r="D576" s="111"/>
      <c r="E576" s="111"/>
      <c r="F576" s="111"/>
      <c r="G576" s="111"/>
      <c r="H576" s="111"/>
      <c r="I576" s="111"/>
    </row>
    <row r="577" spans="1:9" ht="12.75" customHeight="1">
      <c r="A577" s="111"/>
      <c r="B577" s="111"/>
      <c r="C577" s="111"/>
      <c r="D577" s="111"/>
      <c r="E577" s="111"/>
      <c r="F577" s="111"/>
      <c r="G577" s="111"/>
      <c r="H577" s="111"/>
      <c r="I577" s="111"/>
    </row>
    <row r="578" spans="1:9" ht="12.75" customHeight="1">
      <c r="A578" s="111"/>
      <c r="B578" s="111"/>
      <c r="C578" s="111"/>
      <c r="D578" s="111"/>
      <c r="E578" s="111"/>
      <c r="F578" s="111"/>
      <c r="G578" s="111"/>
      <c r="H578" s="111"/>
      <c r="I578" s="111"/>
    </row>
    <row r="579" spans="1:9" ht="12.75" customHeight="1">
      <c r="A579" s="111"/>
      <c r="B579" s="111"/>
      <c r="C579" s="111"/>
      <c r="D579" s="111"/>
      <c r="E579" s="111"/>
      <c r="F579" s="111"/>
      <c r="G579" s="111"/>
      <c r="H579" s="111"/>
      <c r="I579" s="111"/>
    </row>
    <row r="580" spans="1:9" ht="12.75" customHeight="1">
      <c r="A580" s="111"/>
      <c r="B580" s="111"/>
      <c r="C580" s="111"/>
      <c r="D580" s="111"/>
      <c r="E580" s="111"/>
      <c r="F580" s="111"/>
      <c r="G580" s="111"/>
      <c r="H580" s="111"/>
      <c r="I580" s="111"/>
    </row>
    <row r="581" spans="1:9" ht="12.75" customHeight="1">
      <c r="A581" s="111"/>
      <c r="B581" s="111"/>
      <c r="C581" s="111"/>
      <c r="D581" s="111"/>
      <c r="E581" s="111"/>
      <c r="F581" s="111"/>
      <c r="G581" s="111"/>
      <c r="H581" s="111"/>
      <c r="I581" s="111"/>
    </row>
    <row r="582" spans="1:9" ht="12.75" customHeight="1">
      <c r="A582" s="111"/>
      <c r="B582" s="111"/>
      <c r="C582" s="111"/>
      <c r="D582" s="111"/>
      <c r="E582" s="111"/>
      <c r="F582" s="111"/>
      <c r="G582" s="111"/>
      <c r="H582" s="111"/>
      <c r="I582" s="111"/>
    </row>
    <row r="583" spans="1:9" ht="12.75" customHeight="1">
      <c r="A583" s="111"/>
      <c r="B583" s="111"/>
      <c r="C583" s="111"/>
      <c r="D583" s="111"/>
      <c r="E583" s="111"/>
      <c r="F583" s="111"/>
      <c r="G583" s="111"/>
      <c r="H583" s="111"/>
      <c r="I583" s="111"/>
    </row>
    <row r="584" spans="1:9" ht="12.75" customHeight="1">
      <c r="A584" s="111"/>
      <c r="B584" s="111"/>
      <c r="C584" s="111"/>
      <c r="D584" s="111"/>
      <c r="E584" s="111"/>
      <c r="F584" s="111"/>
      <c r="G584" s="111"/>
      <c r="H584" s="111"/>
      <c r="I584" s="111"/>
    </row>
    <row r="585" spans="1:9" ht="12.75" customHeight="1">
      <c r="A585" s="111"/>
      <c r="B585" s="111"/>
      <c r="C585" s="111"/>
      <c r="D585" s="111"/>
      <c r="E585" s="111"/>
      <c r="F585" s="111"/>
      <c r="G585" s="111"/>
      <c r="H585" s="111"/>
      <c r="I585" s="111"/>
    </row>
    <row r="586" spans="1:9" ht="12.75" customHeight="1">
      <c r="A586" s="111"/>
      <c r="B586" s="111"/>
      <c r="C586" s="111"/>
      <c r="D586" s="111"/>
      <c r="E586" s="111"/>
      <c r="F586" s="111"/>
      <c r="G586" s="111"/>
      <c r="H586" s="111"/>
      <c r="I586" s="111"/>
    </row>
    <row r="587" spans="1:9" ht="12.75" customHeight="1">
      <c r="A587" s="111"/>
      <c r="B587" s="111"/>
      <c r="C587" s="111"/>
      <c r="D587" s="111"/>
      <c r="E587" s="111"/>
      <c r="F587" s="111"/>
      <c r="G587" s="111"/>
      <c r="H587" s="111"/>
      <c r="I587" s="111"/>
    </row>
    <row r="588" spans="1:9" ht="12.75" customHeight="1">
      <c r="A588" s="111"/>
      <c r="B588" s="111"/>
      <c r="C588" s="111"/>
      <c r="D588" s="111"/>
      <c r="E588" s="111"/>
      <c r="F588" s="111"/>
      <c r="G588" s="111"/>
      <c r="H588" s="111"/>
      <c r="I588" s="111"/>
    </row>
    <row r="589" spans="1:9" ht="12.75" customHeight="1">
      <c r="A589" s="111"/>
      <c r="B589" s="111"/>
      <c r="C589" s="111"/>
      <c r="D589" s="111"/>
      <c r="E589" s="111"/>
      <c r="F589" s="111"/>
      <c r="G589" s="111"/>
      <c r="H589" s="111"/>
      <c r="I589" s="111"/>
    </row>
    <row r="590" spans="1:9" ht="12.75" customHeight="1">
      <c r="A590" s="111"/>
      <c r="B590" s="111"/>
      <c r="C590" s="111"/>
      <c r="D590" s="111"/>
      <c r="E590" s="111"/>
      <c r="F590" s="111"/>
      <c r="G590" s="111"/>
      <c r="H590" s="111"/>
      <c r="I590" s="111"/>
    </row>
    <row r="591" spans="1:9" ht="12.75" customHeight="1">
      <c r="A591" s="111"/>
      <c r="B591" s="111"/>
      <c r="C591" s="111"/>
      <c r="D591" s="111"/>
      <c r="E591" s="111"/>
      <c r="F591" s="111"/>
      <c r="G591" s="111"/>
      <c r="H591" s="111"/>
      <c r="I591" s="111"/>
    </row>
    <row r="592" spans="1:9" ht="12.75" customHeight="1">
      <c r="A592" s="111"/>
      <c r="B592" s="111"/>
      <c r="C592" s="111"/>
      <c r="D592" s="111"/>
      <c r="E592" s="111"/>
      <c r="F592" s="111"/>
      <c r="G592" s="111"/>
      <c r="H592" s="111"/>
      <c r="I592" s="111"/>
    </row>
    <row r="593" spans="1:9" ht="12.75" customHeight="1">
      <c r="A593" s="111"/>
      <c r="B593" s="111"/>
      <c r="C593" s="111"/>
      <c r="D593" s="111"/>
      <c r="E593" s="111"/>
      <c r="F593" s="111"/>
      <c r="G593" s="111"/>
      <c r="H593" s="111"/>
      <c r="I593" s="111"/>
    </row>
    <row r="594" spans="1:9" ht="12.75" customHeight="1">
      <c r="A594" s="111"/>
      <c r="B594" s="111"/>
      <c r="C594" s="111"/>
      <c r="D594" s="111"/>
      <c r="E594" s="111"/>
      <c r="F594" s="111"/>
      <c r="G594" s="111"/>
      <c r="H594" s="111"/>
      <c r="I594" s="111"/>
    </row>
    <row r="595" spans="1:9" ht="12.75" customHeight="1">
      <c r="A595" s="111"/>
      <c r="B595" s="111"/>
      <c r="C595" s="111"/>
      <c r="D595" s="111"/>
      <c r="E595" s="111"/>
      <c r="F595" s="111"/>
      <c r="G595" s="111"/>
      <c r="H595" s="111"/>
      <c r="I595" s="111"/>
    </row>
    <row r="596" spans="1:9" ht="12.75" customHeight="1">
      <c r="A596" s="111"/>
      <c r="B596" s="111"/>
      <c r="C596" s="111"/>
      <c r="D596" s="111"/>
      <c r="E596" s="111"/>
      <c r="F596" s="111"/>
      <c r="G596" s="111"/>
      <c r="H596" s="111"/>
      <c r="I596" s="111"/>
    </row>
    <row r="597" spans="1:9" ht="12.75" customHeight="1">
      <c r="A597" s="111"/>
      <c r="B597" s="111"/>
      <c r="C597" s="111"/>
      <c r="D597" s="111"/>
      <c r="E597" s="111"/>
      <c r="F597" s="111"/>
      <c r="G597" s="111"/>
      <c r="H597" s="111"/>
      <c r="I597" s="111"/>
    </row>
    <row r="598" spans="1:9" ht="12.75" customHeight="1">
      <c r="A598" s="111"/>
      <c r="B598" s="111"/>
      <c r="C598" s="111"/>
      <c r="D598" s="111"/>
      <c r="E598" s="111"/>
      <c r="F598" s="111"/>
      <c r="G598" s="111"/>
      <c r="H598" s="111"/>
      <c r="I598" s="111"/>
    </row>
    <row r="599" spans="1:9" ht="12.75" customHeight="1">
      <c r="A599" s="111"/>
      <c r="B599" s="111"/>
      <c r="C599" s="111"/>
      <c r="D599" s="111"/>
      <c r="E599" s="111"/>
      <c r="F599" s="111"/>
      <c r="G599" s="111"/>
      <c r="H599" s="111"/>
      <c r="I599" s="111"/>
    </row>
    <row r="600" spans="1:9" ht="12.75" customHeight="1">
      <c r="A600" s="111"/>
      <c r="B600" s="111"/>
      <c r="C600" s="111"/>
      <c r="D600" s="111"/>
      <c r="E600" s="111"/>
      <c r="F600" s="111"/>
      <c r="G600" s="111"/>
      <c r="H600" s="111"/>
      <c r="I600" s="111"/>
    </row>
    <row r="601" spans="1:9" ht="12.75" customHeight="1">
      <c r="A601" s="111"/>
      <c r="B601" s="111"/>
      <c r="C601" s="111"/>
      <c r="D601" s="111"/>
      <c r="E601" s="111"/>
      <c r="F601" s="111"/>
      <c r="G601" s="111"/>
      <c r="H601" s="111"/>
      <c r="I601" s="111"/>
    </row>
    <row r="602" spans="1:9" ht="12.75" customHeight="1">
      <c r="A602" s="111"/>
      <c r="B602" s="111"/>
      <c r="C602" s="111"/>
      <c r="D602" s="111"/>
      <c r="E602" s="111"/>
      <c r="F602" s="111"/>
      <c r="G602" s="111"/>
      <c r="H602" s="111"/>
      <c r="I602" s="111"/>
    </row>
    <row r="603" spans="1:9" ht="12.75" customHeight="1">
      <c r="A603" s="111"/>
      <c r="B603" s="111"/>
      <c r="C603" s="111"/>
      <c r="D603" s="111"/>
      <c r="E603" s="111"/>
      <c r="F603" s="111"/>
      <c r="G603" s="111"/>
      <c r="H603" s="111"/>
      <c r="I603" s="111"/>
    </row>
    <row r="604" spans="1:9" ht="12.75" customHeight="1">
      <c r="A604" s="111"/>
      <c r="B604" s="111"/>
      <c r="C604" s="111"/>
      <c r="D604" s="111"/>
      <c r="E604" s="111"/>
      <c r="F604" s="111"/>
      <c r="G604" s="111"/>
      <c r="H604" s="111"/>
      <c r="I604" s="111"/>
    </row>
    <row r="605" spans="1:9" ht="12.75" customHeight="1">
      <c r="A605" s="111"/>
      <c r="B605" s="111"/>
      <c r="C605" s="111"/>
      <c r="D605" s="111"/>
      <c r="E605" s="111"/>
      <c r="F605" s="111"/>
      <c r="G605" s="111"/>
      <c r="H605" s="111"/>
      <c r="I605" s="111"/>
    </row>
    <row r="606" spans="1:9" ht="12.75" customHeight="1">
      <c r="A606" s="111"/>
      <c r="B606" s="111"/>
      <c r="C606" s="111"/>
      <c r="D606" s="111"/>
      <c r="E606" s="111"/>
      <c r="F606" s="111"/>
      <c r="G606" s="111"/>
      <c r="H606" s="111"/>
      <c r="I606" s="111"/>
    </row>
    <row r="607" spans="1:9" ht="12.75" customHeight="1">
      <c r="A607" s="111"/>
      <c r="B607" s="111"/>
      <c r="C607" s="111"/>
      <c r="D607" s="111"/>
      <c r="E607" s="111"/>
      <c r="F607" s="111"/>
      <c r="G607" s="111"/>
      <c r="H607" s="111"/>
      <c r="I607" s="111"/>
    </row>
    <row r="608" spans="1:9" ht="12.75" customHeight="1">
      <c r="A608" s="111"/>
      <c r="B608" s="111"/>
      <c r="C608" s="111"/>
      <c r="D608" s="111"/>
      <c r="E608" s="111"/>
      <c r="F608" s="111"/>
      <c r="G608" s="111"/>
      <c r="H608" s="111"/>
      <c r="I608" s="111"/>
    </row>
    <row r="609" spans="1:9" ht="12.75" customHeight="1">
      <c r="A609" s="111"/>
      <c r="B609" s="111"/>
      <c r="C609" s="111"/>
      <c r="D609" s="111"/>
      <c r="E609" s="111"/>
      <c r="F609" s="111"/>
      <c r="G609" s="111"/>
      <c r="H609" s="111"/>
      <c r="I609" s="111"/>
    </row>
    <row r="610" spans="1:9" ht="12.75" customHeight="1">
      <c r="A610" s="111"/>
      <c r="B610" s="111"/>
      <c r="C610" s="111"/>
      <c r="D610" s="111"/>
      <c r="E610" s="111"/>
      <c r="F610" s="111"/>
      <c r="G610" s="111"/>
      <c r="H610" s="111"/>
      <c r="I610" s="111"/>
    </row>
    <row r="611" spans="1:9" ht="12.75" customHeight="1">
      <c r="A611" s="111"/>
      <c r="B611" s="111"/>
      <c r="C611" s="111"/>
      <c r="D611" s="111"/>
      <c r="E611" s="111"/>
      <c r="F611" s="111"/>
      <c r="G611" s="111"/>
      <c r="H611" s="111"/>
      <c r="I611" s="111"/>
    </row>
    <row r="612" spans="1:9" ht="12.75" customHeight="1">
      <c r="A612" s="111"/>
      <c r="B612" s="111"/>
      <c r="C612" s="111"/>
      <c r="D612" s="111"/>
      <c r="E612" s="111"/>
      <c r="F612" s="111"/>
      <c r="G612" s="111"/>
      <c r="H612" s="111"/>
      <c r="I612" s="111"/>
    </row>
    <row r="613" spans="1:9" ht="12.75" customHeight="1">
      <c r="A613" s="111"/>
      <c r="B613" s="111"/>
      <c r="C613" s="111"/>
      <c r="D613" s="111"/>
      <c r="E613" s="111"/>
      <c r="F613" s="111"/>
      <c r="G613" s="111"/>
      <c r="H613" s="111"/>
      <c r="I613" s="111"/>
    </row>
    <row r="614" spans="1:9" ht="12.75" customHeight="1">
      <c r="A614" s="111"/>
      <c r="B614" s="111"/>
      <c r="C614" s="111"/>
      <c r="D614" s="111"/>
      <c r="E614" s="111"/>
      <c r="F614" s="111"/>
      <c r="G614" s="111"/>
      <c r="H614" s="111"/>
      <c r="I614" s="111"/>
    </row>
    <row r="615" spans="1:9" ht="12.75" customHeight="1">
      <c r="A615" s="111"/>
      <c r="B615" s="111"/>
      <c r="C615" s="111"/>
      <c r="D615" s="111"/>
      <c r="E615" s="111"/>
      <c r="F615" s="111"/>
      <c r="G615" s="111"/>
      <c r="H615" s="111"/>
      <c r="I615" s="111"/>
    </row>
    <row r="616" spans="1:9" ht="12.75" customHeight="1">
      <c r="A616" s="111"/>
      <c r="B616" s="111"/>
      <c r="C616" s="111"/>
      <c r="D616" s="111"/>
      <c r="E616" s="111"/>
      <c r="F616" s="111"/>
      <c r="G616" s="111"/>
      <c r="H616" s="111"/>
      <c r="I616" s="111"/>
    </row>
    <row r="617" spans="1:9" ht="12.75" customHeight="1">
      <c r="A617" s="111"/>
      <c r="B617" s="111"/>
      <c r="C617" s="111"/>
      <c r="D617" s="111"/>
      <c r="E617" s="111"/>
      <c r="F617" s="111"/>
      <c r="G617" s="111"/>
      <c r="H617" s="111"/>
      <c r="I617" s="111"/>
    </row>
    <row r="618" spans="1:9" ht="12.75" customHeight="1">
      <c r="A618" s="111"/>
      <c r="B618" s="111"/>
      <c r="C618" s="111"/>
      <c r="D618" s="111"/>
      <c r="E618" s="111"/>
      <c r="F618" s="111"/>
      <c r="G618" s="111"/>
      <c r="H618" s="111"/>
      <c r="I618" s="111"/>
    </row>
    <row r="619" spans="1:9" ht="12.75" customHeight="1">
      <c r="A619" s="111"/>
      <c r="B619" s="111"/>
      <c r="C619" s="111"/>
      <c r="D619" s="111"/>
      <c r="E619" s="111"/>
      <c r="F619" s="111"/>
      <c r="G619" s="111"/>
      <c r="H619" s="111"/>
      <c r="I619" s="111"/>
    </row>
    <row r="620" spans="1:9" ht="12.75" customHeight="1">
      <c r="A620" s="111"/>
      <c r="B620" s="111"/>
      <c r="C620" s="111"/>
      <c r="D620" s="111"/>
      <c r="E620" s="111"/>
      <c r="F620" s="111"/>
      <c r="G620" s="111"/>
      <c r="H620" s="111"/>
      <c r="I620" s="111"/>
    </row>
    <row r="621" spans="1:9" ht="12.75" customHeight="1">
      <c r="A621" s="111"/>
      <c r="B621" s="111"/>
      <c r="C621" s="111"/>
      <c r="D621" s="111"/>
      <c r="E621" s="111"/>
      <c r="F621" s="111"/>
      <c r="G621" s="111"/>
      <c r="H621" s="111"/>
      <c r="I621" s="111"/>
    </row>
    <row r="622" spans="1:9" ht="12.75" customHeight="1">
      <c r="A622" s="111"/>
      <c r="B622" s="111"/>
      <c r="C622" s="111"/>
      <c r="D622" s="111"/>
      <c r="E622" s="111"/>
      <c r="F622" s="111"/>
      <c r="G622" s="111"/>
      <c r="H622" s="111"/>
      <c r="I622" s="111"/>
    </row>
    <row r="623" spans="1:9" ht="12.75" customHeight="1">
      <c r="A623" s="111"/>
      <c r="B623" s="111"/>
      <c r="C623" s="111"/>
      <c r="D623" s="111"/>
      <c r="E623" s="111"/>
      <c r="F623" s="111"/>
      <c r="G623" s="111"/>
      <c r="H623" s="111"/>
      <c r="I623" s="111"/>
    </row>
    <row r="624" spans="1:9" ht="12.75" customHeight="1">
      <c r="A624" s="111"/>
      <c r="B624" s="111"/>
      <c r="C624" s="111"/>
      <c r="D624" s="111"/>
      <c r="E624" s="111"/>
      <c r="F624" s="111"/>
      <c r="G624" s="111"/>
      <c r="H624" s="111"/>
      <c r="I624" s="111"/>
    </row>
    <row r="625" spans="1:9" ht="12.75" customHeight="1">
      <c r="A625" s="111"/>
      <c r="B625" s="111"/>
      <c r="C625" s="111"/>
      <c r="D625" s="111"/>
      <c r="E625" s="111"/>
      <c r="F625" s="111"/>
      <c r="G625" s="111"/>
      <c r="H625" s="111"/>
      <c r="I625" s="111"/>
    </row>
    <row r="626" spans="1:9" ht="12.75" customHeight="1">
      <c r="A626" s="111"/>
      <c r="B626" s="111"/>
      <c r="C626" s="111"/>
      <c r="D626" s="111"/>
      <c r="E626" s="111"/>
      <c r="F626" s="111"/>
      <c r="G626" s="111"/>
      <c r="H626" s="111"/>
      <c r="I626" s="111"/>
    </row>
    <row r="627" spans="1:9" ht="12.75" customHeight="1">
      <c r="A627" s="111"/>
      <c r="B627" s="111"/>
      <c r="C627" s="111"/>
      <c r="D627" s="111"/>
      <c r="E627" s="111"/>
      <c r="F627" s="111"/>
      <c r="G627" s="111"/>
      <c r="H627" s="111"/>
      <c r="I627" s="111"/>
    </row>
    <row r="628" spans="1:9" ht="12.75" customHeight="1">
      <c r="A628" s="111"/>
      <c r="B628" s="111"/>
      <c r="C628" s="111"/>
      <c r="D628" s="111"/>
      <c r="E628" s="111"/>
      <c r="F628" s="111"/>
      <c r="G628" s="111"/>
      <c r="H628" s="111"/>
      <c r="I628" s="111"/>
    </row>
    <row r="629" spans="1:9" ht="12.75" customHeight="1">
      <c r="A629" s="111"/>
      <c r="B629" s="111"/>
      <c r="C629" s="111"/>
      <c r="D629" s="111"/>
      <c r="E629" s="111"/>
      <c r="F629" s="111"/>
      <c r="G629" s="111"/>
      <c r="H629" s="111"/>
      <c r="I629" s="111"/>
    </row>
    <row r="630" spans="1:9" ht="12.75" customHeight="1">
      <c r="A630" s="111"/>
      <c r="B630" s="111"/>
      <c r="C630" s="111"/>
      <c r="D630" s="111"/>
      <c r="E630" s="111"/>
      <c r="F630" s="111"/>
      <c r="G630" s="111"/>
      <c r="H630" s="111"/>
      <c r="I630" s="111"/>
    </row>
    <row r="631" spans="1:9" ht="12.75" customHeight="1">
      <c r="A631" s="111"/>
      <c r="B631" s="111"/>
      <c r="C631" s="111"/>
      <c r="D631" s="111"/>
      <c r="E631" s="111"/>
      <c r="F631" s="111"/>
      <c r="G631" s="111"/>
      <c r="H631" s="111"/>
      <c r="I631" s="111"/>
    </row>
    <row r="632" spans="1:9" ht="12.75" customHeight="1">
      <c r="A632" s="111"/>
      <c r="B632" s="111"/>
      <c r="C632" s="111"/>
      <c r="D632" s="111"/>
      <c r="E632" s="111"/>
      <c r="F632" s="111"/>
      <c r="G632" s="111"/>
      <c r="H632" s="111"/>
      <c r="I632" s="111"/>
    </row>
    <row r="633" spans="1:9" ht="12.75" customHeight="1">
      <c r="A633" s="111"/>
      <c r="B633" s="111"/>
      <c r="C633" s="111"/>
      <c r="D633" s="111"/>
      <c r="E633" s="111"/>
      <c r="F633" s="111"/>
      <c r="G633" s="111"/>
      <c r="H633" s="111"/>
      <c r="I633" s="111"/>
    </row>
    <row r="634" spans="1:9" ht="12.75" customHeight="1">
      <c r="A634" s="111"/>
      <c r="B634" s="111"/>
      <c r="C634" s="111"/>
      <c r="D634" s="111"/>
      <c r="E634" s="111"/>
      <c r="F634" s="111"/>
      <c r="G634" s="111"/>
      <c r="H634" s="111"/>
      <c r="I634" s="111"/>
    </row>
    <row r="635" spans="1:9" ht="12.75" customHeight="1">
      <c r="A635" s="111"/>
      <c r="B635" s="111"/>
      <c r="C635" s="111"/>
      <c r="D635" s="111"/>
      <c r="E635" s="111"/>
      <c r="F635" s="111"/>
      <c r="G635" s="111"/>
      <c r="H635" s="111"/>
      <c r="I635" s="111"/>
    </row>
    <row r="636" spans="1:9" ht="12.75" customHeight="1">
      <c r="A636" s="111"/>
      <c r="B636" s="111"/>
      <c r="C636" s="111"/>
      <c r="D636" s="111"/>
      <c r="E636" s="111"/>
      <c r="F636" s="111"/>
      <c r="G636" s="111"/>
      <c r="H636" s="111"/>
      <c r="I636" s="111"/>
    </row>
    <row r="637" spans="1:9" ht="12.75" customHeight="1">
      <c r="A637" s="111"/>
      <c r="B637" s="111"/>
      <c r="C637" s="111"/>
      <c r="D637" s="111"/>
      <c r="E637" s="111"/>
      <c r="F637" s="111"/>
      <c r="G637" s="111"/>
      <c r="H637" s="111"/>
      <c r="I637" s="111"/>
    </row>
    <row r="638" spans="1:9" ht="12.75" customHeight="1">
      <c r="A638" s="111"/>
      <c r="B638" s="111"/>
      <c r="C638" s="111"/>
      <c r="D638" s="111"/>
      <c r="E638" s="111"/>
      <c r="F638" s="111"/>
      <c r="G638" s="111"/>
      <c r="H638" s="111"/>
      <c r="I638" s="111"/>
    </row>
    <row r="639" spans="1:9" ht="12.75" customHeight="1">
      <c r="A639" s="111"/>
      <c r="B639" s="111"/>
      <c r="C639" s="111"/>
      <c r="D639" s="111"/>
      <c r="E639" s="111"/>
      <c r="F639" s="111"/>
      <c r="G639" s="111"/>
      <c r="H639" s="111"/>
      <c r="I639" s="111"/>
    </row>
    <row r="640" spans="1:9" ht="12.75" customHeight="1">
      <c r="A640" s="111"/>
      <c r="B640" s="111"/>
      <c r="C640" s="111"/>
      <c r="D640" s="111"/>
      <c r="E640" s="111"/>
      <c r="F640" s="111"/>
      <c r="G640" s="111"/>
      <c r="H640" s="111"/>
      <c r="I640" s="111"/>
    </row>
    <row r="641" spans="1:9" ht="12.75" customHeight="1">
      <c r="A641" s="111"/>
      <c r="B641" s="111"/>
      <c r="C641" s="111"/>
      <c r="D641" s="111"/>
      <c r="E641" s="111"/>
      <c r="F641" s="111"/>
      <c r="G641" s="111"/>
      <c r="H641" s="111"/>
      <c r="I641" s="111"/>
    </row>
    <row r="642" spans="1:9" ht="12.75" customHeight="1">
      <c r="A642" s="111"/>
      <c r="B642" s="111"/>
      <c r="C642" s="111"/>
      <c r="D642" s="111"/>
      <c r="E642" s="111"/>
      <c r="F642" s="111"/>
      <c r="G642" s="111"/>
      <c r="H642" s="111"/>
      <c r="I642" s="111"/>
    </row>
    <row r="643" spans="1:9" ht="12.75" customHeight="1">
      <c r="A643" s="111"/>
      <c r="B643" s="111"/>
      <c r="C643" s="111"/>
      <c r="D643" s="111"/>
      <c r="E643" s="111"/>
      <c r="F643" s="111"/>
      <c r="G643" s="111"/>
      <c r="H643" s="111"/>
      <c r="I643" s="111"/>
    </row>
    <row r="644" spans="1:9" ht="12.75" customHeight="1">
      <c r="A644" s="111"/>
      <c r="B644" s="111"/>
      <c r="C644" s="111"/>
      <c r="D644" s="111"/>
      <c r="E644" s="111"/>
      <c r="F644" s="111"/>
      <c r="G644" s="111"/>
      <c r="H644" s="111"/>
      <c r="I644" s="111"/>
    </row>
    <row r="645" spans="1:9" ht="12.75" customHeight="1">
      <c r="A645" s="111"/>
      <c r="B645" s="111"/>
      <c r="C645" s="111"/>
      <c r="D645" s="111"/>
      <c r="E645" s="111"/>
      <c r="F645" s="111"/>
      <c r="G645" s="111"/>
      <c r="H645" s="111"/>
      <c r="I645" s="111"/>
    </row>
    <row r="646" spans="1:9" ht="12.75" customHeight="1">
      <c r="A646" s="111"/>
      <c r="B646" s="111"/>
      <c r="C646" s="111"/>
      <c r="D646" s="111"/>
      <c r="E646" s="111"/>
      <c r="F646" s="111"/>
      <c r="G646" s="111"/>
      <c r="H646" s="111"/>
      <c r="I646" s="111"/>
    </row>
    <row r="647" spans="1:9" ht="12.75" customHeight="1">
      <c r="A647" s="111"/>
      <c r="B647" s="111"/>
      <c r="C647" s="111"/>
      <c r="D647" s="111"/>
      <c r="E647" s="111"/>
      <c r="F647" s="111"/>
      <c r="G647" s="111"/>
      <c r="H647" s="111"/>
      <c r="I647" s="111"/>
    </row>
    <row r="648" spans="1:9" ht="12.75" customHeight="1">
      <c r="A648" s="111"/>
      <c r="B648" s="111"/>
      <c r="C648" s="111"/>
      <c r="D648" s="111"/>
      <c r="E648" s="111"/>
      <c r="F648" s="111"/>
      <c r="G648" s="111"/>
      <c r="H648" s="111"/>
      <c r="I648" s="111"/>
    </row>
    <row r="649" spans="1:9" ht="12.75" customHeight="1">
      <c r="A649" s="111"/>
      <c r="B649" s="111"/>
      <c r="C649" s="111"/>
      <c r="D649" s="111"/>
      <c r="E649" s="111"/>
      <c r="F649" s="111"/>
      <c r="G649" s="111"/>
      <c r="H649" s="111"/>
      <c r="I649" s="111"/>
    </row>
    <row r="650" spans="1:9" ht="12.75" customHeight="1">
      <c r="A650" s="111"/>
      <c r="B650" s="111"/>
      <c r="C650" s="111"/>
      <c r="D650" s="111"/>
      <c r="E650" s="111"/>
      <c r="F650" s="111"/>
      <c r="G650" s="111"/>
      <c r="H650" s="111"/>
      <c r="I650" s="111"/>
    </row>
    <row r="651" spans="1:9" ht="12.75" customHeight="1">
      <c r="A651" s="111"/>
      <c r="B651" s="111"/>
      <c r="C651" s="111"/>
      <c r="D651" s="111"/>
      <c r="E651" s="111"/>
      <c r="F651" s="111"/>
      <c r="G651" s="111"/>
      <c r="H651" s="111"/>
      <c r="I651" s="111"/>
    </row>
    <row r="652" spans="1:9" ht="12.75" customHeight="1">
      <c r="A652" s="111"/>
      <c r="B652" s="111"/>
      <c r="C652" s="111"/>
      <c r="D652" s="111"/>
      <c r="E652" s="111"/>
      <c r="F652" s="111"/>
      <c r="G652" s="111"/>
      <c r="H652" s="111"/>
      <c r="I652" s="111"/>
    </row>
    <row r="653" spans="1:9" ht="12.75" customHeight="1">
      <c r="A653" s="111"/>
      <c r="B653" s="111"/>
      <c r="C653" s="111"/>
      <c r="D653" s="111"/>
      <c r="E653" s="111"/>
      <c r="F653" s="111"/>
      <c r="G653" s="111"/>
      <c r="H653" s="111"/>
      <c r="I653" s="111"/>
    </row>
    <row r="654" spans="1:9" ht="12.75" customHeight="1">
      <c r="A654" s="111"/>
      <c r="B654" s="111"/>
      <c r="C654" s="111"/>
      <c r="D654" s="111"/>
      <c r="E654" s="111"/>
      <c r="F654" s="111"/>
      <c r="G654" s="111"/>
      <c r="H654" s="111"/>
      <c r="I654" s="111"/>
    </row>
    <row r="655" spans="1:9" ht="12.75" customHeight="1">
      <c r="A655" s="111"/>
      <c r="B655" s="111"/>
      <c r="C655" s="111"/>
      <c r="D655" s="111"/>
      <c r="E655" s="111"/>
      <c r="F655" s="111"/>
      <c r="G655" s="111"/>
      <c r="H655" s="111"/>
      <c r="I655" s="111"/>
    </row>
    <row r="656" spans="1:9" ht="12.75" customHeight="1">
      <c r="A656" s="111"/>
      <c r="B656" s="111"/>
      <c r="C656" s="111"/>
      <c r="D656" s="111"/>
      <c r="E656" s="111"/>
      <c r="F656" s="111"/>
      <c r="G656" s="111"/>
      <c r="H656" s="111"/>
      <c r="I656" s="111"/>
    </row>
    <row r="657" spans="1:9" ht="12.75" customHeight="1">
      <c r="A657" s="111"/>
      <c r="B657" s="111"/>
      <c r="C657" s="111"/>
      <c r="D657" s="111"/>
      <c r="E657" s="111"/>
      <c r="F657" s="111"/>
      <c r="G657" s="111"/>
      <c r="H657" s="111"/>
      <c r="I657" s="111"/>
    </row>
    <row r="658" spans="1:9" ht="12.75" customHeight="1">
      <c r="A658" s="111"/>
      <c r="B658" s="111"/>
      <c r="C658" s="111"/>
      <c r="D658" s="111"/>
      <c r="E658" s="111"/>
      <c r="F658" s="111"/>
      <c r="G658" s="111"/>
      <c r="H658" s="111"/>
      <c r="I658" s="111"/>
    </row>
    <row r="659" spans="1:9" ht="12.75" customHeight="1">
      <c r="A659" s="111"/>
      <c r="B659" s="111"/>
      <c r="C659" s="111"/>
      <c r="D659" s="111"/>
      <c r="E659" s="111"/>
      <c r="F659" s="111"/>
      <c r="G659" s="111"/>
      <c r="H659" s="111"/>
      <c r="I659" s="111"/>
    </row>
    <row r="660" spans="1:9" ht="12.75" customHeight="1">
      <c r="A660" s="111"/>
      <c r="B660" s="111"/>
      <c r="C660" s="111"/>
      <c r="D660" s="111"/>
      <c r="E660" s="111"/>
      <c r="F660" s="111"/>
      <c r="G660" s="111"/>
      <c r="H660" s="111"/>
      <c r="I660" s="111"/>
    </row>
    <row r="661" spans="1:9" ht="12.75" customHeight="1">
      <c r="A661" s="111"/>
      <c r="B661" s="111"/>
      <c r="C661" s="111"/>
      <c r="D661" s="111"/>
      <c r="E661" s="111"/>
      <c r="F661" s="111"/>
      <c r="G661" s="111"/>
      <c r="H661" s="111"/>
      <c r="I661" s="111"/>
    </row>
    <row r="662" spans="1:9" ht="12.75" customHeight="1">
      <c r="A662" s="111"/>
      <c r="B662" s="111"/>
      <c r="C662" s="111"/>
      <c r="D662" s="111"/>
      <c r="E662" s="111"/>
      <c r="F662" s="111"/>
      <c r="G662" s="111"/>
      <c r="H662" s="111"/>
      <c r="I662" s="111"/>
    </row>
    <row r="663" spans="1:9" ht="12.75" customHeight="1">
      <c r="A663" s="111"/>
      <c r="B663" s="111"/>
      <c r="C663" s="111"/>
      <c r="D663" s="111"/>
      <c r="E663" s="111"/>
      <c r="F663" s="111"/>
      <c r="G663" s="111"/>
      <c r="H663" s="111"/>
      <c r="I663" s="111"/>
    </row>
    <row r="664" spans="1:9" ht="12.75" customHeight="1">
      <c r="A664" s="111"/>
      <c r="B664" s="111"/>
      <c r="C664" s="111"/>
      <c r="D664" s="111"/>
      <c r="E664" s="111"/>
      <c r="F664" s="111"/>
      <c r="G664" s="111"/>
      <c r="H664" s="111"/>
      <c r="I664" s="111"/>
    </row>
    <row r="665" spans="1:9" ht="12.75" customHeight="1">
      <c r="A665" s="111"/>
      <c r="B665" s="111"/>
      <c r="C665" s="111"/>
      <c r="D665" s="111"/>
      <c r="E665" s="111"/>
      <c r="F665" s="111"/>
      <c r="G665" s="111"/>
      <c r="H665" s="111"/>
      <c r="I665" s="111"/>
    </row>
    <row r="666" spans="1:9" ht="12.75" customHeight="1">
      <c r="A666" s="111"/>
      <c r="B666" s="111"/>
      <c r="C666" s="111"/>
      <c r="D666" s="111"/>
      <c r="E666" s="111"/>
      <c r="F666" s="111"/>
      <c r="G666" s="111"/>
      <c r="H666" s="111"/>
      <c r="I666" s="111"/>
    </row>
    <row r="667" spans="1:9" ht="12.75" customHeight="1">
      <c r="A667" s="111"/>
      <c r="B667" s="111"/>
      <c r="C667" s="111"/>
      <c r="D667" s="111"/>
      <c r="E667" s="111"/>
      <c r="F667" s="111"/>
      <c r="G667" s="111"/>
      <c r="H667" s="111"/>
      <c r="I667" s="111"/>
    </row>
    <row r="668" spans="1:9" ht="12.75" customHeight="1">
      <c r="A668" s="111"/>
      <c r="B668" s="111"/>
      <c r="C668" s="111"/>
      <c r="D668" s="111"/>
      <c r="E668" s="111"/>
      <c r="F668" s="111"/>
      <c r="G668" s="111"/>
      <c r="H668" s="111"/>
      <c r="I668" s="111"/>
    </row>
    <row r="669" spans="1:9" ht="12.75" customHeight="1">
      <c r="A669" s="111"/>
      <c r="B669" s="111"/>
      <c r="C669" s="111"/>
      <c r="D669" s="111"/>
      <c r="E669" s="111"/>
      <c r="F669" s="111"/>
      <c r="G669" s="111"/>
      <c r="H669" s="111"/>
      <c r="I669" s="111"/>
    </row>
    <row r="670" spans="1:9" ht="12.75" customHeight="1">
      <c r="A670" s="111"/>
      <c r="B670" s="111"/>
      <c r="C670" s="111"/>
      <c r="D670" s="111"/>
      <c r="E670" s="111"/>
      <c r="F670" s="111"/>
      <c r="G670" s="111"/>
      <c r="H670" s="111"/>
      <c r="I670" s="111"/>
    </row>
    <row r="671" spans="1:9" ht="12.75" customHeight="1">
      <c r="A671" s="111"/>
      <c r="B671" s="111"/>
      <c r="C671" s="111"/>
      <c r="D671" s="111"/>
      <c r="E671" s="111"/>
      <c r="F671" s="111"/>
      <c r="G671" s="111"/>
      <c r="H671" s="111"/>
      <c r="I671" s="111"/>
    </row>
    <row r="672" spans="1:9" ht="12.75" customHeight="1">
      <c r="A672" s="111"/>
      <c r="B672" s="111"/>
      <c r="C672" s="111"/>
      <c r="D672" s="111"/>
      <c r="E672" s="111"/>
      <c r="F672" s="111"/>
      <c r="G672" s="111"/>
      <c r="H672" s="111"/>
      <c r="I672" s="111"/>
    </row>
    <row r="673" spans="1:9" ht="12.75" customHeight="1">
      <c r="A673" s="111"/>
      <c r="B673" s="111"/>
      <c r="C673" s="111"/>
      <c r="D673" s="111"/>
      <c r="E673" s="111"/>
      <c r="F673" s="111"/>
      <c r="G673" s="111"/>
      <c r="H673" s="111"/>
      <c r="I673" s="111"/>
    </row>
    <row r="674" spans="1:9" ht="12.75" customHeight="1">
      <c r="A674" s="111"/>
      <c r="B674" s="111"/>
      <c r="C674" s="111"/>
      <c r="D674" s="111"/>
      <c r="E674" s="111"/>
      <c r="F674" s="111"/>
      <c r="G674" s="111"/>
      <c r="H674" s="111"/>
      <c r="I674" s="111"/>
    </row>
    <row r="675" spans="1:9" ht="12.75" customHeight="1">
      <c r="A675" s="111"/>
      <c r="B675" s="111"/>
      <c r="C675" s="111"/>
      <c r="D675" s="111"/>
      <c r="E675" s="111"/>
      <c r="F675" s="111"/>
      <c r="G675" s="111"/>
      <c r="H675" s="111"/>
      <c r="I675" s="111"/>
    </row>
    <row r="676" spans="1:9" ht="12.75" customHeight="1">
      <c r="A676" s="111"/>
      <c r="B676" s="111"/>
      <c r="C676" s="111"/>
      <c r="D676" s="111"/>
      <c r="E676" s="111"/>
      <c r="F676" s="111"/>
      <c r="G676" s="111"/>
      <c r="H676" s="111"/>
      <c r="I676" s="111"/>
    </row>
    <row r="677" spans="1:9" ht="12.75" customHeight="1">
      <c r="A677" s="111"/>
      <c r="B677" s="111"/>
      <c r="C677" s="111"/>
      <c r="D677" s="111"/>
      <c r="E677" s="111"/>
      <c r="F677" s="111"/>
      <c r="G677" s="111"/>
      <c r="H677" s="111"/>
      <c r="I677" s="111"/>
    </row>
    <row r="678" spans="1:9" ht="12.75" customHeight="1">
      <c r="A678" s="111"/>
      <c r="B678" s="111"/>
      <c r="C678" s="111"/>
      <c r="D678" s="111"/>
      <c r="E678" s="111"/>
      <c r="F678" s="111"/>
      <c r="G678" s="111"/>
      <c r="H678" s="111"/>
      <c r="I678" s="111"/>
    </row>
    <row r="679" spans="1:9" ht="12.75" customHeight="1">
      <c r="A679" s="111"/>
      <c r="B679" s="111"/>
      <c r="C679" s="111"/>
      <c r="D679" s="111"/>
      <c r="E679" s="111"/>
      <c r="F679" s="111"/>
      <c r="G679" s="111"/>
      <c r="H679" s="111"/>
      <c r="I679" s="111"/>
    </row>
    <row r="680" spans="1:9" ht="12.75" customHeight="1">
      <c r="A680" s="111"/>
      <c r="B680" s="111"/>
      <c r="C680" s="111"/>
      <c r="D680" s="111"/>
      <c r="E680" s="111"/>
      <c r="F680" s="111"/>
      <c r="G680" s="111"/>
      <c r="H680" s="111"/>
      <c r="I680" s="111"/>
    </row>
    <row r="681" spans="1:9" ht="12.75" customHeight="1">
      <c r="A681" s="111"/>
      <c r="B681" s="111"/>
      <c r="C681" s="111"/>
      <c r="D681" s="111"/>
      <c r="E681" s="111"/>
      <c r="F681" s="111"/>
      <c r="G681" s="111"/>
      <c r="H681" s="111"/>
      <c r="I681" s="111"/>
    </row>
    <row r="682" spans="1:9" ht="12.75" customHeight="1">
      <c r="A682" s="111"/>
      <c r="B682" s="111"/>
      <c r="C682" s="111"/>
      <c r="D682" s="111"/>
      <c r="E682" s="111"/>
      <c r="F682" s="111"/>
      <c r="G682" s="111"/>
      <c r="H682" s="111"/>
      <c r="I682" s="111"/>
    </row>
    <row r="683" spans="1:9" ht="12.75" customHeight="1">
      <c r="A683" s="111"/>
      <c r="B683" s="111"/>
      <c r="C683" s="111"/>
      <c r="D683" s="111"/>
      <c r="E683" s="111"/>
      <c r="F683" s="111"/>
      <c r="G683" s="111"/>
      <c r="H683" s="111"/>
      <c r="I683" s="111"/>
    </row>
    <row r="684" spans="1:9" ht="12.75" customHeight="1">
      <c r="A684" s="111"/>
      <c r="B684" s="111"/>
      <c r="C684" s="111"/>
      <c r="D684" s="111"/>
      <c r="E684" s="111"/>
      <c r="F684" s="111"/>
      <c r="G684" s="111"/>
      <c r="H684" s="111"/>
      <c r="I684" s="111"/>
    </row>
    <row r="685" spans="1:9" ht="12.75" customHeight="1">
      <c r="A685" s="111"/>
      <c r="B685" s="111"/>
      <c r="C685" s="111"/>
      <c r="D685" s="111"/>
      <c r="E685" s="111"/>
      <c r="F685" s="111"/>
      <c r="G685" s="111"/>
      <c r="H685" s="111"/>
      <c r="I685" s="111"/>
    </row>
    <row r="686" spans="1:9" ht="12.75" customHeight="1">
      <c r="A686" s="111"/>
      <c r="B686" s="111"/>
      <c r="C686" s="111"/>
      <c r="D686" s="111"/>
      <c r="E686" s="111"/>
      <c r="F686" s="111"/>
      <c r="G686" s="111"/>
      <c r="H686" s="111"/>
      <c r="I686" s="111"/>
    </row>
    <row r="687" spans="1:9" ht="12.75" customHeight="1">
      <c r="A687" s="111"/>
      <c r="B687" s="111"/>
      <c r="C687" s="111"/>
      <c r="D687" s="111"/>
      <c r="E687" s="111"/>
      <c r="F687" s="111"/>
      <c r="G687" s="111"/>
      <c r="H687" s="111"/>
      <c r="I687" s="111"/>
    </row>
    <row r="688" spans="1:9" ht="12.75" customHeight="1">
      <c r="A688" s="111"/>
      <c r="B688" s="111"/>
      <c r="C688" s="111"/>
      <c r="D688" s="111"/>
      <c r="E688" s="111"/>
      <c r="F688" s="111"/>
      <c r="G688" s="111"/>
      <c r="H688" s="111"/>
      <c r="I688" s="111"/>
    </row>
    <row r="689" spans="1:9" ht="12.75" customHeight="1">
      <c r="A689" s="111"/>
      <c r="B689" s="111"/>
      <c r="C689" s="111"/>
      <c r="D689" s="111"/>
      <c r="E689" s="111"/>
      <c r="F689" s="111"/>
      <c r="G689" s="111"/>
      <c r="H689" s="111"/>
      <c r="I689" s="111"/>
    </row>
    <row r="690" spans="1:9" ht="12.75" customHeight="1">
      <c r="A690" s="111"/>
      <c r="B690" s="111"/>
      <c r="C690" s="111"/>
      <c r="D690" s="111"/>
      <c r="E690" s="111"/>
      <c r="F690" s="111"/>
      <c r="G690" s="111"/>
      <c r="H690" s="111"/>
      <c r="I690" s="111"/>
    </row>
    <row r="691" spans="1:9" ht="12.75" customHeight="1">
      <c r="A691" s="111"/>
      <c r="B691" s="111"/>
      <c r="C691" s="111"/>
      <c r="D691" s="111"/>
      <c r="E691" s="111"/>
      <c r="F691" s="111"/>
      <c r="G691" s="111"/>
      <c r="H691" s="111"/>
      <c r="I691" s="111"/>
    </row>
    <row r="692" spans="1:9" ht="12.75" customHeight="1">
      <c r="A692" s="111"/>
      <c r="B692" s="111"/>
      <c r="C692" s="111"/>
      <c r="D692" s="111"/>
      <c r="E692" s="111"/>
      <c r="F692" s="111"/>
      <c r="G692" s="111"/>
      <c r="H692" s="111"/>
      <c r="I692" s="111"/>
    </row>
    <row r="693" spans="1:9" ht="12.75" customHeight="1">
      <c r="A693" s="111"/>
      <c r="B693" s="111"/>
      <c r="C693" s="111"/>
      <c r="D693" s="111"/>
      <c r="E693" s="111"/>
      <c r="F693" s="111"/>
      <c r="G693" s="111"/>
      <c r="H693" s="111"/>
      <c r="I693" s="111"/>
    </row>
    <row r="694" spans="1:9" ht="12.75" customHeight="1">
      <c r="A694" s="111"/>
      <c r="B694" s="111"/>
      <c r="C694" s="111"/>
      <c r="D694" s="111"/>
      <c r="E694" s="111"/>
      <c r="F694" s="111"/>
      <c r="G694" s="111"/>
      <c r="H694" s="111"/>
      <c r="I694" s="111"/>
    </row>
    <row r="695" spans="1:9" ht="12.75" customHeight="1">
      <c r="A695" s="111"/>
      <c r="B695" s="111"/>
      <c r="C695" s="111"/>
      <c r="D695" s="111"/>
      <c r="E695" s="111"/>
      <c r="F695" s="111"/>
      <c r="G695" s="111"/>
      <c r="H695" s="111"/>
      <c r="I695" s="111"/>
    </row>
    <row r="696" spans="1:9" ht="12.75" customHeight="1">
      <c r="A696" s="111"/>
      <c r="B696" s="111"/>
      <c r="C696" s="111"/>
      <c r="D696" s="111"/>
      <c r="E696" s="111"/>
      <c r="F696" s="111"/>
      <c r="G696" s="111"/>
      <c r="H696" s="111"/>
      <c r="I696" s="111"/>
    </row>
    <row r="697" spans="1:9" ht="12.75" customHeight="1">
      <c r="A697" s="111"/>
      <c r="B697" s="111"/>
      <c r="C697" s="111"/>
      <c r="D697" s="111"/>
      <c r="E697" s="111"/>
      <c r="F697" s="111"/>
      <c r="G697" s="111"/>
      <c r="H697" s="111"/>
      <c r="I697" s="111"/>
    </row>
    <row r="698" spans="1:9" ht="12.75" customHeight="1">
      <c r="A698" s="111"/>
      <c r="B698" s="111"/>
      <c r="C698" s="111"/>
      <c r="D698" s="111"/>
      <c r="E698" s="111"/>
      <c r="F698" s="111"/>
      <c r="G698" s="111"/>
      <c r="H698" s="111"/>
      <c r="I698" s="111"/>
    </row>
    <row r="699" spans="1:9" ht="12.75" customHeight="1">
      <c r="A699" s="111"/>
      <c r="B699" s="111"/>
      <c r="C699" s="111"/>
      <c r="D699" s="111"/>
      <c r="E699" s="111"/>
      <c r="F699" s="111"/>
      <c r="G699" s="111"/>
      <c r="H699" s="111"/>
      <c r="I699" s="111"/>
    </row>
    <row r="700" spans="1:9" ht="12.75" customHeight="1">
      <c r="A700" s="111"/>
      <c r="B700" s="111"/>
      <c r="C700" s="111"/>
      <c r="D700" s="111"/>
      <c r="E700" s="111"/>
      <c r="F700" s="111"/>
      <c r="G700" s="111"/>
      <c r="H700" s="111"/>
      <c r="I700" s="111"/>
    </row>
    <row r="701" spans="1:9" ht="12.75" customHeight="1">
      <c r="A701" s="111"/>
      <c r="B701" s="111"/>
      <c r="C701" s="111"/>
      <c r="D701" s="111"/>
      <c r="E701" s="111"/>
      <c r="F701" s="111"/>
      <c r="G701" s="111"/>
      <c r="H701" s="111"/>
      <c r="I701" s="111"/>
    </row>
    <row r="702" spans="1:9" ht="12.75" customHeight="1">
      <c r="A702" s="111"/>
      <c r="B702" s="111"/>
      <c r="C702" s="111"/>
      <c r="D702" s="111"/>
      <c r="E702" s="111"/>
      <c r="F702" s="111"/>
      <c r="G702" s="111"/>
      <c r="H702" s="111"/>
      <c r="I702" s="111"/>
    </row>
    <row r="703" spans="1:9" ht="12.75" customHeight="1">
      <c r="A703" s="111"/>
      <c r="B703" s="111"/>
      <c r="C703" s="111"/>
      <c r="D703" s="111"/>
      <c r="E703" s="111"/>
      <c r="F703" s="111"/>
      <c r="G703" s="111"/>
      <c r="H703" s="111"/>
      <c r="I703" s="111"/>
    </row>
    <row r="704" spans="1:9" ht="12.75" customHeight="1">
      <c r="A704" s="111"/>
      <c r="B704" s="111"/>
      <c r="C704" s="111"/>
      <c r="D704" s="111"/>
      <c r="E704" s="111"/>
      <c r="F704" s="111"/>
      <c r="G704" s="111"/>
      <c r="H704" s="111"/>
      <c r="I704" s="111"/>
    </row>
    <row r="705" spans="1:9" ht="12.75" customHeight="1">
      <c r="A705" s="111"/>
      <c r="B705" s="111"/>
      <c r="C705" s="111"/>
      <c r="D705" s="111"/>
      <c r="E705" s="111"/>
      <c r="F705" s="111"/>
      <c r="G705" s="111"/>
      <c r="H705" s="111"/>
      <c r="I705" s="111"/>
    </row>
    <row r="706" spans="1:9" ht="12.75" customHeight="1">
      <c r="A706" s="111"/>
      <c r="B706" s="111"/>
      <c r="C706" s="111"/>
      <c r="D706" s="111"/>
      <c r="E706" s="111"/>
      <c r="F706" s="111"/>
      <c r="G706" s="111"/>
      <c r="H706" s="111"/>
      <c r="I706" s="111"/>
    </row>
    <row r="707" spans="1:9" ht="12.75" customHeight="1">
      <c r="A707" s="111"/>
      <c r="B707" s="111"/>
      <c r="C707" s="111"/>
      <c r="D707" s="111"/>
      <c r="E707" s="111"/>
      <c r="F707" s="111"/>
      <c r="G707" s="111"/>
      <c r="H707" s="111"/>
      <c r="I707" s="111"/>
    </row>
    <row r="708" spans="1:9" ht="12.75" customHeight="1">
      <c r="A708" s="111"/>
      <c r="B708" s="111"/>
      <c r="C708" s="111"/>
      <c r="D708" s="111"/>
      <c r="E708" s="111"/>
      <c r="F708" s="111"/>
      <c r="G708" s="111"/>
      <c r="H708" s="111"/>
      <c r="I708" s="111"/>
    </row>
    <row r="709" spans="1:9" ht="12.75" customHeight="1">
      <c r="A709" s="111"/>
      <c r="B709" s="111"/>
      <c r="C709" s="111"/>
      <c r="D709" s="111"/>
      <c r="E709" s="111"/>
      <c r="F709" s="111"/>
      <c r="G709" s="111"/>
      <c r="H709" s="111"/>
      <c r="I709" s="111"/>
    </row>
    <row r="710" spans="1:9" ht="12.75" customHeight="1">
      <c r="A710" s="111"/>
      <c r="B710" s="111"/>
      <c r="C710" s="111"/>
      <c r="D710" s="111"/>
      <c r="E710" s="111"/>
      <c r="F710" s="111"/>
      <c r="G710" s="111"/>
      <c r="H710" s="111"/>
      <c r="I710" s="111"/>
    </row>
    <row r="711" spans="1:9" ht="12.75" customHeight="1">
      <c r="A711" s="111"/>
      <c r="B711" s="111"/>
      <c r="C711" s="111"/>
      <c r="D711" s="111"/>
      <c r="E711" s="111"/>
      <c r="F711" s="111"/>
      <c r="G711" s="111"/>
      <c r="H711" s="111"/>
      <c r="I711" s="111"/>
    </row>
    <row r="712" spans="1:9" ht="12.75" customHeight="1">
      <c r="A712" s="111"/>
      <c r="B712" s="111"/>
      <c r="C712" s="111"/>
      <c r="D712" s="111"/>
      <c r="E712" s="111"/>
      <c r="F712" s="111"/>
      <c r="G712" s="111"/>
      <c r="H712" s="111"/>
      <c r="I712" s="111"/>
    </row>
    <row r="713" spans="1:9" ht="12.75" customHeight="1">
      <c r="A713" s="111"/>
      <c r="B713" s="111"/>
      <c r="C713" s="111"/>
      <c r="D713" s="111"/>
      <c r="E713" s="111"/>
      <c r="F713" s="111"/>
      <c r="G713" s="111"/>
      <c r="H713" s="111"/>
      <c r="I713" s="111"/>
    </row>
    <row r="714" spans="1:9" ht="12.75" customHeight="1">
      <c r="A714" s="111"/>
      <c r="B714" s="111"/>
      <c r="C714" s="111"/>
      <c r="D714" s="111"/>
      <c r="E714" s="111"/>
      <c r="F714" s="111"/>
      <c r="G714" s="111"/>
      <c r="H714" s="111"/>
      <c r="I714" s="111"/>
    </row>
    <row r="715" spans="1:9" ht="12.75" customHeight="1">
      <c r="A715" s="111"/>
      <c r="B715" s="111"/>
      <c r="C715" s="111"/>
      <c r="D715" s="111"/>
      <c r="E715" s="111"/>
      <c r="F715" s="111"/>
      <c r="G715" s="111"/>
      <c r="H715" s="111"/>
      <c r="I715" s="111"/>
    </row>
    <row r="716" spans="1:9" ht="12.75" customHeight="1">
      <c r="A716" s="111"/>
      <c r="B716" s="111"/>
      <c r="C716" s="111"/>
      <c r="D716" s="111"/>
      <c r="E716" s="111"/>
      <c r="F716" s="111"/>
      <c r="G716" s="111"/>
      <c r="H716" s="111"/>
      <c r="I716" s="111"/>
    </row>
    <row r="717" spans="1:9" ht="12.75" customHeight="1">
      <c r="A717" s="111"/>
      <c r="B717" s="111"/>
      <c r="C717" s="111"/>
      <c r="D717" s="111"/>
      <c r="E717" s="111"/>
      <c r="F717" s="111"/>
      <c r="G717" s="111"/>
      <c r="H717" s="111"/>
      <c r="I717" s="111"/>
    </row>
    <row r="718" spans="1:9" ht="12.75" customHeight="1">
      <c r="A718" s="111"/>
      <c r="B718" s="111"/>
      <c r="C718" s="111"/>
      <c r="D718" s="111"/>
      <c r="E718" s="111"/>
      <c r="F718" s="111"/>
      <c r="G718" s="111"/>
      <c r="H718" s="111"/>
      <c r="I718" s="111"/>
    </row>
    <row r="719" spans="1:9" ht="12.75" customHeight="1">
      <c r="A719" s="111"/>
      <c r="B719" s="111"/>
      <c r="C719" s="111"/>
      <c r="D719" s="111"/>
      <c r="E719" s="111"/>
      <c r="F719" s="111"/>
      <c r="G719" s="111"/>
      <c r="H719" s="111"/>
      <c r="I719" s="111"/>
    </row>
    <row r="720" spans="1:9" ht="12.75" customHeight="1">
      <c r="A720" s="111"/>
      <c r="B720" s="111"/>
      <c r="C720" s="111"/>
      <c r="D720" s="111"/>
      <c r="E720" s="111"/>
      <c r="F720" s="111"/>
      <c r="G720" s="111"/>
      <c r="H720" s="111"/>
      <c r="I720" s="111"/>
    </row>
    <row r="721" spans="1:9" ht="12.75" customHeight="1">
      <c r="A721" s="111"/>
      <c r="B721" s="111"/>
      <c r="C721" s="111"/>
      <c r="D721" s="111"/>
      <c r="E721" s="111"/>
      <c r="F721" s="111"/>
      <c r="G721" s="111"/>
      <c r="H721" s="111"/>
      <c r="I721" s="111"/>
    </row>
    <row r="722" spans="1:9" ht="12.75" customHeight="1">
      <c r="A722" s="111"/>
      <c r="B722" s="111"/>
      <c r="C722" s="111"/>
      <c r="D722" s="111"/>
      <c r="E722" s="111"/>
      <c r="F722" s="111"/>
      <c r="G722" s="111"/>
      <c r="H722" s="111"/>
      <c r="I722" s="111"/>
    </row>
    <row r="723" spans="1:9" ht="12.75" customHeight="1">
      <c r="A723" s="111"/>
      <c r="B723" s="111"/>
      <c r="C723" s="111"/>
      <c r="D723" s="111"/>
      <c r="E723" s="111"/>
      <c r="F723" s="111"/>
      <c r="G723" s="111"/>
      <c r="H723" s="111"/>
      <c r="I723" s="111"/>
    </row>
    <row r="724" spans="1:9" ht="12.75" customHeight="1">
      <c r="A724" s="111"/>
      <c r="B724" s="111"/>
      <c r="C724" s="111"/>
      <c r="D724" s="111"/>
      <c r="E724" s="111"/>
      <c r="F724" s="111"/>
      <c r="G724" s="111"/>
      <c r="H724" s="111"/>
      <c r="I724" s="111"/>
    </row>
    <row r="725" spans="1:9" ht="12.75" customHeight="1">
      <c r="A725" s="111"/>
      <c r="B725" s="111"/>
      <c r="C725" s="111"/>
      <c r="D725" s="111"/>
      <c r="E725" s="111"/>
      <c r="F725" s="111"/>
      <c r="G725" s="111"/>
      <c r="H725" s="111"/>
      <c r="I725" s="111"/>
    </row>
    <row r="726" spans="1:9" ht="12.75" customHeight="1">
      <c r="A726" s="111"/>
      <c r="B726" s="111"/>
      <c r="C726" s="111"/>
      <c r="D726" s="111"/>
      <c r="E726" s="111"/>
      <c r="F726" s="111"/>
      <c r="G726" s="111"/>
      <c r="H726" s="111"/>
      <c r="I726" s="111"/>
    </row>
    <row r="727" spans="1:9" ht="12.75" customHeight="1">
      <c r="A727" s="111"/>
      <c r="B727" s="111"/>
      <c r="C727" s="111"/>
      <c r="D727" s="111"/>
      <c r="E727" s="111"/>
      <c r="F727" s="111"/>
      <c r="G727" s="111"/>
      <c r="H727" s="111"/>
      <c r="I727" s="111"/>
    </row>
    <row r="728" spans="1:9" ht="12.75" customHeight="1">
      <c r="A728" s="111"/>
      <c r="B728" s="111"/>
      <c r="C728" s="111"/>
      <c r="D728" s="111"/>
      <c r="E728" s="111"/>
      <c r="F728" s="111"/>
      <c r="G728" s="111"/>
      <c r="H728" s="111"/>
      <c r="I728" s="111"/>
    </row>
    <row r="729" spans="1:9" ht="12.75" customHeight="1">
      <c r="A729" s="111"/>
      <c r="B729" s="111"/>
      <c r="C729" s="111"/>
      <c r="D729" s="111"/>
      <c r="E729" s="111"/>
      <c r="F729" s="111"/>
      <c r="G729" s="111"/>
      <c r="H729" s="111"/>
      <c r="I729" s="111"/>
    </row>
    <row r="730" spans="1:9" ht="12.75" customHeight="1">
      <c r="A730" s="111"/>
      <c r="B730" s="111"/>
      <c r="C730" s="111"/>
      <c r="D730" s="111"/>
      <c r="E730" s="111"/>
      <c r="F730" s="111"/>
      <c r="G730" s="111"/>
      <c r="H730" s="111"/>
      <c r="I730" s="111"/>
    </row>
    <row r="731" spans="1:9" ht="12.75" customHeight="1">
      <c r="A731" s="111"/>
      <c r="B731" s="111"/>
      <c r="C731" s="111"/>
      <c r="D731" s="111"/>
      <c r="E731" s="111"/>
      <c r="F731" s="111"/>
      <c r="G731" s="111"/>
      <c r="H731" s="111"/>
      <c r="I731" s="111"/>
    </row>
    <row r="732" spans="1:9" ht="12.75" customHeight="1">
      <c r="A732" s="111"/>
      <c r="B732" s="111"/>
      <c r="C732" s="111"/>
      <c r="D732" s="111"/>
      <c r="E732" s="111"/>
      <c r="F732" s="111"/>
      <c r="G732" s="111"/>
      <c r="H732" s="111"/>
      <c r="I732" s="111"/>
    </row>
    <row r="733" spans="1:9" ht="12.75" customHeight="1">
      <c r="A733" s="111"/>
      <c r="B733" s="111"/>
      <c r="C733" s="111"/>
      <c r="D733" s="111"/>
      <c r="E733" s="111"/>
      <c r="F733" s="111"/>
      <c r="G733" s="111"/>
      <c r="H733" s="111"/>
      <c r="I733" s="111"/>
    </row>
    <row r="734" spans="1:9" ht="12.75" customHeight="1">
      <c r="A734" s="111"/>
      <c r="B734" s="111"/>
      <c r="C734" s="111"/>
      <c r="D734" s="111"/>
      <c r="E734" s="111"/>
      <c r="F734" s="111"/>
      <c r="G734" s="111"/>
      <c r="H734" s="111"/>
      <c r="I734" s="111"/>
    </row>
    <row r="735" spans="1:9" ht="12.75" customHeight="1">
      <c r="A735" s="111"/>
      <c r="B735" s="111"/>
      <c r="C735" s="111"/>
      <c r="D735" s="111"/>
      <c r="E735" s="111"/>
      <c r="F735" s="111"/>
      <c r="G735" s="111"/>
      <c r="H735" s="111"/>
      <c r="I735" s="111"/>
    </row>
    <row r="736" spans="1:9" ht="12.75" customHeight="1">
      <c r="A736" s="111"/>
      <c r="B736" s="111"/>
      <c r="C736" s="111"/>
      <c r="D736" s="111"/>
      <c r="E736" s="111"/>
      <c r="F736" s="111"/>
      <c r="G736" s="111"/>
      <c r="H736" s="111"/>
      <c r="I736" s="111"/>
    </row>
    <row r="737" spans="1:9" ht="12.75" customHeight="1">
      <c r="A737" s="111"/>
      <c r="B737" s="111"/>
      <c r="C737" s="111"/>
      <c r="D737" s="111"/>
      <c r="E737" s="111"/>
      <c r="F737" s="111"/>
      <c r="G737" s="111"/>
      <c r="H737" s="111"/>
      <c r="I737" s="111"/>
    </row>
    <row r="738" spans="1:9" ht="12.75" customHeight="1">
      <c r="A738" s="111"/>
      <c r="B738" s="111"/>
      <c r="C738" s="111"/>
      <c r="D738" s="111"/>
      <c r="E738" s="111"/>
      <c r="F738" s="111"/>
      <c r="G738" s="111"/>
      <c r="H738" s="111"/>
      <c r="I738" s="111"/>
    </row>
    <row r="739" spans="1:9" ht="12.75" customHeight="1">
      <c r="A739" s="111"/>
      <c r="B739" s="111"/>
      <c r="C739" s="111"/>
      <c r="D739" s="111"/>
      <c r="E739" s="111"/>
      <c r="F739" s="111"/>
      <c r="G739" s="111"/>
      <c r="H739" s="111"/>
      <c r="I739" s="111"/>
    </row>
    <row r="740" spans="1:9" ht="12.75" customHeight="1">
      <c r="A740" s="111"/>
      <c r="B740" s="111"/>
      <c r="C740" s="111"/>
      <c r="D740" s="111"/>
      <c r="E740" s="111"/>
      <c r="F740" s="111"/>
      <c r="G740" s="111"/>
      <c r="H740" s="111"/>
      <c r="I740" s="111"/>
    </row>
    <row r="741" spans="1:9" ht="12.75" customHeight="1">
      <c r="A741" s="111"/>
      <c r="B741" s="111"/>
      <c r="C741" s="111"/>
      <c r="D741" s="111"/>
      <c r="E741" s="111"/>
      <c r="F741" s="111"/>
      <c r="G741" s="111"/>
      <c r="H741" s="111"/>
      <c r="I741" s="111"/>
    </row>
    <row r="742" spans="1:9" ht="12.75" customHeight="1">
      <c r="A742" s="111"/>
      <c r="B742" s="111"/>
      <c r="C742" s="111"/>
      <c r="D742" s="111"/>
      <c r="E742" s="111"/>
      <c r="F742" s="111"/>
      <c r="G742" s="111"/>
      <c r="H742" s="111"/>
      <c r="I742" s="111"/>
    </row>
    <row r="743" spans="1:9" ht="12.75" customHeight="1">
      <c r="A743" s="111"/>
      <c r="B743" s="111"/>
      <c r="C743" s="111"/>
      <c r="D743" s="111"/>
      <c r="E743" s="111"/>
      <c r="F743" s="111"/>
      <c r="G743" s="111"/>
      <c r="H743" s="111"/>
      <c r="I743" s="111"/>
    </row>
    <row r="744" spans="1:9" ht="12.75" customHeight="1">
      <c r="A744" s="111"/>
      <c r="B744" s="111"/>
      <c r="C744" s="111"/>
      <c r="D744" s="111"/>
      <c r="E744" s="111"/>
      <c r="F744" s="111"/>
      <c r="G744" s="111"/>
      <c r="H744" s="111"/>
      <c r="I744" s="111"/>
    </row>
    <row r="745" spans="1:9" ht="12.75" customHeight="1">
      <c r="A745" s="111"/>
      <c r="B745" s="111"/>
      <c r="C745" s="111"/>
      <c r="D745" s="111"/>
      <c r="E745" s="111"/>
      <c r="F745" s="111"/>
      <c r="G745" s="111"/>
      <c r="H745" s="111"/>
      <c r="I745" s="111"/>
    </row>
    <row r="746" spans="1:9" ht="12.75" customHeight="1">
      <c r="A746" s="111"/>
      <c r="B746" s="111"/>
      <c r="C746" s="111"/>
      <c r="D746" s="111"/>
      <c r="E746" s="111"/>
      <c r="F746" s="111"/>
      <c r="G746" s="111"/>
      <c r="H746" s="111"/>
      <c r="I746" s="111"/>
    </row>
    <row r="747" spans="1:9" ht="12.75" customHeight="1">
      <c r="A747" s="111"/>
      <c r="B747" s="111"/>
      <c r="C747" s="111"/>
      <c r="D747" s="111"/>
      <c r="E747" s="111"/>
      <c r="F747" s="111"/>
      <c r="G747" s="111"/>
      <c r="H747" s="111"/>
      <c r="I747" s="111"/>
    </row>
    <row r="748" spans="1:9" ht="12.75" customHeight="1">
      <c r="A748" s="111"/>
      <c r="B748" s="111"/>
      <c r="C748" s="111"/>
      <c r="D748" s="111"/>
      <c r="E748" s="111"/>
      <c r="F748" s="111"/>
      <c r="G748" s="111"/>
      <c r="H748" s="111"/>
      <c r="I748" s="111"/>
    </row>
    <row r="749" spans="1:9" ht="12.75" customHeight="1">
      <c r="A749" s="111"/>
      <c r="B749" s="111"/>
      <c r="C749" s="111"/>
      <c r="D749" s="111"/>
      <c r="E749" s="111"/>
      <c r="F749" s="111"/>
      <c r="G749" s="111"/>
      <c r="H749" s="111"/>
      <c r="I749" s="111"/>
    </row>
    <row r="750" spans="1:9" ht="12.75" customHeight="1">
      <c r="A750" s="111"/>
      <c r="B750" s="111"/>
      <c r="C750" s="111"/>
      <c r="D750" s="111"/>
      <c r="E750" s="111"/>
      <c r="F750" s="111"/>
      <c r="G750" s="111"/>
      <c r="H750" s="111"/>
      <c r="I750" s="111"/>
    </row>
    <row r="751" spans="1:9" ht="12.75" customHeight="1">
      <c r="A751" s="111"/>
      <c r="B751" s="111"/>
      <c r="C751" s="111"/>
      <c r="D751" s="111"/>
      <c r="E751" s="111"/>
      <c r="F751" s="111"/>
      <c r="G751" s="111"/>
      <c r="H751" s="111"/>
      <c r="I751" s="111"/>
    </row>
    <row r="752" spans="1:9" ht="12.75" customHeight="1">
      <c r="A752" s="111"/>
      <c r="B752" s="111"/>
      <c r="C752" s="111"/>
      <c r="D752" s="111"/>
      <c r="E752" s="111"/>
      <c r="F752" s="111"/>
      <c r="G752" s="111"/>
      <c r="H752" s="111"/>
      <c r="I752" s="111"/>
    </row>
    <row r="753" spans="1:9" ht="12.75" customHeight="1">
      <c r="A753" s="111"/>
      <c r="B753" s="111"/>
      <c r="C753" s="111"/>
      <c r="D753" s="111"/>
      <c r="E753" s="111"/>
      <c r="F753" s="111"/>
      <c r="G753" s="111"/>
      <c r="H753" s="111"/>
      <c r="I753" s="111"/>
    </row>
    <row r="754" spans="1:9" ht="12.75" customHeight="1">
      <c r="A754" s="111"/>
      <c r="B754" s="111"/>
      <c r="C754" s="111"/>
      <c r="D754" s="111"/>
      <c r="E754" s="111"/>
      <c r="F754" s="111"/>
      <c r="G754" s="111"/>
      <c r="H754" s="111"/>
      <c r="I754" s="111"/>
    </row>
    <row r="755" spans="1:9" ht="12.75" customHeight="1">
      <c r="A755" s="111"/>
      <c r="B755" s="111"/>
      <c r="C755" s="111"/>
      <c r="D755" s="111"/>
      <c r="E755" s="111"/>
      <c r="F755" s="111"/>
      <c r="G755" s="111"/>
      <c r="H755" s="111"/>
      <c r="I755" s="111"/>
    </row>
    <row r="756" spans="1:9" ht="12.75" customHeight="1">
      <c r="A756" s="111"/>
      <c r="B756" s="111"/>
      <c r="C756" s="111"/>
      <c r="D756" s="111"/>
      <c r="E756" s="111"/>
      <c r="F756" s="111"/>
      <c r="G756" s="111"/>
      <c r="H756" s="111"/>
      <c r="I756" s="111"/>
    </row>
    <row r="757" spans="1:9" ht="12.75" customHeight="1">
      <c r="A757" s="111"/>
      <c r="B757" s="111"/>
      <c r="C757" s="111"/>
      <c r="D757" s="111"/>
      <c r="E757" s="111"/>
      <c r="F757" s="111"/>
      <c r="G757" s="111"/>
      <c r="H757" s="111"/>
      <c r="I757" s="111"/>
    </row>
    <row r="758" spans="1:9" ht="12.75" customHeight="1">
      <c r="A758" s="111"/>
      <c r="B758" s="111"/>
      <c r="C758" s="111"/>
      <c r="D758" s="111"/>
      <c r="E758" s="111"/>
      <c r="F758" s="111"/>
      <c r="G758" s="111"/>
      <c r="H758" s="111"/>
      <c r="I758" s="111"/>
    </row>
    <row r="759" spans="1:9" ht="12.75" customHeight="1">
      <c r="A759" s="111"/>
      <c r="B759" s="111"/>
      <c r="C759" s="111"/>
      <c r="D759" s="111"/>
      <c r="E759" s="111"/>
      <c r="F759" s="111"/>
      <c r="G759" s="111"/>
      <c r="H759" s="111"/>
      <c r="I759" s="111"/>
    </row>
    <row r="760" spans="1:9" ht="12.75" customHeight="1">
      <c r="A760" s="111"/>
      <c r="B760" s="111"/>
      <c r="C760" s="111"/>
      <c r="D760" s="111"/>
      <c r="E760" s="111"/>
      <c r="F760" s="111"/>
      <c r="G760" s="111"/>
      <c r="H760" s="111"/>
      <c r="I760" s="111"/>
    </row>
    <row r="761" spans="1:9" ht="12.75" customHeight="1">
      <c r="A761" s="111"/>
      <c r="B761" s="111"/>
      <c r="C761" s="111"/>
      <c r="D761" s="111"/>
      <c r="E761" s="111"/>
      <c r="F761" s="111"/>
      <c r="G761" s="111"/>
      <c r="H761" s="111"/>
      <c r="I761" s="111"/>
    </row>
    <row r="762" spans="1:9" ht="12.75" customHeight="1">
      <c r="A762" s="111"/>
      <c r="B762" s="111"/>
      <c r="C762" s="111"/>
      <c r="D762" s="111"/>
      <c r="E762" s="111"/>
      <c r="F762" s="111"/>
      <c r="G762" s="111"/>
      <c r="H762" s="111"/>
      <c r="I762" s="111"/>
    </row>
    <row r="763" spans="1:9" ht="12.75" customHeight="1">
      <c r="A763" s="111"/>
      <c r="B763" s="111"/>
      <c r="C763" s="111"/>
      <c r="D763" s="111"/>
      <c r="E763" s="111"/>
      <c r="F763" s="111"/>
      <c r="G763" s="111"/>
      <c r="H763" s="111"/>
      <c r="I763" s="111"/>
    </row>
    <row r="764" spans="1:9" ht="12.75" customHeight="1">
      <c r="A764" s="111"/>
      <c r="B764" s="111"/>
      <c r="C764" s="111"/>
      <c r="D764" s="111"/>
      <c r="E764" s="111"/>
      <c r="F764" s="111"/>
      <c r="G764" s="111"/>
      <c r="H764" s="111"/>
      <c r="I764" s="111"/>
    </row>
    <row r="765" spans="1:9" ht="12.75" customHeight="1">
      <c r="A765" s="111"/>
      <c r="B765" s="111"/>
      <c r="C765" s="111"/>
      <c r="D765" s="111"/>
      <c r="E765" s="111"/>
      <c r="F765" s="111"/>
      <c r="G765" s="111"/>
      <c r="H765" s="111"/>
      <c r="I765" s="111"/>
    </row>
    <row r="766" spans="1:9" ht="12.75" customHeight="1">
      <c r="A766" s="111"/>
      <c r="B766" s="111"/>
      <c r="C766" s="111"/>
      <c r="D766" s="111"/>
      <c r="E766" s="111"/>
      <c r="F766" s="111"/>
      <c r="G766" s="111"/>
      <c r="H766" s="111"/>
      <c r="I766" s="111"/>
    </row>
    <row r="767" spans="1:9" ht="12.75" customHeight="1">
      <c r="A767" s="111"/>
      <c r="B767" s="111"/>
      <c r="C767" s="111"/>
      <c r="D767" s="111"/>
      <c r="E767" s="111"/>
      <c r="F767" s="111"/>
      <c r="G767" s="111"/>
      <c r="H767" s="111"/>
      <c r="I767" s="111"/>
    </row>
    <row r="768" spans="1:9" ht="12.75" customHeight="1">
      <c r="A768" s="111"/>
      <c r="B768" s="111"/>
      <c r="C768" s="111"/>
      <c r="D768" s="111"/>
      <c r="E768" s="111"/>
      <c r="F768" s="111"/>
      <c r="G768" s="111"/>
      <c r="H768" s="111"/>
      <c r="I768" s="111"/>
    </row>
    <row r="769" spans="1:9" ht="12.75" customHeight="1">
      <c r="A769" s="111"/>
      <c r="B769" s="111"/>
      <c r="C769" s="111"/>
      <c r="D769" s="111"/>
      <c r="E769" s="111"/>
      <c r="F769" s="111"/>
      <c r="G769" s="111"/>
      <c r="H769" s="111"/>
      <c r="I769" s="111"/>
    </row>
    <row r="770" spans="1:9" ht="12.75" customHeight="1">
      <c r="A770" s="111"/>
      <c r="B770" s="111"/>
      <c r="C770" s="111"/>
      <c r="D770" s="111"/>
      <c r="E770" s="111"/>
      <c r="F770" s="111"/>
      <c r="G770" s="111"/>
      <c r="H770" s="111"/>
      <c r="I770" s="111"/>
    </row>
    <row r="771" spans="1:9" ht="12.75" customHeight="1">
      <c r="A771" s="111"/>
      <c r="B771" s="111"/>
      <c r="C771" s="111"/>
      <c r="D771" s="111"/>
      <c r="E771" s="111"/>
      <c r="F771" s="111"/>
      <c r="G771" s="111"/>
      <c r="H771" s="111"/>
      <c r="I771" s="111"/>
    </row>
    <row r="772" spans="1:9" ht="12.75" customHeight="1">
      <c r="A772" s="111"/>
      <c r="B772" s="111"/>
      <c r="C772" s="111"/>
      <c r="D772" s="111"/>
      <c r="E772" s="111"/>
      <c r="F772" s="111"/>
      <c r="G772" s="111"/>
      <c r="H772" s="111"/>
      <c r="I772" s="111"/>
    </row>
    <row r="773" spans="1:9" ht="12.75" customHeight="1">
      <c r="A773" s="111"/>
      <c r="B773" s="111"/>
      <c r="C773" s="111"/>
      <c r="D773" s="111"/>
      <c r="E773" s="111"/>
      <c r="F773" s="111"/>
      <c r="G773" s="111"/>
      <c r="H773" s="111"/>
      <c r="I773" s="111"/>
    </row>
    <row r="774" spans="1:9" ht="12.75" customHeight="1">
      <c r="A774" s="111"/>
      <c r="B774" s="111"/>
      <c r="C774" s="111"/>
      <c r="D774" s="111"/>
      <c r="E774" s="111"/>
      <c r="F774" s="111"/>
      <c r="G774" s="111"/>
      <c r="H774" s="111"/>
      <c r="I774" s="111"/>
    </row>
    <row r="775" spans="1:9" ht="12.75" customHeight="1">
      <c r="A775" s="111"/>
      <c r="B775" s="111"/>
      <c r="C775" s="111"/>
      <c r="D775" s="111"/>
      <c r="E775" s="111"/>
      <c r="F775" s="111"/>
      <c r="G775" s="111"/>
      <c r="H775" s="111"/>
      <c r="I775" s="111"/>
    </row>
    <row r="776" spans="1:9" ht="12.75" customHeight="1">
      <c r="A776" s="111"/>
      <c r="B776" s="111"/>
      <c r="C776" s="111"/>
      <c r="D776" s="111"/>
      <c r="E776" s="111"/>
      <c r="F776" s="111"/>
      <c r="G776" s="111"/>
      <c r="H776" s="111"/>
      <c r="I776" s="111"/>
    </row>
    <row r="777" spans="1:9" ht="12.75" customHeight="1">
      <c r="A777" s="111"/>
      <c r="B777" s="111"/>
      <c r="C777" s="111"/>
      <c r="D777" s="111"/>
      <c r="E777" s="111"/>
      <c r="F777" s="111"/>
      <c r="G777" s="111"/>
      <c r="H777" s="111"/>
      <c r="I777" s="111"/>
    </row>
    <row r="778" spans="1:9" ht="12.75" customHeight="1">
      <c r="A778" s="111"/>
      <c r="B778" s="111"/>
      <c r="C778" s="111"/>
      <c r="D778" s="111"/>
      <c r="E778" s="111"/>
      <c r="F778" s="111"/>
      <c r="G778" s="111"/>
      <c r="H778" s="111"/>
      <c r="I778" s="111"/>
    </row>
    <row r="779" spans="1:9" ht="12.75" customHeight="1">
      <c r="A779" s="111"/>
      <c r="B779" s="111"/>
      <c r="C779" s="111"/>
      <c r="D779" s="111"/>
      <c r="E779" s="111"/>
      <c r="F779" s="111"/>
      <c r="G779" s="111"/>
      <c r="H779" s="111"/>
      <c r="I779" s="111"/>
    </row>
    <row r="780" spans="1:9" ht="12.75" customHeight="1">
      <c r="A780" s="111"/>
      <c r="B780" s="111"/>
      <c r="C780" s="111"/>
      <c r="D780" s="111"/>
      <c r="E780" s="111"/>
      <c r="F780" s="111"/>
      <c r="G780" s="111"/>
      <c r="H780" s="111"/>
      <c r="I780" s="111"/>
    </row>
    <row r="781" spans="1:9" ht="12.75" customHeight="1">
      <c r="A781" s="111"/>
      <c r="B781" s="111"/>
      <c r="C781" s="111"/>
      <c r="D781" s="111"/>
      <c r="E781" s="111"/>
      <c r="F781" s="111"/>
      <c r="G781" s="111"/>
      <c r="H781" s="111"/>
      <c r="I781" s="111"/>
    </row>
    <row r="782" spans="1:9" ht="12.75" customHeight="1">
      <c r="A782" s="111"/>
      <c r="B782" s="111"/>
      <c r="C782" s="111"/>
      <c r="D782" s="111"/>
      <c r="E782" s="111"/>
      <c r="F782" s="111"/>
      <c r="G782" s="111"/>
      <c r="H782" s="111"/>
      <c r="I782" s="111"/>
    </row>
    <row r="783" spans="1:9" ht="12.75" customHeight="1">
      <c r="A783" s="111"/>
      <c r="B783" s="111"/>
      <c r="C783" s="111"/>
      <c r="D783" s="111"/>
      <c r="E783" s="111"/>
      <c r="F783" s="111"/>
      <c r="G783" s="111"/>
      <c r="H783" s="111"/>
      <c r="I783" s="111"/>
    </row>
    <row r="784" spans="1:9" ht="12.75" customHeight="1">
      <c r="A784" s="111"/>
      <c r="B784" s="111"/>
      <c r="C784" s="111"/>
      <c r="D784" s="111"/>
      <c r="E784" s="111"/>
      <c r="F784" s="111"/>
      <c r="G784" s="111"/>
      <c r="H784" s="111"/>
      <c r="I784" s="111"/>
    </row>
    <row r="785" spans="1:9" ht="12.75" customHeight="1">
      <c r="A785" s="111"/>
      <c r="B785" s="111"/>
      <c r="C785" s="111"/>
      <c r="D785" s="111"/>
      <c r="E785" s="111"/>
      <c r="F785" s="111"/>
      <c r="G785" s="111"/>
      <c r="H785" s="111"/>
      <c r="I785" s="111"/>
    </row>
    <row r="786" spans="1:9" ht="12.75" customHeight="1">
      <c r="A786" s="111"/>
      <c r="B786" s="111"/>
      <c r="C786" s="111"/>
      <c r="D786" s="111"/>
      <c r="E786" s="111"/>
      <c r="F786" s="111"/>
      <c r="G786" s="111"/>
      <c r="H786" s="111"/>
      <c r="I786" s="111"/>
    </row>
    <row r="787" spans="1:9" ht="12.75" customHeight="1">
      <c r="A787" s="111"/>
      <c r="B787" s="111"/>
      <c r="C787" s="111"/>
      <c r="D787" s="111"/>
      <c r="E787" s="111"/>
      <c r="F787" s="111"/>
      <c r="G787" s="111"/>
      <c r="H787" s="111"/>
      <c r="I787" s="111"/>
    </row>
    <row r="788" spans="1:9" ht="12.75" customHeight="1">
      <c r="A788" s="111"/>
      <c r="B788" s="111"/>
      <c r="C788" s="111"/>
      <c r="D788" s="111"/>
      <c r="E788" s="111"/>
      <c r="F788" s="111"/>
      <c r="G788" s="111"/>
      <c r="H788" s="111"/>
      <c r="I788" s="111"/>
    </row>
    <row r="789" spans="1:9" ht="12.75" customHeight="1">
      <c r="A789" s="111"/>
      <c r="B789" s="111"/>
      <c r="C789" s="111"/>
      <c r="D789" s="111"/>
      <c r="E789" s="111"/>
      <c r="F789" s="111"/>
      <c r="G789" s="111"/>
      <c r="H789" s="111"/>
      <c r="I789" s="111"/>
    </row>
    <row r="790" spans="1:9" ht="12.75" customHeight="1">
      <c r="A790" s="111"/>
      <c r="B790" s="111"/>
      <c r="C790" s="111"/>
      <c r="D790" s="111"/>
      <c r="E790" s="111"/>
      <c r="F790" s="111"/>
      <c r="G790" s="111"/>
      <c r="H790" s="111"/>
      <c r="I790" s="111"/>
    </row>
    <row r="791" spans="1:9" ht="12.75" customHeight="1">
      <c r="A791" s="111"/>
      <c r="B791" s="111"/>
      <c r="C791" s="111"/>
      <c r="D791" s="111"/>
      <c r="E791" s="111"/>
      <c r="F791" s="111"/>
      <c r="G791" s="111"/>
      <c r="H791" s="111"/>
      <c r="I791" s="111"/>
    </row>
    <row r="792" spans="1:9" ht="12.75" customHeight="1">
      <c r="A792" s="111"/>
      <c r="B792" s="111"/>
      <c r="C792" s="111"/>
      <c r="D792" s="111"/>
      <c r="E792" s="111"/>
      <c r="F792" s="111"/>
      <c r="G792" s="111"/>
      <c r="H792" s="111"/>
      <c r="I792" s="111"/>
    </row>
    <row r="793" spans="1:9" ht="12.75" customHeight="1">
      <c r="A793" s="111"/>
      <c r="B793" s="111"/>
      <c r="C793" s="111"/>
      <c r="D793" s="111"/>
      <c r="E793" s="111"/>
      <c r="F793" s="111"/>
      <c r="G793" s="111"/>
      <c r="H793" s="111"/>
      <c r="I793" s="111"/>
    </row>
    <row r="794" spans="1:9" ht="12.75" customHeight="1">
      <c r="A794" s="111"/>
      <c r="B794" s="111"/>
      <c r="C794" s="111"/>
      <c r="D794" s="111"/>
      <c r="E794" s="111"/>
      <c r="F794" s="111"/>
      <c r="G794" s="111"/>
      <c r="H794" s="111"/>
      <c r="I794" s="111"/>
    </row>
    <row r="795" spans="1:9" ht="12.75" customHeight="1">
      <c r="A795" s="111"/>
      <c r="B795" s="111"/>
      <c r="C795" s="111"/>
      <c r="D795" s="111"/>
      <c r="E795" s="111"/>
      <c r="F795" s="111"/>
      <c r="G795" s="111"/>
      <c r="H795" s="111"/>
      <c r="I795" s="111"/>
    </row>
    <row r="796" spans="1:9" ht="12.75" customHeight="1">
      <c r="A796" s="111"/>
      <c r="B796" s="111"/>
      <c r="C796" s="111"/>
      <c r="D796" s="111"/>
      <c r="E796" s="111"/>
      <c r="F796" s="111"/>
      <c r="G796" s="111"/>
      <c r="H796" s="111"/>
      <c r="I796" s="111"/>
    </row>
    <row r="797" spans="1:9" ht="12.75" customHeight="1">
      <c r="A797" s="111"/>
      <c r="B797" s="111"/>
      <c r="C797" s="111"/>
      <c r="D797" s="111"/>
      <c r="E797" s="111"/>
      <c r="F797" s="111"/>
      <c r="G797" s="111"/>
      <c r="H797" s="111"/>
      <c r="I797" s="111"/>
    </row>
    <row r="798" spans="1:9" ht="12.75" customHeight="1">
      <c r="A798" s="111"/>
      <c r="B798" s="111"/>
      <c r="C798" s="111"/>
      <c r="D798" s="111"/>
      <c r="E798" s="111"/>
      <c r="F798" s="111"/>
      <c r="G798" s="111"/>
      <c r="H798" s="111"/>
      <c r="I798" s="111"/>
    </row>
    <row r="799" spans="1:9" ht="12.75" customHeight="1">
      <c r="A799" s="111"/>
      <c r="B799" s="111"/>
      <c r="C799" s="111"/>
      <c r="D799" s="111"/>
      <c r="E799" s="111"/>
      <c r="F799" s="111"/>
      <c r="G799" s="111"/>
      <c r="H799" s="111"/>
      <c r="I799" s="111"/>
    </row>
    <row r="800" spans="1:9" ht="12.75" customHeight="1">
      <c r="A800" s="111"/>
      <c r="B800" s="111"/>
      <c r="C800" s="111"/>
      <c r="D800" s="111"/>
      <c r="E800" s="111"/>
      <c r="F800" s="111"/>
      <c r="G800" s="111"/>
      <c r="H800" s="111"/>
      <c r="I800" s="111"/>
    </row>
    <row r="801" spans="1:9" ht="12.75" customHeight="1">
      <c r="A801" s="111"/>
      <c r="B801" s="111"/>
      <c r="C801" s="111"/>
      <c r="D801" s="111"/>
      <c r="E801" s="111"/>
      <c r="F801" s="111"/>
      <c r="G801" s="111"/>
      <c r="H801" s="111"/>
      <c r="I801" s="111"/>
    </row>
    <row r="802" spans="1:9" ht="12.75" customHeight="1">
      <c r="A802" s="111"/>
      <c r="B802" s="111"/>
      <c r="C802" s="111"/>
      <c r="D802" s="111"/>
      <c r="E802" s="111"/>
      <c r="F802" s="111"/>
      <c r="G802" s="111"/>
      <c r="H802" s="111"/>
      <c r="I802" s="111"/>
    </row>
    <row r="803" spans="1:9" ht="12.75" customHeight="1">
      <c r="A803" s="111"/>
      <c r="B803" s="111"/>
      <c r="C803" s="111"/>
      <c r="D803" s="111"/>
      <c r="E803" s="111"/>
      <c r="F803" s="111"/>
      <c r="G803" s="111"/>
      <c r="H803" s="111"/>
      <c r="I803" s="111"/>
    </row>
    <row r="804" spans="1:9" ht="12.75" customHeight="1">
      <c r="A804" s="111"/>
      <c r="B804" s="111"/>
      <c r="C804" s="111"/>
      <c r="D804" s="111"/>
      <c r="E804" s="111"/>
      <c r="F804" s="111"/>
      <c r="G804" s="111"/>
      <c r="H804" s="111"/>
      <c r="I804" s="111"/>
    </row>
    <row r="805" spans="1:9" ht="12.75" customHeight="1">
      <c r="A805" s="111"/>
      <c r="B805" s="111"/>
      <c r="C805" s="111"/>
      <c r="D805" s="111"/>
      <c r="E805" s="111"/>
      <c r="F805" s="111"/>
      <c r="G805" s="111"/>
      <c r="H805" s="111"/>
      <c r="I805" s="111"/>
    </row>
    <row r="806" spans="1:9" ht="12.75" customHeight="1">
      <c r="A806" s="111"/>
      <c r="B806" s="111"/>
      <c r="C806" s="111"/>
      <c r="D806" s="111"/>
      <c r="E806" s="111"/>
      <c r="F806" s="111"/>
      <c r="G806" s="111"/>
      <c r="H806" s="111"/>
      <c r="I806" s="111"/>
    </row>
    <row r="807" spans="1:9" ht="12.75" customHeight="1">
      <c r="A807" s="111"/>
      <c r="B807" s="111"/>
      <c r="C807" s="111"/>
      <c r="D807" s="111"/>
      <c r="E807" s="111"/>
      <c r="F807" s="111"/>
      <c r="G807" s="111"/>
      <c r="H807" s="111"/>
      <c r="I807" s="111"/>
    </row>
    <row r="808" spans="1:9" ht="12.75" customHeight="1">
      <c r="A808" s="111"/>
      <c r="B808" s="111"/>
      <c r="C808" s="111"/>
      <c r="D808" s="111"/>
      <c r="E808" s="111"/>
      <c r="F808" s="111"/>
      <c r="G808" s="111"/>
      <c r="H808" s="111"/>
      <c r="I808" s="111"/>
    </row>
    <row r="809" spans="1:9" ht="12.75" customHeight="1">
      <c r="A809" s="111"/>
      <c r="B809" s="111"/>
      <c r="C809" s="111"/>
      <c r="D809" s="111"/>
      <c r="E809" s="111"/>
      <c r="F809" s="111"/>
      <c r="G809" s="111"/>
      <c r="H809" s="111"/>
      <c r="I809" s="111"/>
    </row>
    <row r="810" spans="1:9" ht="12.75" customHeight="1">
      <c r="A810" s="111"/>
      <c r="B810" s="111"/>
      <c r="C810" s="111"/>
      <c r="D810" s="111"/>
      <c r="E810" s="111"/>
      <c r="F810" s="111"/>
      <c r="G810" s="111"/>
      <c r="H810" s="111"/>
      <c r="I810" s="111"/>
    </row>
    <row r="811" spans="1:9" ht="12.75" customHeight="1">
      <c r="A811" s="111"/>
      <c r="B811" s="111"/>
      <c r="C811" s="111"/>
      <c r="D811" s="111"/>
      <c r="E811" s="111"/>
      <c r="F811" s="111"/>
      <c r="G811" s="111"/>
      <c r="H811" s="111"/>
      <c r="I811" s="111"/>
    </row>
    <row r="812" spans="1:9" ht="12.75" customHeight="1">
      <c r="A812" s="111"/>
      <c r="B812" s="111"/>
      <c r="C812" s="111"/>
      <c r="D812" s="111"/>
      <c r="E812" s="111"/>
      <c r="F812" s="111"/>
      <c r="G812" s="111"/>
      <c r="H812" s="111"/>
      <c r="I812" s="111"/>
    </row>
    <row r="813" spans="1:9" ht="12.75" customHeight="1">
      <c r="A813" s="111"/>
      <c r="B813" s="111"/>
      <c r="C813" s="111"/>
      <c r="D813" s="111"/>
      <c r="E813" s="111"/>
      <c r="F813" s="111"/>
      <c r="G813" s="111"/>
      <c r="H813" s="111"/>
      <c r="I813" s="111"/>
    </row>
    <row r="814" spans="1:9" ht="12.75" customHeight="1">
      <c r="A814" s="111"/>
      <c r="B814" s="111"/>
      <c r="C814" s="111"/>
      <c r="D814" s="111"/>
      <c r="E814" s="111"/>
      <c r="F814" s="111"/>
      <c r="G814" s="111"/>
      <c r="H814" s="111"/>
      <c r="I814" s="111"/>
    </row>
    <row r="815" spans="1:9" ht="12.75" customHeight="1">
      <c r="A815" s="111"/>
      <c r="B815" s="111"/>
      <c r="C815" s="111"/>
      <c r="D815" s="111"/>
      <c r="E815" s="111"/>
      <c r="F815" s="111"/>
      <c r="G815" s="111"/>
      <c r="H815" s="111"/>
      <c r="I815" s="111"/>
    </row>
    <row r="816" spans="1:9" ht="12.75" customHeight="1">
      <c r="A816" s="111"/>
      <c r="B816" s="111"/>
      <c r="C816" s="111"/>
      <c r="D816" s="111"/>
      <c r="E816" s="111"/>
      <c r="F816" s="111"/>
      <c r="G816" s="111"/>
      <c r="H816" s="111"/>
      <c r="I816" s="111"/>
    </row>
    <row r="817" spans="1:9" ht="12.75" customHeight="1">
      <c r="A817" s="111"/>
      <c r="B817" s="111"/>
      <c r="C817" s="111"/>
      <c r="D817" s="111"/>
      <c r="E817" s="111"/>
      <c r="F817" s="111"/>
      <c r="G817" s="111"/>
      <c r="H817" s="111"/>
      <c r="I817" s="111"/>
    </row>
    <row r="818" spans="1:9" ht="12.75" customHeight="1">
      <c r="A818" s="111"/>
      <c r="B818" s="111"/>
      <c r="C818" s="111"/>
      <c r="D818" s="111"/>
      <c r="E818" s="111"/>
      <c r="F818" s="111"/>
      <c r="G818" s="111"/>
      <c r="H818" s="111"/>
      <c r="I818" s="111"/>
    </row>
    <row r="819" spans="1:9" ht="12.75" customHeight="1">
      <c r="A819" s="111"/>
      <c r="B819" s="111"/>
      <c r="C819" s="111"/>
      <c r="D819" s="111"/>
      <c r="E819" s="111"/>
      <c r="F819" s="111"/>
      <c r="G819" s="111"/>
      <c r="H819" s="111"/>
      <c r="I819" s="111"/>
    </row>
    <row r="820" spans="1:9" ht="12.75" customHeight="1">
      <c r="A820" s="111"/>
      <c r="B820" s="111"/>
      <c r="C820" s="111"/>
      <c r="D820" s="111"/>
      <c r="E820" s="111"/>
      <c r="F820" s="111"/>
      <c r="G820" s="111"/>
      <c r="H820" s="111"/>
      <c r="I820" s="111"/>
    </row>
    <row r="821" spans="1:9" ht="12.75" customHeight="1">
      <c r="A821" s="111"/>
      <c r="B821" s="111"/>
      <c r="C821" s="111"/>
      <c r="D821" s="111"/>
      <c r="E821" s="111"/>
      <c r="F821" s="111"/>
      <c r="G821" s="111"/>
      <c r="H821" s="111"/>
      <c r="I821" s="111"/>
    </row>
    <row r="822" spans="1:9" ht="12.75" customHeight="1">
      <c r="A822" s="111"/>
      <c r="B822" s="111"/>
      <c r="C822" s="111"/>
      <c r="D822" s="111"/>
      <c r="E822" s="111"/>
      <c r="F822" s="111"/>
      <c r="G822" s="111"/>
      <c r="H822" s="111"/>
      <c r="I822" s="111"/>
    </row>
    <row r="823" spans="1:9" ht="12.75" customHeight="1">
      <c r="A823" s="111"/>
      <c r="B823" s="111"/>
      <c r="C823" s="111"/>
      <c r="D823" s="111"/>
      <c r="E823" s="111"/>
      <c r="F823" s="111"/>
      <c r="G823" s="111"/>
      <c r="H823" s="111"/>
      <c r="I823" s="111"/>
    </row>
    <row r="824" spans="1:9" ht="12.75" customHeight="1">
      <c r="A824" s="111"/>
      <c r="B824" s="111"/>
      <c r="C824" s="111"/>
      <c r="D824" s="111"/>
      <c r="E824" s="111"/>
      <c r="F824" s="111"/>
      <c r="G824" s="111"/>
      <c r="H824" s="111"/>
      <c r="I824" s="111"/>
    </row>
    <row r="825" spans="1:9" ht="12.75" customHeight="1">
      <c r="A825" s="111"/>
      <c r="B825" s="111"/>
      <c r="C825" s="111"/>
      <c r="D825" s="111"/>
      <c r="E825" s="111"/>
      <c r="F825" s="111"/>
      <c r="G825" s="111"/>
      <c r="H825" s="111"/>
      <c r="I825" s="111"/>
    </row>
    <row r="826" spans="1:9" ht="12.75" customHeight="1">
      <c r="A826" s="111"/>
      <c r="B826" s="111"/>
      <c r="C826" s="111"/>
      <c r="D826" s="111"/>
      <c r="E826" s="111"/>
      <c r="F826" s="111"/>
      <c r="G826" s="111"/>
      <c r="H826" s="111"/>
      <c r="I826" s="111"/>
    </row>
    <row r="827" spans="1:9" ht="12.75" customHeight="1">
      <c r="A827" s="111"/>
      <c r="B827" s="111"/>
      <c r="C827" s="111"/>
      <c r="D827" s="111"/>
      <c r="E827" s="111"/>
      <c r="F827" s="111"/>
      <c r="G827" s="111"/>
      <c r="H827" s="111"/>
      <c r="I827" s="111"/>
    </row>
    <row r="828" spans="1:9" ht="12.75" customHeight="1">
      <c r="A828" s="111"/>
      <c r="B828" s="111"/>
      <c r="C828" s="111"/>
      <c r="D828" s="111"/>
      <c r="E828" s="111"/>
      <c r="F828" s="111"/>
      <c r="G828" s="111"/>
      <c r="H828" s="111"/>
      <c r="I828" s="111"/>
    </row>
    <row r="829" spans="1:9" ht="12.75" customHeight="1">
      <c r="A829" s="111"/>
      <c r="B829" s="111"/>
      <c r="C829" s="111"/>
      <c r="D829" s="111"/>
      <c r="E829" s="111"/>
      <c r="F829" s="111"/>
      <c r="G829" s="111"/>
      <c r="H829" s="111"/>
      <c r="I829" s="111"/>
    </row>
    <row r="830" spans="1:9" ht="12.75" customHeight="1">
      <c r="A830" s="111"/>
      <c r="B830" s="111"/>
      <c r="C830" s="111"/>
      <c r="D830" s="111"/>
      <c r="E830" s="111"/>
      <c r="F830" s="111"/>
      <c r="G830" s="111"/>
      <c r="H830" s="111"/>
      <c r="I830" s="111"/>
    </row>
    <row r="831" spans="1:9" ht="12.75" customHeight="1">
      <c r="A831" s="111"/>
      <c r="B831" s="111"/>
      <c r="C831" s="111"/>
      <c r="D831" s="111"/>
      <c r="E831" s="111"/>
      <c r="F831" s="111"/>
      <c r="G831" s="111"/>
      <c r="H831" s="111"/>
      <c r="I831" s="111"/>
    </row>
    <row r="832" spans="1:9" ht="12.75" customHeight="1">
      <c r="A832" s="111"/>
      <c r="B832" s="111"/>
      <c r="C832" s="111"/>
      <c r="D832" s="111"/>
      <c r="E832" s="111"/>
      <c r="F832" s="111"/>
      <c r="G832" s="111"/>
      <c r="H832" s="111"/>
      <c r="I832" s="111"/>
    </row>
    <row r="833" spans="1:9" ht="12.75" customHeight="1">
      <c r="A833" s="111"/>
      <c r="B833" s="111"/>
      <c r="C833" s="111"/>
      <c r="D833" s="111"/>
      <c r="E833" s="111"/>
      <c r="F833" s="111"/>
      <c r="G833" s="111"/>
      <c r="H833" s="111"/>
      <c r="I833" s="111"/>
    </row>
    <row r="834" spans="1:9" ht="12.75" customHeight="1">
      <c r="A834" s="111"/>
      <c r="B834" s="111"/>
      <c r="C834" s="111"/>
      <c r="D834" s="111"/>
      <c r="E834" s="111"/>
      <c r="F834" s="111"/>
      <c r="G834" s="111"/>
      <c r="H834" s="111"/>
      <c r="I834" s="111"/>
    </row>
    <row r="835" spans="1:9" ht="12.75" customHeight="1">
      <c r="A835" s="111"/>
      <c r="B835" s="111"/>
      <c r="C835" s="111"/>
      <c r="D835" s="111"/>
      <c r="E835" s="111"/>
      <c r="F835" s="111"/>
      <c r="G835" s="111"/>
      <c r="H835" s="111"/>
      <c r="I835" s="111"/>
    </row>
    <row r="836" spans="1:9" ht="12.75" customHeight="1">
      <c r="A836" s="111"/>
      <c r="B836" s="111"/>
      <c r="C836" s="111"/>
      <c r="D836" s="111"/>
      <c r="E836" s="111"/>
      <c r="F836" s="111"/>
      <c r="G836" s="111"/>
      <c r="H836" s="111"/>
      <c r="I836" s="111"/>
    </row>
    <row r="837" spans="1:9" ht="12.75" customHeight="1">
      <c r="A837" s="111"/>
      <c r="B837" s="111"/>
      <c r="C837" s="111"/>
      <c r="D837" s="111"/>
      <c r="E837" s="111"/>
      <c r="F837" s="111"/>
      <c r="G837" s="111"/>
      <c r="H837" s="111"/>
      <c r="I837" s="111"/>
    </row>
    <row r="838" spans="1:9" ht="12.75" customHeight="1">
      <c r="A838" s="111"/>
      <c r="B838" s="111"/>
      <c r="C838" s="111"/>
      <c r="D838" s="111"/>
      <c r="E838" s="111"/>
      <c r="F838" s="111"/>
      <c r="G838" s="111"/>
      <c r="H838" s="111"/>
      <c r="I838" s="111"/>
    </row>
    <row r="839" spans="1:9" ht="12.75" customHeight="1">
      <c r="A839" s="111"/>
      <c r="B839" s="111"/>
      <c r="C839" s="111"/>
      <c r="D839" s="111"/>
      <c r="E839" s="111"/>
      <c r="F839" s="111"/>
      <c r="G839" s="111"/>
      <c r="H839" s="111"/>
      <c r="I839" s="111"/>
    </row>
    <row r="840" spans="1:9" ht="12.75" customHeight="1">
      <c r="A840" s="111"/>
      <c r="B840" s="111"/>
      <c r="C840" s="111"/>
      <c r="D840" s="111"/>
      <c r="E840" s="111"/>
      <c r="F840" s="111"/>
      <c r="G840" s="111"/>
      <c r="H840" s="111"/>
      <c r="I840" s="111"/>
    </row>
    <row r="841" spans="1:9" ht="12.75" customHeight="1">
      <c r="A841" s="111"/>
      <c r="B841" s="111"/>
      <c r="C841" s="111"/>
      <c r="D841" s="111"/>
      <c r="E841" s="111"/>
      <c r="F841" s="111"/>
      <c r="G841" s="111"/>
      <c r="H841" s="111"/>
      <c r="I841" s="111"/>
    </row>
    <row r="842" spans="1:9" ht="12.75" customHeight="1">
      <c r="A842" s="111"/>
      <c r="B842" s="111"/>
      <c r="C842" s="111"/>
      <c r="D842" s="111"/>
      <c r="E842" s="111"/>
      <c r="F842" s="111"/>
      <c r="G842" s="111"/>
      <c r="H842" s="111"/>
      <c r="I842" s="111"/>
    </row>
    <row r="843" spans="1:9" ht="12.75" customHeight="1">
      <c r="A843" s="111"/>
      <c r="B843" s="111"/>
      <c r="C843" s="111"/>
      <c r="D843" s="111"/>
      <c r="E843" s="111"/>
      <c r="F843" s="111"/>
      <c r="G843" s="111"/>
      <c r="H843" s="111"/>
      <c r="I843" s="111"/>
    </row>
    <row r="844" spans="1:9" ht="12.75" customHeight="1">
      <c r="A844" s="111"/>
      <c r="B844" s="111"/>
      <c r="C844" s="111"/>
      <c r="D844" s="111"/>
      <c r="E844" s="111"/>
      <c r="F844" s="111"/>
      <c r="G844" s="111"/>
      <c r="H844" s="111"/>
      <c r="I844" s="111"/>
    </row>
    <row r="845" spans="1:9" ht="12.75" customHeight="1">
      <c r="A845" s="111"/>
      <c r="B845" s="111"/>
      <c r="C845" s="111"/>
      <c r="D845" s="111"/>
      <c r="E845" s="111"/>
      <c r="F845" s="111"/>
      <c r="G845" s="111"/>
      <c r="H845" s="111"/>
      <c r="I845" s="111"/>
    </row>
    <row r="846" spans="1:9" ht="12.75" customHeight="1">
      <c r="A846" s="111"/>
      <c r="B846" s="111"/>
      <c r="C846" s="111"/>
      <c r="D846" s="111"/>
      <c r="E846" s="111"/>
      <c r="F846" s="111"/>
      <c r="G846" s="111"/>
      <c r="H846" s="111"/>
      <c r="I846" s="111"/>
    </row>
    <row r="847" spans="1:9" ht="12.75" customHeight="1">
      <c r="A847" s="111"/>
      <c r="B847" s="111"/>
      <c r="C847" s="111"/>
      <c r="D847" s="111"/>
      <c r="E847" s="111"/>
      <c r="F847" s="111"/>
      <c r="G847" s="111"/>
      <c r="H847" s="111"/>
      <c r="I847" s="111"/>
    </row>
    <row r="848" spans="1:9" ht="12.75" customHeight="1">
      <c r="A848" s="111"/>
      <c r="B848" s="111"/>
      <c r="C848" s="111"/>
      <c r="D848" s="111"/>
      <c r="E848" s="111"/>
      <c r="F848" s="111"/>
      <c r="G848" s="111"/>
      <c r="H848" s="111"/>
      <c r="I848" s="111"/>
    </row>
    <row r="849" spans="1:9" ht="12.75" customHeight="1">
      <c r="A849" s="111"/>
      <c r="B849" s="111"/>
      <c r="C849" s="111"/>
      <c r="D849" s="111"/>
      <c r="E849" s="111"/>
      <c r="F849" s="111"/>
      <c r="G849" s="111"/>
      <c r="H849" s="111"/>
      <c r="I849" s="111"/>
    </row>
    <row r="850" spans="1:9" ht="12.75" customHeight="1">
      <c r="A850" s="111"/>
      <c r="B850" s="111"/>
      <c r="C850" s="111"/>
      <c r="D850" s="111"/>
      <c r="E850" s="111"/>
      <c r="F850" s="111"/>
      <c r="G850" s="111"/>
      <c r="H850" s="111"/>
      <c r="I850" s="111"/>
    </row>
    <row r="851" spans="1:9" ht="12.75" customHeight="1">
      <c r="A851" s="111"/>
      <c r="B851" s="111"/>
      <c r="C851" s="111"/>
      <c r="D851" s="111"/>
      <c r="E851" s="111"/>
      <c r="F851" s="111"/>
      <c r="G851" s="111"/>
      <c r="H851" s="111"/>
      <c r="I851" s="111"/>
    </row>
    <row r="852" spans="1:9" ht="12.75" customHeight="1">
      <c r="A852" s="111"/>
      <c r="B852" s="111"/>
      <c r="C852" s="111"/>
      <c r="D852" s="111"/>
      <c r="E852" s="111"/>
      <c r="F852" s="111"/>
      <c r="G852" s="111"/>
      <c r="H852" s="111"/>
      <c r="I852" s="111"/>
    </row>
    <row r="853" spans="1:9" ht="12.75" customHeight="1">
      <c r="A853" s="111"/>
      <c r="B853" s="111"/>
      <c r="C853" s="111"/>
      <c r="D853" s="111"/>
      <c r="E853" s="111"/>
      <c r="F853" s="111"/>
      <c r="G853" s="111"/>
      <c r="H853" s="111"/>
      <c r="I853" s="111"/>
    </row>
  </sheetData>
  <mergeCells count="19">
    <mergeCell ref="A3:L3"/>
    <mergeCell ref="L8:L9"/>
    <mergeCell ref="J7:L7"/>
    <mergeCell ref="A1:H1"/>
    <mergeCell ref="A2:H2"/>
    <mergeCell ref="A5:H5"/>
    <mergeCell ref="A6:A9"/>
    <mergeCell ref="B6:B9"/>
    <mergeCell ref="C8:C9"/>
    <mergeCell ref="D8:D9"/>
    <mergeCell ref="E8:E9"/>
    <mergeCell ref="F8:F9"/>
    <mergeCell ref="C7:I7"/>
    <mergeCell ref="C6:L6"/>
    <mergeCell ref="G8:G9"/>
    <mergeCell ref="H8:H9"/>
    <mergeCell ref="J8:J9"/>
    <mergeCell ref="K8:K9"/>
    <mergeCell ref="I8:I9"/>
  </mergeCells>
  <pageMargins left="0.25" right="0.25" top="0.75" bottom="0.75" header="0.3" footer="0.3"/>
  <pageSetup paperSize="14" scale="5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000"/>
  <sheetViews>
    <sheetView workbookViewId="0">
      <pane ySplit="8" topLeftCell="A9" activePane="bottomLeft" state="frozen"/>
      <selection pane="bottomLeft" activeCell="B10" sqref="B10"/>
    </sheetView>
  </sheetViews>
  <sheetFormatPr baseColWidth="10" defaultColWidth="14.42578125" defaultRowHeight="15" customHeight="1"/>
  <cols>
    <col min="1" max="1" width="11.7109375" customWidth="1"/>
    <col min="2" max="2" width="5.140625" customWidth="1"/>
    <col min="3" max="3" width="17.28515625" customWidth="1"/>
    <col min="4" max="4" width="33.140625" customWidth="1"/>
    <col min="5" max="5" width="13" customWidth="1"/>
    <col min="6" max="6" width="28.7109375" customWidth="1"/>
    <col min="7" max="7" width="15.85546875" customWidth="1"/>
    <col min="8" max="8" width="24.140625" customWidth="1"/>
    <col min="9" max="9" width="40.42578125" customWidth="1"/>
    <col min="10" max="10" width="18.85546875" customWidth="1"/>
    <col min="11" max="11" width="21.85546875" customWidth="1"/>
    <col min="12" max="12" width="34.85546875" customWidth="1"/>
    <col min="13" max="13" width="25.140625" customWidth="1"/>
    <col min="14" max="14" width="27.28515625" customWidth="1"/>
    <col min="15" max="15" width="21" customWidth="1"/>
    <col min="16" max="16" width="15.140625" customWidth="1"/>
    <col min="17" max="17" width="15.42578125" customWidth="1"/>
    <col min="18" max="18" width="18.7109375" customWidth="1"/>
    <col min="19" max="22" width="23.5703125" hidden="1" customWidth="1"/>
    <col min="23" max="23" width="18.7109375" hidden="1" customWidth="1"/>
    <col min="24" max="27" width="11.42578125" hidden="1" customWidth="1"/>
    <col min="28" max="28" width="14.42578125" hidden="1" customWidth="1"/>
  </cols>
  <sheetData>
    <row r="1" spans="1:28">
      <c r="A1" s="7"/>
      <c r="B1" s="194" t="s">
        <v>0</v>
      </c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7"/>
      <c r="T1" s="7"/>
      <c r="U1" s="7"/>
      <c r="V1" s="7"/>
      <c r="W1" s="7"/>
      <c r="X1" s="7"/>
      <c r="Y1" s="7"/>
      <c r="Z1" s="7"/>
      <c r="AA1" s="7"/>
      <c r="AB1" s="8"/>
    </row>
    <row r="2" spans="1:28">
      <c r="A2" s="7"/>
      <c r="B2" s="194" t="s">
        <v>1</v>
      </c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7"/>
      <c r="T2" s="7"/>
      <c r="U2" s="7"/>
      <c r="V2" s="7"/>
      <c r="W2" s="7"/>
      <c r="X2" s="7"/>
      <c r="Y2" s="7"/>
      <c r="Z2" s="7"/>
      <c r="AA2" s="7"/>
      <c r="AB2" s="8"/>
    </row>
    <row r="3" spans="1:28">
      <c r="A3" s="7"/>
      <c r="B3" s="194" t="str">
        <f>Proponentes!A3</f>
        <v>PROCESO DE SELECCIÓN  MC-007-2024</v>
      </c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  <c r="S3" s="7"/>
      <c r="T3" s="7"/>
      <c r="U3" s="7"/>
      <c r="V3" s="7"/>
      <c r="W3" s="7"/>
      <c r="X3" s="7"/>
      <c r="Y3" s="7"/>
      <c r="Z3" s="7"/>
      <c r="AA3" s="7"/>
      <c r="AB3" s="8"/>
    </row>
    <row r="4" spans="1:28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7"/>
      <c r="T4" s="7"/>
      <c r="U4" s="7"/>
      <c r="V4" s="7"/>
      <c r="W4" s="7"/>
      <c r="X4" s="7"/>
      <c r="Y4" s="7"/>
      <c r="Z4" s="7"/>
      <c r="AA4" s="7"/>
      <c r="AB4" s="8"/>
    </row>
    <row r="5" spans="1:28">
      <c r="A5" s="7"/>
      <c r="B5" s="194" t="s">
        <v>5</v>
      </c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7"/>
      <c r="T5" s="7"/>
      <c r="U5" s="7"/>
      <c r="V5" s="7"/>
      <c r="W5" s="7"/>
      <c r="X5" s="7"/>
      <c r="Y5" s="7"/>
      <c r="Z5" s="7"/>
      <c r="AA5" s="7"/>
      <c r="AB5" s="8"/>
    </row>
    <row r="6" spans="1:28">
      <c r="A6" s="9"/>
      <c r="B6" s="195" t="s">
        <v>3</v>
      </c>
      <c r="C6" s="196" t="s">
        <v>6</v>
      </c>
      <c r="D6" s="204" t="s">
        <v>7</v>
      </c>
      <c r="E6" s="205"/>
      <c r="F6" s="205"/>
      <c r="G6" s="205"/>
      <c r="H6" s="205"/>
      <c r="I6" s="205"/>
      <c r="J6" s="205"/>
      <c r="K6" s="205"/>
      <c r="L6" s="205"/>
      <c r="M6" s="206"/>
      <c r="N6" s="197" t="s">
        <v>23</v>
      </c>
      <c r="O6" s="197" t="s">
        <v>8</v>
      </c>
      <c r="P6" s="197" t="s">
        <v>24</v>
      </c>
      <c r="Q6" s="197" t="s">
        <v>9</v>
      </c>
      <c r="R6" s="197" t="s">
        <v>25</v>
      </c>
      <c r="S6" s="197" t="s">
        <v>10</v>
      </c>
      <c r="T6" s="198" t="s">
        <v>11</v>
      </c>
      <c r="U6" s="199"/>
      <c r="V6" s="200"/>
      <c r="W6" s="9"/>
      <c r="X6" s="9"/>
      <c r="Y6" s="9"/>
      <c r="Z6" s="9"/>
      <c r="AA6" s="9"/>
      <c r="AB6" s="8"/>
    </row>
    <row r="7" spans="1:28">
      <c r="A7" s="7"/>
      <c r="B7" s="162"/>
      <c r="C7" s="162"/>
      <c r="D7" s="204" t="s">
        <v>12</v>
      </c>
      <c r="E7" s="205"/>
      <c r="F7" s="205"/>
      <c r="G7" s="205"/>
      <c r="H7" s="206"/>
      <c r="I7" s="204" t="s">
        <v>26</v>
      </c>
      <c r="J7" s="205"/>
      <c r="K7" s="205"/>
      <c r="L7" s="205"/>
      <c r="M7" s="206"/>
      <c r="N7" s="162"/>
      <c r="O7" s="162"/>
      <c r="P7" s="162"/>
      <c r="Q7" s="162"/>
      <c r="R7" s="162"/>
      <c r="S7" s="162"/>
      <c r="T7" s="201"/>
      <c r="U7" s="202"/>
      <c r="V7" s="203"/>
      <c r="W7" s="7"/>
      <c r="X7" s="7"/>
      <c r="Y7" s="7"/>
      <c r="Z7" s="7"/>
      <c r="AA7" s="7"/>
      <c r="AB7" s="8"/>
    </row>
    <row r="8" spans="1:28" ht="51">
      <c r="A8" s="7"/>
      <c r="B8" s="163"/>
      <c r="C8" s="163"/>
      <c r="D8" s="15" t="s">
        <v>27</v>
      </c>
      <c r="E8" s="16" t="s">
        <v>28</v>
      </c>
      <c r="F8" s="17" t="s">
        <v>13</v>
      </c>
      <c r="G8" s="15" t="s">
        <v>29</v>
      </c>
      <c r="H8" s="15" t="s">
        <v>14</v>
      </c>
      <c r="I8" s="15" t="s">
        <v>30</v>
      </c>
      <c r="J8" s="15" t="s">
        <v>31</v>
      </c>
      <c r="K8" s="15" t="s">
        <v>32</v>
      </c>
      <c r="L8" s="15" t="s">
        <v>15</v>
      </c>
      <c r="M8" s="15" t="s">
        <v>14</v>
      </c>
      <c r="N8" s="163"/>
      <c r="O8" s="163"/>
      <c r="P8" s="163"/>
      <c r="Q8" s="163"/>
      <c r="R8" s="163"/>
      <c r="S8" s="163"/>
      <c r="T8" s="10" t="s">
        <v>16</v>
      </c>
      <c r="U8" s="10" t="s">
        <v>17</v>
      </c>
      <c r="V8" s="10" t="s">
        <v>18</v>
      </c>
      <c r="W8" s="18"/>
      <c r="X8" s="7"/>
      <c r="Y8" s="7"/>
      <c r="Z8" s="7"/>
      <c r="AA8" s="7"/>
      <c r="AB8" s="8"/>
    </row>
    <row r="9" spans="1:28" ht="25.5">
      <c r="A9" s="11"/>
      <c r="B9" s="172">
        <v>1</v>
      </c>
      <c r="C9" s="180" t="str">
        <f>+Proponentes!B12</f>
        <v>GOMPRO INGENIERIA SAS</v>
      </c>
      <c r="D9" s="180" t="s">
        <v>33</v>
      </c>
      <c r="E9" s="180">
        <v>3022.71</v>
      </c>
      <c r="F9" s="180" t="s">
        <v>34</v>
      </c>
      <c r="G9" s="186">
        <f>E9+E11</f>
        <v>3612.11</v>
      </c>
      <c r="H9" s="186" t="s">
        <v>22</v>
      </c>
      <c r="I9" s="19" t="s">
        <v>33</v>
      </c>
      <c r="J9" s="20">
        <f>E9</f>
        <v>3022.71</v>
      </c>
      <c r="K9" s="21">
        <f>171.3+1371.43+939.81+94.4+325.64+12</f>
        <v>2914.58</v>
      </c>
      <c r="L9" s="180"/>
      <c r="M9" s="186" t="s">
        <v>22</v>
      </c>
      <c r="N9" s="193"/>
      <c r="O9" s="186" t="s">
        <v>22</v>
      </c>
      <c r="P9" s="186" t="s">
        <v>22</v>
      </c>
      <c r="Q9" s="186" t="s">
        <v>22</v>
      </c>
      <c r="R9" s="186" t="s">
        <v>35</v>
      </c>
      <c r="S9" s="186" t="s">
        <v>19</v>
      </c>
      <c r="T9" s="186"/>
      <c r="U9" s="186"/>
      <c r="V9" s="186"/>
      <c r="W9" s="22"/>
      <c r="X9" s="11"/>
      <c r="Y9" s="11"/>
      <c r="Z9" s="11"/>
      <c r="AA9" s="11"/>
      <c r="AB9" s="11"/>
    </row>
    <row r="10" spans="1:28" ht="25.5">
      <c r="A10" s="11"/>
      <c r="B10" s="162"/>
      <c r="C10" s="162"/>
      <c r="D10" s="163"/>
      <c r="E10" s="163"/>
      <c r="F10" s="163"/>
      <c r="G10" s="162"/>
      <c r="H10" s="162"/>
      <c r="I10" s="19" t="s">
        <v>36</v>
      </c>
      <c r="J10" s="20">
        <f>653.09</f>
        <v>653.09</v>
      </c>
      <c r="K10" s="23">
        <f>(5138.95+952+325.68+87)*0.1</f>
        <v>650.36300000000006</v>
      </c>
      <c r="L10" s="162"/>
      <c r="M10" s="162"/>
      <c r="N10" s="162"/>
      <c r="O10" s="162"/>
      <c r="P10" s="162"/>
      <c r="Q10" s="162"/>
      <c r="R10" s="162"/>
      <c r="S10" s="162"/>
      <c r="T10" s="162"/>
      <c r="U10" s="162"/>
      <c r="V10" s="162"/>
      <c r="W10" s="22"/>
      <c r="X10" s="11"/>
      <c r="Y10" s="11"/>
      <c r="Z10" s="11"/>
      <c r="AA10" s="11"/>
      <c r="AB10" s="11"/>
    </row>
    <row r="11" spans="1:28" ht="25.5">
      <c r="A11" s="11"/>
      <c r="B11" s="163"/>
      <c r="C11" s="163"/>
      <c r="D11" s="23" t="s">
        <v>37</v>
      </c>
      <c r="E11" s="23">
        <v>589.4</v>
      </c>
      <c r="F11" s="24">
        <v>1</v>
      </c>
      <c r="G11" s="163"/>
      <c r="H11" s="163"/>
      <c r="I11" s="23" t="s">
        <v>37</v>
      </c>
      <c r="J11" s="20">
        <f>E11</f>
        <v>589.4</v>
      </c>
      <c r="K11" s="23">
        <f>(205+88.3+68.4)</f>
        <v>361.70000000000005</v>
      </c>
      <c r="L11" s="163"/>
      <c r="M11" s="163"/>
      <c r="N11" s="163"/>
      <c r="O11" s="163"/>
      <c r="P11" s="163"/>
      <c r="Q11" s="163"/>
      <c r="R11" s="163"/>
      <c r="S11" s="163"/>
      <c r="T11" s="163"/>
      <c r="U11" s="163"/>
      <c r="V11" s="163"/>
      <c r="W11" s="11"/>
      <c r="X11" s="11"/>
      <c r="Y11" s="11"/>
      <c r="Z11" s="11"/>
      <c r="AA11" s="11"/>
      <c r="AB11" s="11"/>
    </row>
    <row r="12" spans="1:28" ht="76.5">
      <c r="A12" s="12"/>
      <c r="B12" s="168">
        <v>2</v>
      </c>
      <c r="C12" s="168" t="e">
        <f>+Proponentes!#REF!</f>
        <v>#REF!</v>
      </c>
      <c r="D12" s="25" t="s">
        <v>38</v>
      </c>
      <c r="E12" s="25">
        <v>3529</v>
      </c>
      <c r="F12" s="25" t="s">
        <v>39</v>
      </c>
      <c r="G12" s="189">
        <f>E12+E13+E14</f>
        <v>11161.630000000001</v>
      </c>
      <c r="H12" s="190" t="s">
        <v>22</v>
      </c>
      <c r="I12" s="25" t="s">
        <v>40</v>
      </c>
      <c r="J12" s="26">
        <f>381.13*0.5</f>
        <v>190.565</v>
      </c>
      <c r="K12" s="25">
        <f>259.2*0.5</f>
        <v>129.6</v>
      </c>
      <c r="L12" s="189" t="s">
        <v>41</v>
      </c>
      <c r="M12" s="191" t="s">
        <v>22</v>
      </c>
      <c r="N12" s="168"/>
      <c r="O12" s="170" t="s">
        <v>22</v>
      </c>
      <c r="P12" s="170" t="s">
        <v>22</v>
      </c>
      <c r="Q12" s="170" t="s">
        <v>22</v>
      </c>
      <c r="R12" s="170" t="s">
        <v>21</v>
      </c>
      <c r="S12" s="170" t="s">
        <v>20</v>
      </c>
      <c r="T12" s="170" t="s">
        <v>21</v>
      </c>
      <c r="U12" s="170" t="s">
        <v>22</v>
      </c>
      <c r="V12" s="170" t="s">
        <v>22</v>
      </c>
      <c r="W12" s="12"/>
      <c r="X12" s="12"/>
      <c r="Y12" s="12"/>
      <c r="Z12" s="12"/>
      <c r="AA12" s="12"/>
      <c r="AB12" s="13"/>
    </row>
    <row r="13" spans="1:28" ht="76.5">
      <c r="A13" s="12"/>
      <c r="B13" s="162"/>
      <c r="C13" s="162"/>
      <c r="D13" s="25" t="s">
        <v>42</v>
      </c>
      <c r="E13" s="25">
        <v>6361</v>
      </c>
      <c r="F13" s="25" t="s">
        <v>43</v>
      </c>
      <c r="G13" s="162"/>
      <c r="H13" s="162"/>
      <c r="I13" s="25" t="s">
        <v>44</v>
      </c>
      <c r="J13" s="25">
        <f>1484.21*0.35</f>
        <v>519.47349999999994</v>
      </c>
      <c r="K13" s="25">
        <f>1494*0.35</f>
        <v>522.9</v>
      </c>
      <c r="L13" s="162"/>
      <c r="M13" s="162"/>
      <c r="N13" s="162"/>
      <c r="O13" s="162"/>
      <c r="P13" s="162"/>
      <c r="Q13" s="162"/>
      <c r="R13" s="162"/>
      <c r="S13" s="162"/>
      <c r="T13" s="162"/>
      <c r="U13" s="162"/>
      <c r="V13" s="162"/>
      <c r="W13" s="12"/>
      <c r="X13" s="12"/>
      <c r="Y13" s="12"/>
      <c r="Z13" s="12"/>
      <c r="AA13" s="12"/>
      <c r="AB13" s="13"/>
    </row>
    <row r="14" spans="1:28" ht="109.5" customHeight="1">
      <c r="A14" s="12"/>
      <c r="B14" s="163"/>
      <c r="C14" s="163"/>
      <c r="D14" s="25" t="s">
        <v>45</v>
      </c>
      <c r="E14" s="25">
        <v>1271.6300000000001</v>
      </c>
      <c r="F14" s="25" t="s">
        <v>43</v>
      </c>
      <c r="G14" s="163"/>
      <c r="H14" s="163"/>
      <c r="I14" s="25" t="s">
        <v>46</v>
      </c>
      <c r="J14" s="25">
        <v>915</v>
      </c>
      <c r="K14" s="25">
        <v>1130</v>
      </c>
      <c r="L14" s="163"/>
      <c r="M14" s="163"/>
      <c r="N14" s="163"/>
      <c r="O14" s="163"/>
      <c r="P14" s="163"/>
      <c r="Q14" s="163"/>
      <c r="R14" s="163"/>
      <c r="S14" s="163"/>
      <c r="T14" s="163"/>
      <c r="U14" s="163"/>
      <c r="V14" s="163"/>
      <c r="W14" s="12"/>
      <c r="X14" s="12"/>
      <c r="Y14" s="12"/>
      <c r="Z14" s="12"/>
      <c r="AA14" s="12"/>
      <c r="AB14" s="13"/>
    </row>
    <row r="15" spans="1:28" ht="25.5">
      <c r="A15" s="27"/>
      <c r="B15" s="164">
        <v>3</v>
      </c>
      <c r="C15" s="164" t="e">
        <f>+#REF!</f>
        <v>#REF!</v>
      </c>
      <c r="D15" s="23" t="s">
        <v>47</v>
      </c>
      <c r="E15" s="23">
        <v>643.59</v>
      </c>
      <c r="F15" s="28" t="s">
        <v>48</v>
      </c>
      <c r="G15" s="180">
        <f>SUM(E15:E17)</f>
        <v>3174.03</v>
      </c>
      <c r="H15" s="172" t="s">
        <v>22</v>
      </c>
      <c r="I15" s="23" t="s">
        <v>47</v>
      </c>
      <c r="J15" s="23">
        <v>643.59</v>
      </c>
      <c r="K15" s="23">
        <v>97.3</v>
      </c>
      <c r="L15" s="180"/>
      <c r="M15" s="172" t="s">
        <v>22</v>
      </c>
      <c r="N15" s="180"/>
      <c r="O15" s="188" t="s">
        <v>22</v>
      </c>
      <c r="P15" s="188" t="s">
        <v>22</v>
      </c>
      <c r="Q15" s="188" t="s">
        <v>22</v>
      </c>
      <c r="R15" s="188" t="s">
        <v>22</v>
      </c>
      <c r="S15" s="188"/>
      <c r="T15" s="188"/>
      <c r="U15" s="188"/>
      <c r="V15" s="188"/>
      <c r="W15" s="27"/>
      <c r="X15" s="27"/>
      <c r="Y15" s="27"/>
      <c r="Z15" s="27"/>
      <c r="AA15" s="27"/>
      <c r="AB15" s="11"/>
    </row>
    <row r="16" spans="1:28" ht="25.5">
      <c r="A16" s="27"/>
      <c r="B16" s="162"/>
      <c r="C16" s="162"/>
      <c r="D16" s="23" t="s">
        <v>49</v>
      </c>
      <c r="E16" s="23">
        <v>436.79</v>
      </c>
      <c r="F16" s="28" t="s">
        <v>48</v>
      </c>
      <c r="G16" s="162"/>
      <c r="H16" s="162"/>
      <c r="I16" s="23" t="s">
        <v>49</v>
      </c>
      <c r="J16" s="23">
        <v>436.79</v>
      </c>
      <c r="K16" s="23">
        <v>586.79999999999995</v>
      </c>
      <c r="L16" s="162"/>
      <c r="M16" s="162"/>
      <c r="N16" s="162"/>
      <c r="O16" s="162"/>
      <c r="P16" s="162"/>
      <c r="Q16" s="162"/>
      <c r="R16" s="162"/>
      <c r="S16" s="162"/>
      <c r="T16" s="162"/>
      <c r="U16" s="162"/>
      <c r="V16" s="162"/>
      <c r="W16" s="27"/>
      <c r="X16" s="27"/>
      <c r="Y16" s="27"/>
      <c r="Z16" s="27"/>
      <c r="AA16" s="27"/>
      <c r="AB16" s="11"/>
    </row>
    <row r="17" spans="1:28" ht="25.5">
      <c r="A17" s="27"/>
      <c r="B17" s="163"/>
      <c r="C17" s="163"/>
      <c r="D17" s="23" t="s">
        <v>50</v>
      </c>
      <c r="E17" s="23">
        <v>2093.65</v>
      </c>
      <c r="F17" s="28" t="s">
        <v>48</v>
      </c>
      <c r="G17" s="163"/>
      <c r="H17" s="163"/>
      <c r="I17" s="23" t="s">
        <v>50</v>
      </c>
      <c r="J17" s="23">
        <v>2093.65</v>
      </c>
      <c r="K17" s="23">
        <v>1239.1400000000001</v>
      </c>
      <c r="L17" s="163"/>
      <c r="M17" s="163"/>
      <c r="N17" s="163"/>
      <c r="O17" s="163"/>
      <c r="P17" s="163"/>
      <c r="Q17" s="163"/>
      <c r="R17" s="163"/>
      <c r="S17" s="163"/>
      <c r="T17" s="163"/>
      <c r="U17" s="163"/>
      <c r="V17" s="163"/>
      <c r="W17" s="27"/>
      <c r="X17" s="27"/>
      <c r="Y17" s="27"/>
      <c r="Z17" s="27"/>
      <c r="AA17" s="27"/>
      <c r="AB17" s="11"/>
    </row>
    <row r="18" spans="1:28" ht="38.25">
      <c r="A18" s="12"/>
      <c r="B18" s="167">
        <v>4</v>
      </c>
      <c r="C18" s="167" t="e">
        <f>+#REF!</f>
        <v>#REF!</v>
      </c>
      <c r="D18" s="29" t="s">
        <v>51</v>
      </c>
      <c r="E18" s="30">
        <v>6001</v>
      </c>
      <c r="F18" s="30" t="s">
        <v>52</v>
      </c>
      <c r="G18" s="175">
        <f>E18+E19+E20</f>
        <v>14934.704500000002</v>
      </c>
      <c r="H18" s="173" t="s">
        <v>22</v>
      </c>
      <c r="I18" s="29" t="s">
        <v>51</v>
      </c>
      <c r="J18" s="30">
        <v>6001</v>
      </c>
      <c r="K18" s="31"/>
      <c r="L18" s="32" t="s">
        <v>53</v>
      </c>
      <c r="M18" s="185" t="s">
        <v>21</v>
      </c>
      <c r="N18" s="33" t="s">
        <v>54</v>
      </c>
      <c r="O18" s="173" t="s">
        <v>21</v>
      </c>
      <c r="P18" s="187" t="s">
        <v>22</v>
      </c>
      <c r="Q18" s="185" t="s">
        <v>22</v>
      </c>
      <c r="R18" s="185" t="s">
        <v>55</v>
      </c>
      <c r="S18" s="185" t="s">
        <v>55</v>
      </c>
      <c r="T18" s="185" t="s">
        <v>55</v>
      </c>
      <c r="U18" s="185" t="s">
        <v>55</v>
      </c>
      <c r="V18" s="185" t="s">
        <v>55</v>
      </c>
      <c r="W18" s="12"/>
      <c r="X18" s="12"/>
      <c r="Y18" s="12"/>
      <c r="Z18" s="12"/>
      <c r="AA18" s="12"/>
      <c r="AB18" s="13"/>
    </row>
    <row r="19" spans="1:28" ht="38.25">
      <c r="A19" s="12"/>
      <c r="B19" s="162"/>
      <c r="C19" s="162"/>
      <c r="D19" s="29" t="s">
        <v>56</v>
      </c>
      <c r="E19" s="34">
        <f>5196.06*0.9</f>
        <v>4676.4540000000006</v>
      </c>
      <c r="F19" s="35" t="s">
        <v>57</v>
      </c>
      <c r="G19" s="162"/>
      <c r="H19" s="162"/>
      <c r="I19" s="29" t="s">
        <v>56</v>
      </c>
      <c r="J19" s="34">
        <f>5196.06*0.9</f>
        <v>4676.4540000000006</v>
      </c>
      <c r="K19" s="29"/>
      <c r="L19" s="32" t="s">
        <v>53</v>
      </c>
      <c r="M19" s="162"/>
      <c r="N19" s="36" t="s">
        <v>54</v>
      </c>
      <c r="O19" s="162"/>
      <c r="P19" s="162"/>
      <c r="Q19" s="162"/>
      <c r="R19" s="162"/>
      <c r="S19" s="162"/>
      <c r="T19" s="162"/>
      <c r="U19" s="162"/>
      <c r="V19" s="162"/>
      <c r="W19" s="12"/>
      <c r="X19" s="12"/>
      <c r="Y19" s="12"/>
      <c r="Z19" s="12"/>
      <c r="AA19" s="12"/>
      <c r="AB19" s="13"/>
    </row>
    <row r="20" spans="1:28" ht="38.25">
      <c r="A20" s="12"/>
      <c r="B20" s="163"/>
      <c r="C20" s="163"/>
      <c r="D20" s="37" t="s">
        <v>58</v>
      </c>
      <c r="E20" s="32">
        <f>8347.55*0.51</f>
        <v>4257.2505000000001</v>
      </c>
      <c r="F20" s="30" t="s">
        <v>59</v>
      </c>
      <c r="G20" s="163"/>
      <c r="H20" s="163"/>
      <c r="I20" s="37" t="s">
        <v>58</v>
      </c>
      <c r="J20" s="32">
        <f>8347.55*0.51</f>
        <v>4257.2505000000001</v>
      </c>
      <c r="K20" s="29"/>
      <c r="L20" s="32" t="s">
        <v>53</v>
      </c>
      <c r="M20" s="163"/>
      <c r="N20" s="37" t="s">
        <v>54</v>
      </c>
      <c r="O20" s="163"/>
      <c r="P20" s="163"/>
      <c r="Q20" s="163"/>
      <c r="R20" s="163"/>
      <c r="S20" s="163"/>
      <c r="T20" s="163"/>
      <c r="U20" s="163"/>
      <c r="V20" s="163"/>
      <c r="W20" s="12"/>
      <c r="X20" s="12"/>
      <c r="Y20" s="12"/>
      <c r="Z20" s="12"/>
      <c r="AA20" s="12"/>
      <c r="AB20" s="13"/>
    </row>
    <row r="21" spans="1:28" ht="15.75" customHeight="1">
      <c r="A21" s="27"/>
      <c r="B21" s="164">
        <v>5</v>
      </c>
      <c r="C21" s="164" t="e">
        <f>+#REF!</f>
        <v>#REF!</v>
      </c>
      <c r="D21" s="23" t="s">
        <v>60</v>
      </c>
      <c r="E21" s="20">
        <f>1193.45*0.75</f>
        <v>895.08750000000009</v>
      </c>
      <c r="F21" s="23" t="s">
        <v>61</v>
      </c>
      <c r="G21" s="186">
        <f>SUM(E21:E23)</f>
        <v>2300.0875000000001</v>
      </c>
      <c r="H21" s="186" t="s">
        <v>22</v>
      </c>
      <c r="I21" s="23" t="s">
        <v>62</v>
      </c>
      <c r="J21" s="23">
        <f>1986.02*0.75*0</f>
        <v>0</v>
      </c>
      <c r="K21" s="180">
        <f>(90.8+68.3+67.6+125.7+78.2+30.6+59+34.8+45+84.3+89.6+82+64.83+147.9+72.7+71.4+73+97.8+74.1+267.5+122.1)*0</f>
        <v>0</v>
      </c>
      <c r="L21" s="180" t="s">
        <v>63</v>
      </c>
      <c r="M21" s="180" t="s">
        <v>64</v>
      </c>
      <c r="N21" s="180" t="s">
        <v>65</v>
      </c>
      <c r="O21" s="192" t="s">
        <v>22</v>
      </c>
      <c r="P21" s="192" t="s">
        <v>22</v>
      </c>
      <c r="Q21" s="192" t="s">
        <v>22</v>
      </c>
      <c r="R21" s="192" t="s">
        <v>35</v>
      </c>
      <c r="S21" s="192" t="s">
        <v>66</v>
      </c>
      <c r="T21" s="192" t="s">
        <v>66</v>
      </c>
      <c r="U21" s="192" t="s">
        <v>66</v>
      </c>
      <c r="V21" s="192" t="s">
        <v>66</v>
      </c>
      <c r="W21" s="27"/>
      <c r="X21" s="27"/>
      <c r="Y21" s="27"/>
      <c r="Z21" s="27"/>
      <c r="AA21" s="27"/>
      <c r="AB21" s="11"/>
    </row>
    <row r="22" spans="1:28" ht="15.75" customHeight="1">
      <c r="A22" s="27"/>
      <c r="B22" s="162"/>
      <c r="C22" s="162"/>
      <c r="D22" s="23" t="s">
        <v>67</v>
      </c>
      <c r="E22" s="23">
        <f>252</f>
        <v>252</v>
      </c>
      <c r="F22" s="23" t="s">
        <v>68</v>
      </c>
      <c r="G22" s="162"/>
      <c r="H22" s="162"/>
      <c r="I22" s="23" t="s">
        <v>60</v>
      </c>
      <c r="J22" s="23">
        <f>1193.45*0.75*0</f>
        <v>0</v>
      </c>
      <c r="K22" s="163"/>
      <c r="L22" s="163"/>
      <c r="M22" s="163"/>
      <c r="N22" s="162"/>
      <c r="O22" s="162"/>
      <c r="P22" s="162"/>
      <c r="Q22" s="162"/>
      <c r="R22" s="162"/>
      <c r="S22" s="162"/>
      <c r="T22" s="162"/>
      <c r="U22" s="162"/>
      <c r="V22" s="162"/>
      <c r="W22" s="27"/>
      <c r="X22" s="27"/>
      <c r="Y22" s="27"/>
      <c r="Z22" s="27"/>
      <c r="AA22" s="27"/>
      <c r="AB22" s="11"/>
    </row>
    <row r="23" spans="1:28" ht="15.75" customHeight="1">
      <c r="A23" s="27"/>
      <c r="B23" s="163"/>
      <c r="C23" s="163"/>
      <c r="D23" s="23" t="s">
        <v>69</v>
      </c>
      <c r="E23" s="23">
        <f>1153</f>
        <v>1153</v>
      </c>
      <c r="F23" s="23" t="s">
        <v>68</v>
      </c>
      <c r="G23" s="163"/>
      <c r="H23" s="163"/>
      <c r="I23" s="23" t="s">
        <v>70</v>
      </c>
      <c r="J23" s="23">
        <f>112*0</f>
        <v>0</v>
      </c>
      <c r="K23" s="28">
        <v>0</v>
      </c>
      <c r="L23" s="23" t="s">
        <v>71</v>
      </c>
      <c r="M23" s="38" t="s">
        <v>64</v>
      </c>
      <c r="N23" s="163"/>
      <c r="O23" s="163"/>
      <c r="P23" s="163"/>
      <c r="Q23" s="163"/>
      <c r="R23" s="163"/>
      <c r="S23" s="163"/>
      <c r="T23" s="163"/>
      <c r="U23" s="163"/>
      <c r="V23" s="163"/>
      <c r="W23" s="27"/>
      <c r="X23" s="27"/>
      <c r="Y23" s="27"/>
      <c r="Z23" s="27"/>
      <c r="AA23" s="27"/>
      <c r="AB23" s="11"/>
    </row>
    <row r="24" spans="1:28" ht="15.75" customHeight="1">
      <c r="A24" s="167"/>
      <c r="B24" s="167">
        <v>6</v>
      </c>
      <c r="C24" s="167" t="e">
        <f>+#REF!</f>
        <v>#REF!</v>
      </c>
      <c r="D24" s="167" t="s">
        <v>72</v>
      </c>
      <c r="E24" s="167">
        <v>1968.55</v>
      </c>
      <c r="F24" s="174">
        <v>1</v>
      </c>
      <c r="G24" s="167">
        <f>E24</f>
        <v>1968.55</v>
      </c>
      <c r="H24" s="167" t="s">
        <v>22</v>
      </c>
      <c r="I24" s="167" t="s">
        <v>73</v>
      </c>
      <c r="J24" s="167">
        <f>G24</f>
        <v>1968.55</v>
      </c>
      <c r="K24" s="167">
        <f>355.7+616.45+102.4+218.15+182.95+130.7</f>
        <v>1606.3500000000004</v>
      </c>
      <c r="L24" s="167"/>
      <c r="M24" s="167" t="s">
        <v>22</v>
      </c>
      <c r="N24" s="167"/>
      <c r="O24" s="167" t="s">
        <v>22</v>
      </c>
      <c r="P24" s="167" t="s">
        <v>22</v>
      </c>
      <c r="Q24" s="167" t="s">
        <v>22</v>
      </c>
      <c r="R24" s="167" t="s">
        <v>22</v>
      </c>
      <c r="S24" s="167" t="e">
        <f>C24</f>
        <v>#REF!</v>
      </c>
      <c r="T24" s="167"/>
      <c r="U24" s="167"/>
      <c r="V24" s="167"/>
      <c r="W24" s="167"/>
      <c r="X24" s="167"/>
      <c r="Y24" s="167"/>
      <c r="Z24" s="167"/>
      <c r="AA24" s="167"/>
      <c r="AB24" s="167"/>
    </row>
    <row r="25" spans="1:28" ht="30" customHeight="1">
      <c r="A25" s="163"/>
      <c r="B25" s="163"/>
      <c r="C25" s="163"/>
      <c r="D25" s="163"/>
      <c r="E25" s="163"/>
      <c r="F25" s="163"/>
      <c r="G25" s="163"/>
      <c r="H25" s="163"/>
      <c r="I25" s="163"/>
      <c r="J25" s="163"/>
      <c r="K25" s="163"/>
      <c r="L25" s="163"/>
      <c r="M25" s="163"/>
      <c r="N25" s="163"/>
      <c r="O25" s="163"/>
      <c r="P25" s="163"/>
      <c r="Q25" s="163"/>
      <c r="R25" s="163"/>
      <c r="S25" s="163"/>
      <c r="T25" s="163"/>
      <c r="U25" s="163"/>
      <c r="V25" s="163"/>
      <c r="W25" s="163"/>
      <c r="X25" s="163"/>
      <c r="Y25" s="163"/>
      <c r="Z25" s="163"/>
      <c r="AA25" s="163"/>
      <c r="AB25" s="163"/>
    </row>
    <row r="26" spans="1:28" ht="15.75" customHeight="1">
      <c r="A26" s="27"/>
      <c r="B26" s="164">
        <v>7</v>
      </c>
      <c r="C26" s="164" t="e">
        <f>+#REF!</f>
        <v>#REF!</v>
      </c>
      <c r="D26" s="23" t="s">
        <v>74</v>
      </c>
      <c r="E26" s="39">
        <v>1800</v>
      </c>
      <c r="F26" s="40">
        <v>0.25</v>
      </c>
      <c r="G26" s="165">
        <f>(1800*0.25)+(4184*0.5)</f>
        <v>2542</v>
      </c>
      <c r="H26" s="165" t="s">
        <v>22</v>
      </c>
      <c r="I26" s="28" t="s">
        <v>75</v>
      </c>
      <c r="J26" s="39">
        <f>6234*0.5</f>
        <v>3117</v>
      </c>
      <c r="K26" s="39">
        <f>1416*0.5</f>
        <v>708</v>
      </c>
      <c r="L26" s="166" t="s">
        <v>76</v>
      </c>
      <c r="M26" s="164" t="s">
        <v>21</v>
      </c>
      <c r="N26" s="161"/>
      <c r="O26" s="161" t="s">
        <v>22</v>
      </c>
      <c r="P26" s="161" t="s">
        <v>22</v>
      </c>
      <c r="Q26" s="161" t="s">
        <v>22</v>
      </c>
      <c r="R26" s="161" t="s">
        <v>22</v>
      </c>
      <c r="S26" s="41" t="s">
        <v>77</v>
      </c>
      <c r="T26" s="42" t="s">
        <v>22</v>
      </c>
      <c r="U26" s="42" t="s">
        <v>22</v>
      </c>
      <c r="V26" s="42" t="s">
        <v>22</v>
      </c>
      <c r="W26" s="27"/>
      <c r="X26" s="27"/>
      <c r="Y26" s="27"/>
      <c r="Z26" s="27"/>
      <c r="AA26" s="27"/>
      <c r="AB26" s="11"/>
    </row>
    <row r="27" spans="1:28" ht="15.75" customHeight="1">
      <c r="A27" s="27"/>
      <c r="B27" s="162"/>
      <c r="C27" s="162"/>
      <c r="D27" s="23" t="s">
        <v>78</v>
      </c>
      <c r="E27" s="43">
        <v>4184</v>
      </c>
      <c r="F27" s="44">
        <v>0.5</v>
      </c>
      <c r="G27" s="163"/>
      <c r="H27" s="162"/>
      <c r="I27" s="39"/>
      <c r="J27" s="39"/>
      <c r="K27" s="39"/>
      <c r="L27" s="162"/>
      <c r="M27" s="162"/>
      <c r="N27" s="162"/>
      <c r="O27" s="162"/>
      <c r="P27" s="162"/>
      <c r="Q27" s="162"/>
      <c r="R27" s="162"/>
      <c r="S27" s="43"/>
      <c r="T27" s="43"/>
      <c r="U27" s="43"/>
      <c r="V27" s="43"/>
      <c r="W27" s="27"/>
      <c r="X27" s="27"/>
      <c r="Y27" s="27"/>
      <c r="Z27" s="27"/>
      <c r="AA27" s="27"/>
      <c r="AB27" s="11"/>
    </row>
    <row r="28" spans="1:28" ht="15.75" customHeight="1">
      <c r="A28" s="27"/>
      <c r="B28" s="163"/>
      <c r="C28" s="163"/>
      <c r="D28" s="42"/>
      <c r="E28" s="42"/>
      <c r="F28" s="42"/>
      <c r="G28" s="45"/>
      <c r="H28" s="163"/>
      <c r="I28" s="39"/>
      <c r="J28" s="39"/>
      <c r="K28" s="39"/>
      <c r="L28" s="163"/>
      <c r="M28" s="163"/>
      <c r="N28" s="163"/>
      <c r="O28" s="163"/>
      <c r="P28" s="163"/>
      <c r="Q28" s="163"/>
      <c r="R28" s="163"/>
      <c r="S28" s="45"/>
      <c r="T28" s="45"/>
      <c r="U28" s="45"/>
      <c r="V28" s="45"/>
      <c r="W28" s="27"/>
      <c r="X28" s="46"/>
      <c r="Y28" s="27"/>
      <c r="Z28" s="47"/>
      <c r="AA28" s="27"/>
      <c r="AB28" s="11"/>
    </row>
    <row r="29" spans="1:28" ht="15.75" customHeight="1">
      <c r="A29" s="12"/>
      <c r="B29" s="168">
        <v>8</v>
      </c>
      <c r="C29" s="168" t="e">
        <f>+#REF!</f>
        <v>#REF!</v>
      </c>
      <c r="D29" s="29" t="s">
        <v>79</v>
      </c>
      <c r="E29" s="48">
        <v>70.709999999999994</v>
      </c>
      <c r="F29" s="25" t="s">
        <v>48</v>
      </c>
      <c r="G29" s="184">
        <f>SUM(E29:E31)</f>
        <v>1658.07</v>
      </c>
      <c r="H29" s="185" t="s">
        <v>22</v>
      </c>
      <c r="I29" s="49" t="s">
        <v>80</v>
      </c>
      <c r="J29" s="48">
        <v>738.53</v>
      </c>
      <c r="K29" s="48">
        <f>247+148+50+20+6</f>
        <v>471</v>
      </c>
      <c r="L29" s="48" t="s">
        <v>81</v>
      </c>
      <c r="M29" s="185" t="s">
        <v>22</v>
      </c>
      <c r="N29" s="169"/>
      <c r="O29" s="173" t="s">
        <v>22</v>
      </c>
      <c r="P29" s="173" t="s">
        <v>22</v>
      </c>
      <c r="Q29" s="173" t="s">
        <v>22</v>
      </c>
      <c r="R29" s="173" t="s">
        <v>22</v>
      </c>
      <c r="S29" s="173"/>
      <c r="T29" s="173"/>
      <c r="U29" s="173"/>
      <c r="V29" s="173"/>
      <c r="W29" s="12"/>
      <c r="X29" s="50"/>
      <c r="Y29" s="12"/>
      <c r="Z29" s="51"/>
      <c r="AA29" s="12"/>
      <c r="AB29" s="13"/>
    </row>
    <row r="30" spans="1:28" ht="15.75" customHeight="1">
      <c r="A30" s="12"/>
      <c r="B30" s="162"/>
      <c r="C30" s="162"/>
      <c r="D30" s="29" t="s">
        <v>82</v>
      </c>
      <c r="E30" s="48">
        <v>1587.36</v>
      </c>
      <c r="F30" s="25" t="s">
        <v>48</v>
      </c>
      <c r="G30" s="162"/>
      <c r="H30" s="162"/>
      <c r="I30" s="49" t="s">
        <v>83</v>
      </c>
      <c r="J30" s="48">
        <v>749.03</v>
      </c>
      <c r="K30" s="48">
        <f>109+44.08+54.5+33+90.9+150.7</f>
        <v>482.18</v>
      </c>
      <c r="L30" s="48" t="s">
        <v>81</v>
      </c>
      <c r="M30" s="162"/>
      <c r="N30" s="162"/>
      <c r="O30" s="162"/>
      <c r="P30" s="162"/>
      <c r="Q30" s="162"/>
      <c r="R30" s="162"/>
      <c r="S30" s="162"/>
      <c r="T30" s="162"/>
      <c r="U30" s="162"/>
      <c r="V30" s="162"/>
      <c r="W30" s="12"/>
      <c r="X30" s="50"/>
      <c r="Y30" s="12"/>
      <c r="Z30" s="51"/>
      <c r="AA30" s="12"/>
      <c r="AB30" s="13"/>
    </row>
    <row r="31" spans="1:28" ht="15.75" customHeight="1">
      <c r="A31" s="12"/>
      <c r="B31" s="163"/>
      <c r="C31" s="163"/>
      <c r="D31" s="29"/>
      <c r="E31" s="48"/>
      <c r="F31" s="48"/>
      <c r="G31" s="163"/>
      <c r="H31" s="163"/>
      <c r="I31" s="49" t="s">
        <v>84</v>
      </c>
      <c r="J31" s="48">
        <v>313.8</v>
      </c>
      <c r="K31" s="48">
        <f>173+192.2</f>
        <v>365.2</v>
      </c>
      <c r="L31" s="48" t="s">
        <v>81</v>
      </c>
      <c r="M31" s="163"/>
      <c r="N31" s="163"/>
      <c r="O31" s="163"/>
      <c r="P31" s="163"/>
      <c r="Q31" s="163"/>
      <c r="R31" s="163"/>
      <c r="S31" s="163"/>
      <c r="T31" s="163"/>
      <c r="U31" s="163"/>
      <c r="V31" s="163"/>
      <c r="W31" s="12"/>
      <c r="X31" s="50"/>
      <c r="Y31" s="12"/>
      <c r="Z31" s="51"/>
      <c r="AA31" s="12"/>
      <c r="AB31" s="13"/>
    </row>
    <row r="32" spans="1:28" ht="54" customHeight="1">
      <c r="A32" s="27"/>
      <c r="B32" s="180">
        <v>9</v>
      </c>
      <c r="C32" s="164" t="e">
        <f>+#REF!</f>
        <v>#REF!</v>
      </c>
      <c r="D32" s="39" t="s">
        <v>85</v>
      </c>
      <c r="E32" s="39">
        <f>17699.04*0.3</f>
        <v>5309.7120000000004</v>
      </c>
      <c r="F32" s="52" t="s">
        <v>86</v>
      </c>
      <c r="G32" s="181">
        <f>E32+E33</f>
        <v>9466.6890000000003</v>
      </c>
      <c r="H32" s="182" t="s">
        <v>22</v>
      </c>
      <c r="I32" s="53" t="s">
        <v>87</v>
      </c>
      <c r="J32" s="39">
        <v>3227</v>
      </c>
      <c r="K32" s="39">
        <v>780</v>
      </c>
      <c r="L32" s="53" t="s">
        <v>48</v>
      </c>
      <c r="M32" s="171" t="s">
        <v>22</v>
      </c>
      <c r="N32" s="54"/>
      <c r="O32" s="171" t="s">
        <v>22</v>
      </c>
      <c r="P32" s="171" t="s">
        <v>22</v>
      </c>
      <c r="Q32" s="171" t="s">
        <v>22</v>
      </c>
      <c r="R32" s="172" t="s">
        <v>88</v>
      </c>
      <c r="S32" s="172" t="s">
        <v>89</v>
      </c>
      <c r="T32" s="172" t="s">
        <v>89</v>
      </c>
      <c r="U32" s="172" t="s">
        <v>89</v>
      </c>
      <c r="V32" s="172" t="s">
        <v>89</v>
      </c>
      <c r="W32" s="179" t="s">
        <v>90</v>
      </c>
      <c r="X32" s="27"/>
      <c r="Y32" s="11"/>
      <c r="Z32" s="27"/>
      <c r="AA32" s="27"/>
      <c r="AB32" s="11"/>
    </row>
    <row r="33" spans="1:28" ht="15.75" customHeight="1">
      <c r="A33" s="27"/>
      <c r="B33" s="162"/>
      <c r="C33" s="162"/>
      <c r="D33" s="39" t="s">
        <v>91</v>
      </c>
      <c r="E33" s="39">
        <f>13856.59*0.3</f>
        <v>4156.9769999999999</v>
      </c>
      <c r="F33" s="53" t="s">
        <v>92</v>
      </c>
      <c r="G33" s="162"/>
      <c r="H33" s="183"/>
      <c r="I33" s="39" t="s">
        <v>93</v>
      </c>
      <c r="J33" s="39">
        <v>583</v>
      </c>
      <c r="K33" s="39">
        <v>249</v>
      </c>
      <c r="L33" s="39" t="s">
        <v>48</v>
      </c>
      <c r="M33" s="162"/>
      <c r="N33" s="55"/>
      <c r="O33" s="162"/>
      <c r="P33" s="162"/>
      <c r="Q33" s="162"/>
      <c r="R33" s="162"/>
      <c r="S33" s="162"/>
      <c r="T33" s="162"/>
      <c r="U33" s="162"/>
      <c r="V33" s="162"/>
      <c r="W33" s="177"/>
      <c r="X33" s="56"/>
      <c r="Y33" s="56"/>
      <c r="Z33" s="56"/>
      <c r="AA33" s="56"/>
      <c r="AB33" s="11"/>
    </row>
    <row r="34" spans="1:28" ht="15.75" customHeight="1">
      <c r="A34" s="27"/>
      <c r="B34" s="163"/>
      <c r="C34" s="163"/>
      <c r="D34" s="39"/>
      <c r="E34" s="39"/>
      <c r="F34" s="42"/>
      <c r="G34" s="163"/>
      <c r="H34" s="42"/>
      <c r="I34" s="53" t="s">
        <v>94</v>
      </c>
      <c r="J34" s="39">
        <f>1466*0.5</f>
        <v>733</v>
      </c>
      <c r="K34" s="39">
        <f>(1215.78+117.1+98.35)*0.5</f>
        <v>715.6149999999999</v>
      </c>
      <c r="L34" s="39" t="s">
        <v>48</v>
      </c>
      <c r="M34" s="163"/>
      <c r="N34" s="42"/>
      <c r="O34" s="163"/>
      <c r="P34" s="163"/>
      <c r="Q34" s="163"/>
      <c r="R34" s="163"/>
      <c r="S34" s="163"/>
      <c r="T34" s="163"/>
      <c r="U34" s="163"/>
      <c r="V34" s="163"/>
      <c r="W34" s="178"/>
      <c r="X34" s="27"/>
      <c r="Y34" s="11"/>
      <c r="Z34" s="27"/>
      <c r="AA34" s="27"/>
      <c r="AB34" s="11"/>
    </row>
    <row r="35" spans="1:28" ht="15.75" customHeight="1">
      <c r="A35" s="12"/>
      <c r="B35" s="167">
        <v>10</v>
      </c>
      <c r="C35" s="168" t="e">
        <f>+#REF!</f>
        <v>#REF!</v>
      </c>
      <c r="D35" s="167" t="s">
        <v>95</v>
      </c>
      <c r="E35" s="169">
        <f>2990.65*0.5</f>
        <v>1495.325</v>
      </c>
      <c r="F35" s="167" t="s">
        <v>96</v>
      </c>
      <c r="G35" s="167">
        <f>SUM(E35:E37)</f>
        <v>1495.325</v>
      </c>
      <c r="H35" s="170" t="s">
        <v>22</v>
      </c>
      <c r="I35" s="29" t="s">
        <v>97</v>
      </c>
      <c r="J35" s="48">
        <f>141.14*0</f>
        <v>0</v>
      </c>
      <c r="K35" s="48">
        <f>(77.36+189.7)*0</f>
        <v>0</v>
      </c>
      <c r="L35" s="29" t="s">
        <v>98</v>
      </c>
      <c r="M35" s="37" t="s">
        <v>64</v>
      </c>
      <c r="N35" s="29" t="s">
        <v>99</v>
      </c>
      <c r="O35" s="175" t="s">
        <v>22</v>
      </c>
      <c r="P35" s="175" t="s">
        <v>22</v>
      </c>
      <c r="Q35" s="175" t="s">
        <v>22</v>
      </c>
      <c r="R35" s="175" t="s">
        <v>88</v>
      </c>
      <c r="S35" s="175" t="s">
        <v>66</v>
      </c>
      <c r="T35" s="175" t="s">
        <v>66</v>
      </c>
      <c r="U35" s="175" t="s">
        <v>66</v>
      </c>
      <c r="V35" s="175" t="s">
        <v>66</v>
      </c>
      <c r="W35" s="176" t="s">
        <v>90</v>
      </c>
      <c r="X35" s="12"/>
      <c r="Y35" s="12"/>
      <c r="Z35" s="12"/>
      <c r="AA35" s="12"/>
      <c r="AB35" s="13"/>
    </row>
    <row r="36" spans="1:28" ht="15.75" customHeight="1">
      <c r="A36" s="12"/>
      <c r="B36" s="162"/>
      <c r="C36" s="162"/>
      <c r="D36" s="162"/>
      <c r="E36" s="162"/>
      <c r="F36" s="162"/>
      <c r="G36" s="162"/>
      <c r="H36" s="162"/>
      <c r="I36" s="29" t="s">
        <v>100</v>
      </c>
      <c r="J36" s="48">
        <v>460.78</v>
      </c>
      <c r="K36" s="48">
        <v>440</v>
      </c>
      <c r="L36" s="29" t="s">
        <v>48</v>
      </c>
      <c r="M36" s="29" t="s">
        <v>101</v>
      </c>
      <c r="N36" s="29"/>
      <c r="O36" s="162"/>
      <c r="P36" s="162"/>
      <c r="Q36" s="162"/>
      <c r="R36" s="162"/>
      <c r="S36" s="162"/>
      <c r="T36" s="162"/>
      <c r="U36" s="162"/>
      <c r="V36" s="162"/>
      <c r="W36" s="177"/>
      <c r="X36" s="12"/>
      <c r="Y36" s="12"/>
      <c r="Z36" s="12"/>
      <c r="AA36" s="12"/>
      <c r="AB36" s="13"/>
    </row>
    <row r="37" spans="1:28" ht="48" customHeight="1">
      <c r="A37" s="12"/>
      <c r="B37" s="163"/>
      <c r="C37" s="163"/>
      <c r="D37" s="163"/>
      <c r="E37" s="163"/>
      <c r="F37" s="163"/>
      <c r="G37" s="163"/>
      <c r="H37" s="163"/>
      <c r="I37" s="48" t="s">
        <v>102</v>
      </c>
      <c r="J37" s="48">
        <f>3391.78*0</f>
        <v>0</v>
      </c>
      <c r="K37" s="48">
        <f>(1000+1108.2+420.2+213.1+528)*0</f>
        <v>0</v>
      </c>
      <c r="L37" s="29" t="s">
        <v>103</v>
      </c>
      <c r="M37" s="48" t="s">
        <v>64</v>
      </c>
      <c r="N37" s="29" t="s">
        <v>104</v>
      </c>
      <c r="O37" s="163"/>
      <c r="P37" s="163"/>
      <c r="Q37" s="163"/>
      <c r="R37" s="163"/>
      <c r="S37" s="163"/>
      <c r="T37" s="163"/>
      <c r="U37" s="163"/>
      <c r="V37" s="163"/>
      <c r="W37" s="178"/>
      <c r="X37" s="12"/>
      <c r="Y37" s="12"/>
      <c r="Z37" s="12"/>
      <c r="AA37" s="12"/>
      <c r="AB37" s="13"/>
    </row>
    <row r="38" spans="1:28" ht="15.75" customHeight="1">
      <c r="A38" s="27"/>
      <c r="B38" s="172">
        <v>11</v>
      </c>
      <c r="C38" s="164" t="e">
        <f>+#REF!</f>
        <v>#REF!</v>
      </c>
      <c r="D38" s="39" t="s">
        <v>105</v>
      </c>
      <c r="E38" s="39">
        <v>3005.96</v>
      </c>
      <c r="F38" s="39" t="s">
        <v>48</v>
      </c>
      <c r="G38" s="180">
        <f>E38+E39+E40</f>
        <v>5910.6719999999996</v>
      </c>
      <c r="H38" s="180" t="s">
        <v>22</v>
      </c>
      <c r="I38" s="39" t="s">
        <v>106</v>
      </c>
      <c r="J38" s="39">
        <f>E38</f>
        <v>3005.96</v>
      </c>
      <c r="K38" s="39">
        <f>442.4+204.1+272.5</f>
        <v>919</v>
      </c>
      <c r="L38" s="39" t="s">
        <v>107</v>
      </c>
      <c r="M38" s="186" t="s">
        <v>22</v>
      </c>
      <c r="N38" s="165"/>
      <c r="O38" s="186" t="s">
        <v>22</v>
      </c>
      <c r="P38" s="186" t="s">
        <v>22</v>
      </c>
      <c r="Q38" s="186" t="s">
        <v>22</v>
      </c>
      <c r="R38" s="186" t="s">
        <v>22</v>
      </c>
      <c r="S38" s="186" t="e">
        <f>C38</f>
        <v>#REF!</v>
      </c>
      <c r="T38" s="186"/>
      <c r="U38" s="186"/>
      <c r="V38" s="186"/>
      <c r="W38" s="27"/>
      <c r="X38" s="27"/>
      <c r="Y38" s="27"/>
      <c r="Z38" s="27"/>
      <c r="AA38" s="27"/>
      <c r="AB38" s="11"/>
    </row>
    <row r="39" spans="1:28" ht="15.75" customHeight="1">
      <c r="A39" s="27"/>
      <c r="B39" s="162"/>
      <c r="C39" s="162"/>
      <c r="D39" s="39" t="s">
        <v>108</v>
      </c>
      <c r="E39" s="39">
        <f>4653.36*0.5</f>
        <v>2326.6799999999998</v>
      </c>
      <c r="F39" s="39" t="s">
        <v>48</v>
      </c>
      <c r="G39" s="162"/>
      <c r="H39" s="162"/>
      <c r="I39" s="39" t="s">
        <v>109</v>
      </c>
      <c r="J39" s="39">
        <f>E39*0.5</f>
        <v>1163.3399999999999</v>
      </c>
      <c r="K39" s="39">
        <f>(45+144.5+1191.6)*0.5</f>
        <v>690.55</v>
      </c>
      <c r="L39" s="39" t="s">
        <v>107</v>
      </c>
      <c r="M39" s="162"/>
      <c r="N39" s="162"/>
      <c r="O39" s="162"/>
      <c r="P39" s="162"/>
      <c r="Q39" s="162"/>
      <c r="R39" s="162"/>
      <c r="S39" s="162"/>
      <c r="T39" s="162"/>
      <c r="U39" s="162"/>
      <c r="V39" s="162"/>
      <c r="W39" s="27"/>
      <c r="X39" s="27"/>
      <c r="Y39" s="27"/>
      <c r="Z39" s="27"/>
      <c r="AA39" s="27"/>
      <c r="AB39" s="11"/>
    </row>
    <row r="40" spans="1:28" ht="15.75" customHeight="1">
      <c r="A40" s="27"/>
      <c r="B40" s="163"/>
      <c r="C40" s="163"/>
      <c r="D40" s="39" t="s">
        <v>110</v>
      </c>
      <c r="E40" s="39">
        <f>722.54*0.8</f>
        <v>578.03200000000004</v>
      </c>
      <c r="F40" s="39" t="s">
        <v>48</v>
      </c>
      <c r="G40" s="163"/>
      <c r="H40" s="163"/>
      <c r="I40" s="39" t="s">
        <v>111</v>
      </c>
      <c r="J40" s="39">
        <f>E40*0.8</f>
        <v>462.42560000000003</v>
      </c>
      <c r="K40" s="39">
        <f>(1123.83+96.5+201.6)*0.8</f>
        <v>1137.5439999999999</v>
      </c>
      <c r="L40" s="39" t="s">
        <v>107</v>
      </c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27"/>
      <c r="X40" s="27"/>
      <c r="Y40" s="27"/>
      <c r="Z40" s="27"/>
      <c r="AA40" s="27"/>
      <c r="AB40" s="11"/>
    </row>
    <row r="41" spans="1:28" ht="15.75" customHeight="1">
      <c r="A41" s="12"/>
      <c r="B41" s="185">
        <v>12</v>
      </c>
      <c r="C41" s="168" t="e">
        <f>+#REF!</f>
        <v>#REF!</v>
      </c>
      <c r="D41" s="49" t="s">
        <v>112</v>
      </c>
      <c r="E41" s="48">
        <v>1037.5899999999999</v>
      </c>
      <c r="F41" s="48"/>
      <c r="G41" s="169">
        <f>E41+E42+E43</f>
        <v>2193.27</v>
      </c>
      <c r="H41" s="167" t="s">
        <v>22</v>
      </c>
      <c r="I41" s="49" t="s">
        <v>112</v>
      </c>
      <c r="J41" s="169">
        <f>1037.59+625.93+529.75</f>
        <v>2193.27</v>
      </c>
      <c r="K41" s="169">
        <f>53.2+116.5+242+54+548.9+342.1</f>
        <v>1356.6999999999998</v>
      </c>
      <c r="L41" s="49" t="s">
        <v>113</v>
      </c>
      <c r="M41" s="169" t="s">
        <v>22</v>
      </c>
      <c r="N41" s="169"/>
      <c r="O41" s="169" t="s">
        <v>22</v>
      </c>
      <c r="P41" s="169" t="s">
        <v>22</v>
      </c>
      <c r="Q41" s="169" t="s">
        <v>22</v>
      </c>
      <c r="R41" s="169" t="s">
        <v>22</v>
      </c>
      <c r="S41" s="169" t="s">
        <v>114</v>
      </c>
      <c r="T41" s="169" t="s">
        <v>22</v>
      </c>
      <c r="U41" s="169" t="s">
        <v>22</v>
      </c>
      <c r="V41" s="169" t="s">
        <v>22</v>
      </c>
      <c r="W41" s="12"/>
      <c r="X41" s="12"/>
      <c r="Y41" s="12"/>
      <c r="Z41" s="12"/>
      <c r="AA41" s="12"/>
      <c r="AB41" s="13"/>
    </row>
    <row r="42" spans="1:28" ht="15.75" customHeight="1">
      <c r="A42" s="12"/>
      <c r="B42" s="162"/>
      <c r="C42" s="162"/>
      <c r="D42" s="49" t="s">
        <v>115</v>
      </c>
      <c r="E42" s="48">
        <v>625.92999999999995</v>
      </c>
      <c r="F42" s="48"/>
      <c r="G42" s="162"/>
      <c r="H42" s="162"/>
      <c r="I42" s="49" t="s">
        <v>115</v>
      </c>
      <c r="J42" s="162"/>
      <c r="K42" s="162"/>
      <c r="L42" s="48"/>
      <c r="M42" s="162"/>
      <c r="N42" s="162"/>
      <c r="O42" s="162"/>
      <c r="P42" s="162"/>
      <c r="Q42" s="162"/>
      <c r="R42" s="162"/>
      <c r="S42" s="162"/>
      <c r="T42" s="162"/>
      <c r="U42" s="162"/>
      <c r="V42" s="162"/>
      <c r="W42" s="12"/>
      <c r="X42" s="12"/>
      <c r="Y42" s="12"/>
      <c r="Z42" s="12"/>
      <c r="AA42" s="12"/>
      <c r="AB42" s="13"/>
    </row>
    <row r="43" spans="1:28" ht="15.75" customHeight="1">
      <c r="A43" s="12"/>
      <c r="B43" s="163"/>
      <c r="C43" s="163"/>
      <c r="D43" s="49" t="s">
        <v>115</v>
      </c>
      <c r="E43" s="48">
        <v>529.75</v>
      </c>
      <c r="F43" s="48"/>
      <c r="G43" s="163"/>
      <c r="H43" s="163"/>
      <c r="I43" s="49" t="s">
        <v>115</v>
      </c>
      <c r="J43" s="163"/>
      <c r="K43" s="163"/>
      <c r="L43" s="48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2"/>
      <c r="X43" s="12"/>
      <c r="Y43" s="12"/>
      <c r="Z43" s="12"/>
      <c r="AA43" s="12"/>
      <c r="AB43" s="13"/>
    </row>
    <row r="44" spans="1:28" ht="15.75" customHeight="1">
      <c r="A44" s="27"/>
      <c r="B44" s="164">
        <v>13</v>
      </c>
      <c r="C44" s="164" t="e">
        <f>+#REF!</f>
        <v>#REF!</v>
      </c>
      <c r="D44" s="53" t="s">
        <v>116</v>
      </c>
      <c r="E44" s="39">
        <f>0.8*7416.97</f>
        <v>5933.5760000000009</v>
      </c>
      <c r="F44" s="28" t="s">
        <v>48</v>
      </c>
      <c r="G44" s="39">
        <f>E44</f>
        <v>5933.5760000000009</v>
      </c>
      <c r="H44" s="172" t="s">
        <v>22</v>
      </c>
      <c r="I44" s="53" t="s">
        <v>116</v>
      </c>
      <c r="J44" s="39">
        <f>0.8*7416.97</f>
        <v>5933.5760000000009</v>
      </c>
      <c r="K44" s="39">
        <f>(12+399.11+456.24+468.3+211+102.76+171.86+56.01+56.59+46.8)*0.8</f>
        <v>1584.5360000000001</v>
      </c>
      <c r="L44" s="39" t="s">
        <v>81</v>
      </c>
      <c r="M44" s="172" t="s">
        <v>22</v>
      </c>
      <c r="N44" s="165"/>
      <c r="O44" s="188" t="s">
        <v>22</v>
      </c>
      <c r="P44" s="188" t="s">
        <v>22</v>
      </c>
      <c r="Q44" s="188" t="s">
        <v>22</v>
      </c>
      <c r="R44" s="188" t="s">
        <v>22</v>
      </c>
      <c r="S44" s="188"/>
      <c r="T44" s="188"/>
      <c r="U44" s="188"/>
      <c r="V44" s="188"/>
      <c r="W44" s="27"/>
      <c r="X44" s="27"/>
      <c r="Y44" s="27"/>
      <c r="Z44" s="27"/>
      <c r="AA44" s="27"/>
      <c r="AB44" s="11"/>
    </row>
    <row r="45" spans="1:28" ht="15.75" customHeight="1">
      <c r="A45" s="27"/>
      <c r="B45" s="162"/>
      <c r="C45" s="162"/>
      <c r="D45" s="39"/>
      <c r="E45" s="39"/>
      <c r="F45" s="39"/>
      <c r="G45" s="39"/>
      <c r="H45" s="162"/>
      <c r="I45" s="39"/>
      <c r="J45" s="39"/>
      <c r="K45" s="39"/>
      <c r="L45" s="39"/>
      <c r="M45" s="162"/>
      <c r="N45" s="162"/>
      <c r="O45" s="162"/>
      <c r="P45" s="162"/>
      <c r="Q45" s="162"/>
      <c r="R45" s="162"/>
      <c r="S45" s="162"/>
      <c r="T45" s="162"/>
      <c r="U45" s="162"/>
      <c r="V45" s="162"/>
      <c r="W45" s="27"/>
      <c r="X45" s="27"/>
      <c r="Y45" s="27"/>
      <c r="Z45" s="27"/>
      <c r="AA45" s="27"/>
      <c r="AB45" s="11"/>
    </row>
    <row r="46" spans="1:28" ht="15.75" customHeight="1">
      <c r="A46" s="27"/>
      <c r="B46" s="163"/>
      <c r="C46" s="163"/>
      <c r="D46" s="39"/>
      <c r="E46" s="39"/>
      <c r="F46" s="39"/>
      <c r="G46" s="39"/>
      <c r="H46" s="163"/>
      <c r="I46" s="39"/>
      <c r="J46" s="39"/>
      <c r="K46" s="39"/>
      <c r="L46" s="39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27"/>
      <c r="X46" s="27"/>
      <c r="Y46" s="27"/>
      <c r="Z46" s="27"/>
      <c r="AA46" s="27"/>
      <c r="AB46" s="11"/>
    </row>
    <row r="47" spans="1:28" ht="15.75" customHeight="1">
      <c r="A47" s="12"/>
      <c r="B47" s="168">
        <v>14</v>
      </c>
      <c r="C47" s="168" t="e">
        <f>+#REF!</f>
        <v>#REF!</v>
      </c>
      <c r="D47" s="49" t="s">
        <v>117</v>
      </c>
      <c r="E47" s="48">
        <f>10796.46*0.5</f>
        <v>5398.23</v>
      </c>
      <c r="F47" s="48" t="s">
        <v>118</v>
      </c>
      <c r="G47" s="169">
        <f>E47+E48</f>
        <v>8271.6649999999991</v>
      </c>
      <c r="H47" s="215" t="s">
        <v>22</v>
      </c>
      <c r="I47" s="49" t="str">
        <f t="shared" ref="I47:J47" si="0">D47</f>
        <v>RUP158 EMPRESAS PUBLICAS DE NEIVA ESP</v>
      </c>
      <c r="J47" s="48">
        <f t="shared" si="0"/>
        <v>5398.23</v>
      </c>
      <c r="K47" s="48">
        <f>(969+119+8602)*0.5</f>
        <v>4845</v>
      </c>
      <c r="L47" s="48" t="s">
        <v>48</v>
      </c>
      <c r="M47" s="215" t="s">
        <v>22</v>
      </c>
      <c r="N47" s="48" t="s">
        <v>48</v>
      </c>
      <c r="O47" s="215" t="s">
        <v>22</v>
      </c>
      <c r="P47" s="215" t="s">
        <v>22</v>
      </c>
      <c r="Q47" s="215" t="s">
        <v>22</v>
      </c>
      <c r="R47" s="216" t="s">
        <v>22</v>
      </c>
      <c r="S47" s="185" t="e">
        <f>C47</f>
        <v>#REF!</v>
      </c>
      <c r="T47" s="185" t="str">
        <f>R47</f>
        <v>CUMPLE</v>
      </c>
      <c r="U47" s="185" t="str">
        <f>R47</f>
        <v>CUMPLE</v>
      </c>
      <c r="V47" s="185" t="str">
        <f>R47</f>
        <v>CUMPLE</v>
      </c>
      <c r="W47" s="12"/>
      <c r="X47" s="12"/>
      <c r="Y47" s="12"/>
      <c r="Z47" s="12"/>
      <c r="AA47" s="12"/>
      <c r="AB47" s="13"/>
    </row>
    <row r="48" spans="1:28" ht="15.75" customHeight="1">
      <c r="A48" s="12"/>
      <c r="B48" s="162"/>
      <c r="C48" s="162"/>
      <c r="D48" s="49" t="s">
        <v>119</v>
      </c>
      <c r="E48" s="48">
        <f>5746.87*0.5</f>
        <v>2873.4349999999999</v>
      </c>
      <c r="F48" s="48" t="s">
        <v>118</v>
      </c>
      <c r="G48" s="162"/>
      <c r="H48" s="162"/>
      <c r="I48" s="49" t="str">
        <f t="shared" ref="I48:J48" si="1">D48</f>
        <v>RUP 129 - AGUAS DEL HUILA S.A ESP</v>
      </c>
      <c r="J48" s="48">
        <f t="shared" si="1"/>
        <v>2873.4349999999999</v>
      </c>
      <c r="K48" s="48">
        <f>(2476+1309+557+217+307+147)*0.5</f>
        <v>2506.5</v>
      </c>
      <c r="L48" s="48" t="s">
        <v>48</v>
      </c>
      <c r="M48" s="162"/>
      <c r="N48" s="48" t="s">
        <v>48</v>
      </c>
      <c r="O48" s="162"/>
      <c r="P48" s="162"/>
      <c r="Q48" s="162"/>
      <c r="R48" s="162"/>
      <c r="S48" s="162"/>
      <c r="T48" s="162"/>
      <c r="U48" s="162"/>
      <c r="V48" s="162"/>
      <c r="W48" s="12"/>
      <c r="X48" s="12"/>
      <c r="Y48" s="12"/>
      <c r="Z48" s="12"/>
      <c r="AA48" s="12"/>
      <c r="AB48" s="13"/>
    </row>
    <row r="49" spans="1:28" ht="15.75" customHeight="1">
      <c r="A49" s="12"/>
      <c r="B49" s="163"/>
      <c r="C49" s="163"/>
      <c r="D49" s="48"/>
      <c r="E49" s="48"/>
      <c r="F49" s="48"/>
      <c r="G49" s="163"/>
      <c r="H49" s="163"/>
      <c r="I49" s="48"/>
      <c r="J49" s="48"/>
      <c r="K49" s="48"/>
      <c r="L49" s="48"/>
      <c r="M49" s="163"/>
      <c r="N49" s="48"/>
      <c r="O49" s="163"/>
      <c r="P49" s="163"/>
      <c r="Q49" s="163"/>
      <c r="R49" s="163"/>
      <c r="S49" s="163"/>
      <c r="T49" s="163"/>
      <c r="U49" s="163"/>
      <c r="V49" s="163"/>
      <c r="W49" s="12"/>
      <c r="X49" s="12"/>
      <c r="Y49" s="12"/>
      <c r="Z49" s="12"/>
      <c r="AA49" s="12"/>
      <c r="AB49" s="13"/>
    </row>
    <row r="50" spans="1:28" ht="15.75" customHeight="1">
      <c r="A50" s="27"/>
      <c r="B50" s="180">
        <v>15</v>
      </c>
      <c r="C50" s="164" t="e">
        <f>+#REF!</f>
        <v>#REF!</v>
      </c>
      <c r="D50" s="23" t="s">
        <v>120</v>
      </c>
      <c r="E50" s="39">
        <f>2257.82*0.45</f>
        <v>1016.0190000000001</v>
      </c>
      <c r="F50" s="39" t="s">
        <v>121</v>
      </c>
      <c r="G50" s="180">
        <f>SUM(E50:E52)</f>
        <v>2089.9589999999998</v>
      </c>
      <c r="H50" s="186" t="s">
        <v>22</v>
      </c>
      <c r="I50" s="23" t="s">
        <v>120</v>
      </c>
      <c r="J50" s="39">
        <f>2257.82*0.45*0</f>
        <v>0</v>
      </c>
      <c r="K50" s="39">
        <f>(21.4+230.2)*0</f>
        <v>0</v>
      </c>
      <c r="L50" s="23" t="s">
        <v>122</v>
      </c>
      <c r="M50" s="39" t="s">
        <v>64</v>
      </c>
      <c r="N50" s="23" t="s">
        <v>123</v>
      </c>
      <c r="O50" s="192" t="s">
        <v>22</v>
      </c>
      <c r="P50" s="192" t="s">
        <v>22</v>
      </c>
      <c r="Q50" s="192" t="s">
        <v>22</v>
      </c>
      <c r="R50" s="192" t="s">
        <v>124</v>
      </c>
      <c r="S50" s="192" t="s">
        <v>66</v>
      </c>
      <c r="T50" s="192" t="s">
        <v>66</v>
      </c>
      <c r="U50" s="192" t="s">
        <v>66</v>
      </c>
      <c r="V50" s="192" t="s">
        <v>66</v>
      </c>
      <c r="W50" s="27"/>
      <c r="X50" s="27"/>
      <c r="Y50" s="27"/>
      <c r="Z50" s="27"/>
      <c r="AA50" s="27"/>
      <c r="AB50" s="11"/>
    </row>
    <row r="51" spans="1:28" ht="15.75" customHeight="1">
      <c r="A51" s="27"/>
      <c r="B51" s="162"/>
      <c r="C51" s="162"/>
      <c r="D51" s="23" t="s">
        <v>125</v>
      </c>
      <c r="E51" s="39">
        <f>1484.2*0.35</f>
        <v>519.47</v>
      </c>
      <c r="F51" s="39" t="s">
        <v>126</v>
      </c>
      <c r="G51" s="162"/>
      <c r="H51" s="162"/>
      <c r="I51" s="23" t="s">
        <v>125</v>
      </c>
      <c r="J51" s="39">
        <f>1484.2*0.35*0</f>
        <v>0</v>
      </c>
      <c r="K51" s="39">
        <v>0</v>
      </c>
      <c r="L51" s="23" t="s">
        <v>127</v>
      </c>
      <c r="M51" s="39" t="s">
        <v>64</v>
      </c>
      <c r="N51" s="23" t="s">
        <v>128</v>
      </c>
      <c r="O51" s="162"/>
      <c r="P51" s="162"/>
      <c r="Q51" s="162"/>
      <c r="R51" s="162"/>
      <c r="S51" s="162"/>
      <c r="T51" s="162"/>
      <c r="U51" s="162"/>
      <c r="V51" s="162"/>
      <c r="W51" s="27"/>
      <c r="X51" s="27"/>
      <c r="Y51" s="27"/>
      <c r="Z51" s="27"/>
      <c r="AA51" s="27"/>
      <c r="AB51" s="11"/>
    </row>
    <row r="52" spans="1:28" ht="15.75" customHeight="1">
      <c r="A52" s="27"/>
      <c r="B52" s="163"/>
      <c r="C52" s="163"/>
      <c r="D52" s="23" t="s">
        <v>129</v>
      </c>
      <c r="E52" s="39">
        <v>554.47</v>
      </c>
      <c r="F52" s="39"/>
      <c r="G52" s="163"/>
      <c r="H52" s="163"/>
      <c r="I52" s="23" t="s">
        <v>129</v>
      </c>
      <c r="J52" s="39">
        <f>554.47*0</f>
        <v>0</v>
      </c>
      <c r="K52" s="39">
        <f>(2057.18+421.6+36)*0</f>
        <v>0</v>
      </c>
      <c r="L52" s="23" t="s">
        <v>130</v>
      </c>
      <c r="M52" s="39" t="s">
        <v>64</v>
      </c>
      <c r="N52" s="23" t="s">
        <v>123</v>
      </c>
      <c r="O52" s="163"/>
      <c r="P52" s="163"/>
      <c r="Q52" s="163"/>
      <c r="R52" s="163"/>
      <c r="S52" s="163"/>
      <c r="T52" s="163"/>
      <c r="U52" s="163"/>
      <c r="V52" s="163"/>
      <c r="W52" s="27"/>
      <c r="X52" s="27"/>
      <c r="Y52" s="27"/>
      <c r="Z52" s="27"/>
      <c r="AA52" s="27"/>
      <c r="AB52" s="11"/>
    </row>
    <row r="53" spans="1:28" ht="15.75" customHeight="1">
      <c r="A53" s="12"/>
      <c r="B53" s="168">
        <v>16</v>
      </c>
      <c r="C53" s="168" t="e">
        <f>+#REF!</f>
        <v>#REF!</v>
      </c>
      <c r="D53" s="25" t="s">
        <v>131</v>
      </c>
      <c r="E53" s="48">
        <v>975.4</v>
      </c>
      <c r="F53" s="48" t="s">
        <v>68</v>
      </c>
      <c r="G53" s="167">
        <f>SUM(E53:E55)</f>
        <v>1474.925</v>
      </c>
      <c r="H53" s="167" t="s">
        <v>22</v>
      </c>
      <c r="I53" s="29" t="s">
        <v>132</v>
      </c>
      <c r="J53" s="48">
        <v>202.45</v>
      </c>
      <c r="K53" s="48">
        <f>900+360</f>
        <v>1260</v>
      </c>
      <c r="L53" s="29" t="s">
        <v>133</v>
      </c>
      <c r="M53" s="169" t="s">
        <v>64</v>
      </c>
      <c r="N53" s="29" t="s">
        <v>134</v>
      </c>
      <c r="O53" s="170" t="s">
        <v>22</v>
      </c>
      <c r="P53" s="170" t="s">
        <v>22</v>
      </c>
      <c r="Q53" s="170" t="s">
        <v>22</v>
      </c>
      <c r="R53" s="170" t="s">
        <v>135</v>
      </c>
      <c r="S53" s="170" t="s">
        <v>136</v>
      </c>
      <c r="T53" s="170" t="s">
        <v>22</v>
      </c>
      <c r="U53" s="170" t="s">
        <v>21</v>
      </c>
      <c r="V53" s="170" t="s">
        <v>21</v>
      </c>
      <c r="W53" s="12"/>
      <c r="X53" s="12"/>
      <c r="Y53" s="12"/>
      <c r="Z53" s="12"/>
      <c r="AA53" s="12"/>
      <c r="AB53" s="13"/>
    </row>
    <row r="54" spans="1:28" ht="15.75" customHeight="1">
      <c r="A54" s="12"/>
      <c r="B54" s="162"/>
      <c r="C54" s="162"/>
      <c r="D54" s="25" t="s">
        <v>137</v>
      </c>
      <c r="E54" s="48">
        <f>999.05*0.5</f>
        <v>499.52499999999998</v>
      </c>
      <c r="F54" s="48" t="s">
        <v>96</v>
      </c>
      <c r="G54" s="162"/>
      <c r="H54" s="162"/>
      <c r="I54" s="29" t="s">
        <v>132</v>
      </c>
      <c r="J54" s="29">
        <v>2439.34</v>
      </c>
      <c r="K54" s="29" t="s">
        <v>138</v>
      </c>
      <c r="L54" s="29" t="s">
        <v>139</v>
      </c>
      <c r="M54" s="162"/>
      <c r="N54" s="29"/>
      <c r="O54" s="162"/>
      <c r="P54" s="162"/>
      <c r="Q54" s="162"/>
      <c r="R54" s="162"/>
      <c r="S54" s="162"/>
      <c r="T54" s="162"/>
      <c r="U54" s="162"/>
      <c r="V54" s="162"/>
      <c r="W54" s="12"/>
      <c r="X54" s="12"/>
      <c r="Y54" s="12"/>
      <c r="Z54" s="12"/>
      <c r="AA54" s="12"/>
      <c r="AB54" s="13"/>
    </row>
    <row r="55" spans="1:28" ht="15.75" customHeight="1">
      <c r="A55" s="12"/>
      <c r="B55" s="163"/>
      <c r="C55" s="163"/>
      <c r="D55" s="48"/>
      <c r="E55" s="48"/>
      <c r="F55" s="48"/>
      <c r="G55" s="163"/>
      <c r="H55" s="163"/>
      <c r="I55" s="29" t="s">
        <v>132</v>
      </c>
      <c r="J55" s="48">
        <v>587.16</v>
      </c>
      <c r="K55" s="48">
        <f>89.8+71+96+24+114+78</f>
        <v>472.8</v>
      </c>
      <c r="L55" s="29" t="s">
        <v>140</v>
      </c>
      <c r="M55" s="163"/>
      <c r="N55" s="48"/>
      <c r="O55" s="163"/>
      <c r="P55" s="163"/>
      <c r="Q55" s="163"/>
      <c r="R55" s="163"/>
      <c r="S55" s="163"/>
      <c r="T55" s="163"/>
      <c r="U55" s="163"/>
      <c r="V55" s="163"/>
      <c r="W55" s="12"/>
      <c r="X55" s="12"/>
      <c r="Y55" s="12"/>
      <c r="Z55" s="12"/>
      <c r="AA55" s="12"/>
      <c r="AB55" s="13"/>
    </row>
    <row r="56" spans="1:28" ht="15.75" customHeight="1">
      <c r="A56" s="27"/>
      <c r="B56" s="172">
        <v>17</v>
      </c>
      <c r="C56" s="164" t="e">
        <f>+#REF!</f>
        <v>#REF!</v>
      </c>
      <c r="D56" s="53" t="s">
        <v>141</v>
      </c>
      <c r="E56" s="39">
        <v>445.72</v>
      </c>
      <c r="F56" s="39"/>
      <c r="G56" s="165">
        <f>E56+E57</f>
        <v>2229.5100000000002</v>
      </c>
      <c r="H56" s="165" t="s">
        <v>22</v>
      </c>
      <c r="I56" s="23" t="s">
        <v>142</v>
      </c>
      <c r="J56" s="39">
        <v>6467.82</v>
      </c>
      <c r="K56" s="39">
        <f>656.65+128.9+280.4+386+280</f>
        <v>1731.9499999999998</v>
      </c>
      <c r="L56" s="53" t="s">
        <v>143</v>
      </c>
      <c r="M56" s="39" t="s">
        <v>22</v>
      </c>
      <c r="N56" s="165"/>
      <c r="O56" s="192" t="s">
        <v>22</v>
      </c>
      <c r="P56" s="192" t="s">
        <v>22</v>
      </c>
      <c r="Q56" s="192" t="s">
        <v>22</v>
      </c>
      <c r="R56" s="192" t="s">
        <v>22</v>
      </c>
      <c r="S56" s="192" t="s">
        <v>144</v>
      </c>
      <c r="T56" s="192" t="s">
        <v>22</v>
      </c>
      <c r="U56" s="192" t="s">
        <v>22</v>
      </c>
      <c r="V56" s="192" t="s">
        <v>22</v>
      </c>
      <c r="W56" s="27"/>
      <c r="X56" s="27"/>
      <c r="Y56" s="27"/>
      <c r="Z56" s="27"/>
      <c r="AA56" s="27"/>
      <c r="AB56" s="11"/>
    </row>
    <row r="57" spans="1:28" ht="15.75" customHeight="1">
      <c r="A57" s="27"/>
      <c r="B57" s="162"/>
      <c r="C57" s="162"/>
      <c r="D57" s="53" t="s">
        <v>145</v>
      </c>
      <c r="E57" s="39">
        <v>1783.79</v>
      </c>
      <c r="F57" s="39" t="s">
        <v>39</v>
      </c>
      <c r="G57" s="163"/>
      <c r="H57" s="163"/>
      <c r="I57" s="39"/>
      <c r="J57" s="39"/>
      <c r="K57" s="39"/>
      <c r="L57" s="39"/>
      <c r="M57" s="39"/>
      <c r="N57" s="162"/>
      <c r="O57" s="162"/>
      <c r="P57" s="162"/>
      <c r="Q57" s="162"/>
      <c r="R57" s="162"/>
      <c r="S57" s="162"/>
      <c r="T57" s="162"/>
      <c r="U57" s="162"/>
      <c r="V57" s="162"/>
      <c r="W57" s="27"/>
      <c r="X57" s="27"/>
      <c r="Y57" s="27"/>
      <c r="Z57" s="27"/>
      <c r="AA57" s="27"/>
      <c r="AB57" s="11"/>
    </row>
    <row r="58" spans="1:28" ht="15.75" customHeight="1">
      <c r="A58" s="27"/>
      <c r="B58" s="163"/>
      <c r="C58" s="163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163"/>
      <c r="O58" s="163"/>
      <c r="P58" s="163"/>
      <c r="Q58" s="163"/>
      <c r="R58" s="163"/>
      <c r="S58" s="163"/>
      <c r="T58" s="163"/>
      <c r="U58" s="163"/>
      <c r="V58" s="163"/>
      <c r="W58" s="27"/>
      <c r="X58" s="27"/>
      <c r="Y58" s="27"/>
      <c r="Z58" s="27"/>
      <c r="AA58" s="27"/>
      <c r="AB58" s="11"/>
    </row>
    <row r="59" spans="1:28" ht="15.75" customHeight="1">
      <c r="A59" s="12"/>
      <c r="B59" s="168">
        <v>18</v>
      </c>
      <c r="C59" s="168" t="e">
        <f>+#REF!</f>
        <v>#REF!</v>
      </c>
      <c r="D59" s="49" t="s">
        <v>146</v>
      </c>
      <c r="E59" s="48">
        <v>6035.56</v>
      </c>
      <c r="F59" s="57" t="s">
        <v>48</v>
      </c>
      <c r="G59" s="184">
        <f>SUM(E59:E61)</f>
        <v>6943.9</v>
      </c>
      <c r="H59" s="185" t="s">
        <v>22</v>
      </c>
      <c r="I59" s="49" t="s">
        <v>146</v>
      </c>
      <c r="J59" s="48">
        <v>6035.56</v>
      </c>
      <c r="K59" s="48">
        <f>858.2+168</f>
        <v>1026.2</v>
      </c>
      <c r="L59" s="49" t="s">
        <v>147</v>
      </c>
      <c r="M59" s="185" t="s">
        <v>22</v>
      </c>
      <c r="N59" s="48"/>
      <c r="O59" s="173" t="s">
        <v>22</v>
      </c>
      <c r="P59" s="173" t="s">
        <v>22</v>
      </c>
      <c r="Q59" s="173" t="s">
        <v>22</v>
      </c>
      <c r="R59" s="173" t="s">
        <v>148</v>
      </c>
      <c r="S59" s="173"/>
      <c r="T59" s="173"/>
      <c r="U59" s="173"/>
      <c r="V59" s="173"/>
      <c r="W59" s="12"/>
      <c r="X59" s="12"/>
      <c r="Y59" s="12"/>
      <c r="Z59" s="12"/>
      <c r="AA59" s="12"/>
      <c r="AB59" s="13"/>
    </row>
    <row r="60" spans="1:28" ht="15.75" customHeight="1">
      <c r="A60" s="12"/>
      <c r="B60" s="162"/>
      <c r="C60" s="162"/>
      <c r="D60" s="49" t="s">
        <v>149</v>
      </c>
      <c r="E60" s="48">
        <v>798.77</v>
      </c>
      <c r="F60" s="57" t="s">
        <v>48</v>
      </c>
      <c r="G60" s="162"/>
      <c r="H60" s="162"/>
      <c r="I60" s="49" t="s">
        <v>150</v>
      </c>
      <c r="J60" s="48">
        <v>798.77</v>
      </c>
      <c r="K60" s="48">
        <v>300</v>
      </c>
      <c r="L60" s="48"/>
      <c r="M60" s="162"/>
      <c r="N60" s="48"/>
      <c r="O60" s="162"/>
      <c r="P60" s="162"/>
      <c r="Q60" s="162"/>
      <c r="R60" s="162"/>
      <c r="S60" s="162"/>
      <c r="T60" s="162"/>
      <c r="U60" s="162"/>
      <c r="V60" s="162"/>
      <c r="W60" s="12"/>
      <c r="X60" s="12"/>
      <c r="Y60" s="12"/>
      <c r="Z60" s="12"/>
      <c r="AA60" s="12"/>
      <c r="AB60" s="13"/>
    </row>
    <row r="61" spans="1:28" ht="15.75" customHeight="1">
      <c r="A61" s="12"/>
      <c r="B61" s="163"/>
      <c r="C61" s="163"/>
      <c r="D61" s="49" t="s">
        <v>151</v>
      </c>
      <c r="E61" s="48">
        <v>109.57</v>
      </c>
      <c r="F61" s="25" t="s">
        <v>152</v>
      </c>
      <c r="G61" s="163"/>
      <c r="H61" s="163"/>
      <c r="I61" s="49" t="s">
        <v>151</v>
      </c>
      <c r="J61" s="48">
        <v>109.57</v>
      </c>
      <c r="K61" s="48">
        <f>189+32.5</f>
        <v>221.5</v>
      </c>
      <c r="L61" s="49" t="s">
        <v>153</v>
      </c>
      <c r="M61" s="163"/>
      <c r="N61" s="49" t="s">
        <v>154</v>
      </c>
      <c r="O61" s="163"/>
      <c r="P61" s="163"/>
      <c r="Q61" s="163"/>
      <c r="R61" s="163"/>
      <c r="S61" s="163"/>
      <c r="T61" s="163"/>
      <c r="U61" s="163"/>
      <c r="V61" s="163"/>
      <c r="W61" s="12"/>
      <c r="X61" s="12"/>
      <c r="Y61" s="12"/>
      <c r="Z61" s="12"/>
      <c r="AA61" s="12"/>
      <c r="AB61" s="13"/>
    </row>
    <row r="62" spans="1:28" ht="15.75" customHeight="1">
      <c r="A62" s="27"/>
      <c r="B62" s="164">
        <v>19</v>
      </c>
      <c r="C62" s="164" t="e">
        <f>+#REF!</f>
        <v>#REF!</v>
      </c>
      <c r="D62" s="53" t="s">
        <v>155</v>
      </c>
      <c r="E62" s="39">
        <f>4349.17</f>
        <v>4349.17</v>
      </c>
      <c r="F62" s="39" t="s">
        <v>52</v>
      </c>
      <c r="G62" s="165">
        <f>E62+E63</f>
        <v>5498.5460000000003</v>
      </c>
      <c r="H62" s="171" t="s">
        <v>22</v>
      </c>
      <c r="I62" s="53" t="str">
        <f t="shared" ref="I62:J62" si="2">D62</f>
        <v xml:space="preserve">CM INGENIERIA -RUP 18- EMPRESAS PUBLICAS DE NEIVA </v>
      </c>
      <c r="J62" s="39">
        <f t="shared" si="2"/>
        <v>4349.17</v>
      </c>
      <c r="K62" s="39">
        <f>1399.78+397.95+216.4+272.25</f>
        <v>2286.38</v>
      </c>
      <c r="L62" s="39" t="s">
        <v>48</v>
      </c>
      <c r="M62" s="171" t="s">
        <v>22</v>
      </c>
      <c r="N62" s="39" t="s">
        <v>48</v>
      </c>
      <c r="O62" s="171" t="s">
        <v>22</v>
      </c>
      <c r="P62" s="171" t="s">
        <v>22</v>
      </c>
      <c r="Q62" s="171" t="s">
        <v>22</v>
      </c>
      <c r="R62" s="172" t="s">
        <v>88</v>
      </c>
      <c r="S62" s="172" t="s">
        <v>89</v>
      </c>
      <c r="T62" s="172" t="s">
        <v>89</v>
      </c>
      <c r="U62" s="172" t="s">
        <v>89</v>
      </c>
      <c r="V62" s="172" t="s">
        <v>89</v>
      </c>
      <c r="W62" s="179" t="s">
        <v>156</v>
      </c>
      <c r="X62" s="27"/>
      <c r="Y62" s="27"/>
      <c r="Z62" s="27"/>
      <c r="AA62" s="27"/>
      <c r="AB62" s="11"/>
    </row>
    <row r="63" spans="1:28" ht="15.75" customHeight="1">
      <c r="A63" s="27"/>
      <c r="B63" s="162"/>
      <c r="C63" s="162"/>
      <c r="D63" s="53" t="s">
        <v>157</v>
      </c>
      <c r="E63" s="39">
        <f>5746.88*0.2</f>
        <v>1149.376</v>
      </c>
      <c r="F63" s="39" t="s">
        <v>158</v>
      </c>
      <c r="G63" s="162"/>
      <c r="H63" s="163"/>
      <c r="I63" s="53" t="str">
        <f t="shared" ref="I63:J63" si="3">D63</f>
        <v>SEINGECOL SAS - RUP 64- SOCIEDAD DE ACUEDUCTOS, ALCANTARILLADOS Y ASEO AGUAS DEL HUILA</v>
      </c>
      <c r="J63" s="39">
        <f t="shared" si="3"/>
        <v>1149.376</v>
      </c>
      <c r="K63" s="39">
        <f>(2476+1309+557+217+307+147)*0.2</f>
        <v>1002.6</v>
      </c>
      <c r="L63" s="39" t="s">
        <v>48</v>
      </c>
      <c r="M63" s="163"/>
      <c r="N63" s="39" t="s">
        <v>48</v>
      </c>
      <c r="O63" s="162"/>
      <c r="P63" s="162"/>
      <c r="Q63" s="162"/>
      <c r="R63" s="162"/>
      <c r="S63" s="162"/>
      <c r="T63" s="162"/>
      <c r="U63" s="162"/>
      <c r="V63" s="162"/>
      <c r="W63" s="177"/>
      <c r="X63" s="27"/>
      <c r="Y63" s="27"/>
      <c r="Z63" s="27"/>
      <c r="AA63" s="27"/>
      <c r="AB63" s="11"/>
    </row>
    <row r="64" spans="1:28" ht="15.75" customHeight="1">
      <c r="A64" s="27"/>
      <c r="B64" s="163"/>
      <c r="C64" s="163"/>
      <c r="D64" s="39"/>
      <c r="E64" s="39"/>
      <c r="F64" s="39"/>
      <c r="G64" s="163"/>
      <c r="H64" s="39"/>
      <c r="I64" s="39"/>
      <c r="J64" s="39"/>
      <c r="K64" s="39"/>
      <c r="L64" s="39"/>
      <c r="M64" s="39"/>
      <c r="N64" s="39"/>
      <c r="O64" s="163"/>
      <c r="P64" s="163"/>
      <c r="Q64" s="163"/>
      <c r="R64" s="163"/>
      <c r="S64" s="163"/>
      <c r="T64" s="163"/>
      <c r="U64" s="163"/>
      <c r="V64" s="163"/>
      <c r="W64" s="178"/>
      <c r="X64" s="27"/>
      <c r="Y64" s="27"/>
      <c r="Z64" s="27"/>
      <c r="AA64" s="27"/>
      <c r="AB64" s="11"/>
    </row>
    <row r="65" spans="1:28" ht="15.75" customHeight="1">
      <c r="A65" s="12"/>
      <c r="B65" s="167">
        <v>20</v>
      </c>
      <c r="C65" s="168" t="e">
        <f>+#REF!</f>
        <v>#REF!</v>
      </c>
      <c r="D65" s="167" t="s">
        <v>159</v>
      </c>
      <c r="E65" s="169">
        <v>1579.37</v>
      </c>
      <c r="F65" s="167" t="s">
        <v>68</v>
      </c>
      <c r="G65" s="167">
        <f>SUM(E65:E67)</f>
        <v>1579.37</v>
      </c>
      <c r="H65" s="170" t="s">
        <v>22</v>
      </c>
      <c r="I65" s="167" t="s">
        <v>160</v>
      </c>
      <c r="J65" s="169">
        <v>7033.84</v>
      </c>
      <c r="K65" s="169">
        <f>523+1086+362+228+476+520</f>
        <v>3195</v>
      </c>
      <c r="L65" s="167" t="s">
        <v>161</v>
      </c>
      <c r="M65" s="185" t="s">
        <v>22</v>
      </c>
      <c r="N65" s="175"/>
      <c r="O65" s="175" t="s">
        <v>22</v>
      </c>
      <c r="P65" s="175" t="s">
        <v>22</v>
      </c>
      <c r="Q65" s="175" t="s">
        <v>22</v>
      </c>
      <c r="R65" s="175" t="s">
        <v>21</v>
      </c>
      <c r="S65" s="175" t="s">
        <v>162</v>
      </c>
      <c r="T65" s="175">
        <f>E65</f>
        <v>1579.37</v>
      </c>
      <c r="U65" s="175" t="s">
        <v>163</v>
      </c>
      <c r="V65" s="175" t="s">
        <v>163</v>
      </c>
      <c r="W65" s="12"/>
      <c r="X65" s="12"/>
      <c r="Y65" s="12"/>
      <c r="Z65" s="12"/>
      <c r="AA65" s="12"/>
      <c r="AB65" s="13"/>
    </row>
    <row r="66" spans="1:28" ht="15.75" customHeight="1">
      <c r="A66" s="12"/>
      <c r="B66" s="162"/>
      <c r="C66" s="162"/>
      <c r="D66" s="162"/>
      <c r="E66" s="162"/>
      <c r="F66" s="162"/>
      <c r="G66" s="162"/>
      <c r="H66" s="162"/>
      <c r="I66" s="162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62"/>
      <c r="V66" s="162"/>
      <c r="W66" s="12"/>
      <c r="X66" s="12"/>
      <c r="Y66" s="12"/>
      <c r="Z66" s="12"/>
      <c r="AA66" s="12"/>
      <c r="AB66" s="13"/>
    </row>
    <row r="67" spans="1:28" ht="15.75" customHeight="1">
      <c r="A67" s="12"/>
      <c r="B67" s="163"/>
      <c r="C67" s="163"/>
      <c r="D67" s="163"/>
      <c r="E67" s="163"/>
      <c r="F67" s="163"/>
      <c r="G67" s="163"/>
      <c r="H67" s="163"/>
      <c r="I67" s="163"/>
      <c r="J67" s="163"/>
      <c r="K67" s="163"/>
      <c r="L67" s="163"/>
      <c r="M67" s="163"/>
      <c r="N67" s="163"/>
      <c r="O67" s="163"/>
      <c r="P67" s="163"/>
      <c r="Q67" s="163"/>
      <c r="R67" s="163"/>
      <c r="S67" s="163"/>
      <c r="T67" s="163"/>
      <c r="U67" s="163"/>
      <c r="V67" s="163"/>
      <c r="W67" s="12"/>
      <c r="X67" s="12"/>
      <c r="Y67" s="12"/>
      <c r="Z67" s="12"/>
      <c r="AA67" s="12"/>
      <c r="AB67" s="13"/>
    </row>
    <row r="68" spans="1:28" ht="15.75" customHeight="1">
      <c r="A68" s="27"/>
      <c r="B68" s="164">
        <v>21</v>
      </c>
      <c r="C68" s="164" t="e">
        <f>+#REF!</f>
        <v>#REF!</v>
      </c>
      <c r="D68" s="23" t="s">
        <v>164</v>
      </c>
      <c r="E68" s="39">
        <v>1216.96</v>
      </c>
      <c r="F68" s="39" t="s">
        <v>48</v>
      </c>
      <c r="G68" s="180">
        <f>SUM(E68:E70)</f>
        <v>3027.33</v>
      </c>
      <c r="H68" s="180" t="s">
        <v>165</v>
      </c>
      <c r="I68" s="39"/>
      <c r="J68" s="39"/>
      <c r="K68" s="39"/>
      <c r="L68" s="39"/>
      <c r="M68" s="180" t="s">
        <v>165</v>
      </c>
      <c r="N68" s="165"/>
      <c r="O68" s="186" t="s">
        <v>22</v>
      </c>
      <c r="P68" s="186" t="s">
        <v>22</v>
      </c>
      <c r="Q68" s="186" t="s">
        <v>22</v>
      </c>
      <c r="R68" s="186" t="s">
        <v>166</v>
      </c>
      <c r="S68" s="186" t="s">
        <v>167</v>
      </c>
      <c r="T68" s="186" t="s">
        <v>167</v>
      </c>
      <c r="U68" s="186" t="s">
        <v>167</v>
      </c>
      <c r="V68" s="186" t="s">
        <v>167</v>
      </c>
      <c r="W68" s="27"/>
      <c r="X68" s="27"/>
      <c r="Y68" s="27"/>
      <c r="Z68" s="27"/>
      <c r="AA68" s="27"/>
      <c r="AB68" s="11"/>
    </row>
    <row r="69" spans="1:28" ht="15.75" customHeight="1">
      <c r="A69" s="27"/>
      <c r="B69" s="162"/>
      <c r="C69" s="162"/>
      <c r="D69" s="23" t="s">
        <v>168</v>
      </c>
      <c r="E69" s="39">
        <v>0</v>
      </c>
      <c r="F69" s="39" t="s">
        <v>169</v>
      </c>
      <c r="G69" s="162"/>
      <c r="H69" s="162"/>
      <c r="I69" s="39"/>
      <c r="J69" s="39"/>
      <c r="K69" s="39"/>
      <c r="L69" s="39"/>
      <c r="M69" s="162"/>
      <c r="N69" s="162"/>
      <c r="O69" s="162"/>
      <c r="P69" s="162"/>
      <c r="Q69" s="162"/>
      <c r="R69" s="162"/>
      <c r="S69" s="162"/>
      <c r="T69" s="162"/>
      <c r="U69" s="162"/>
      <c r="V69" s="162"/>
      <c r="W69" s="27"/>
      <c r="X69" s="27"/>
      <c r="Y69" s="27"/>
      <c r="Z69" s="27"/>
      <c r="AA69" s="27"/>
      <c r="AB69" s="11"/>
    </row>
    <row r="70" spans="1:28" ht="15.75" customHeight="1">
      <c r="A70" s="27"/>
      <c r="B70" s="163"/>
      <c r="C70" s="163"/>
      <c r="D70" s="23" t="s">
        <v>170</v>
      </c>
      <c r="E70" s="39">
        <v>1810.37</v>
      </c>
      <c r="F70" s="39" t="s">
        <v>48</v>
      </c>
      <c r="G70" s="163"/>
      <c r="H70" s="163"/>
      <c r="I70" s="23" t="s">
        <v>170</v>
      </c>
      <c r="J70" s="39">
        <f>E70</f>
        <v>1810.37</v>
      </c>
      <c r="K70" s="39">
        <f>622+788+1140+924</f>
        <v>3474</v>
      </c>
      <c r="L70" s="39" t="s">
        <v>48</v>
      </c>
      <c r="M70" s="163"/>
      <c r="N70" s="163"/>
      <c r="O70" s="163"/>
      <c r="P70" s="163"/>
      <c r="Q70" s="163"/>
      <c r="R70" s="163"/>
      <c r="S70" s="163"/>
      <c r="T70" s="163"/>
      <c r="U70" s="163"/>
      <c r="V70" s="163"/>
      <c r="W70" s="27"/>
      <c r="X70" s="27"/>
      <c r="Y70" s="27"/>
      <c r="Z70" s="27"/>
      <c r="AA70" s="27"/>
      <c r="AB70" s="11"/>
    </row>
    <row r="71" spans="1:28" ht="15.75" customHeight="1">
      <c r="A71" s="12"/>
      <c r="B71" s="185">
        <v>22</v>
      </c>
      <c r="C71" s="168" t="e">
        <f>+#REF!</f>
        <v>#REF!</v>
      </c>
      <c r="D71" s="49" t="s">
        <v>171</v>
      </c>
      <c r="E71" s="48">
        <v>8142.54</v>
      </c>
      <c r="F71" s="48"/>
      <c r="G71" s="169">
        <f>E71+E72+E73+E74</f>
        <v>9738.9000000000015</v>
      </c>
      <c r="H71" s="169" t="s">
        <v>22</v>
      </c>
      <c r="I71" s="36" t="s">
        <v>172</v>
      </c>
      <c r="J71" s="48">
        <v>789.98</v>
      </c>
      <c r="K71" s="48">
        <f>130+130+363+190+40+30+260</f>
        <v>1143</v>
      </c>
      <c r="L71" s="167" t="s">
        <v>173</v>
      </c>
      <c r="M71" s="169" t="s">
        <v>22</v>
      </c>
      <c r="N71" s="169"/>
      <c r="O71" s="169" t="s">
        <v>22</v>
      </c>
      <c r="P71" s="169" t="s">
        <v>22</v>
      </c>
      <c r="Q71" s="169" t="s">
        <v>22</v>
      </c>
      <c r="R71" s="207" t="s">
        <v>174</v>
      </c>
      <c r="S71" s="207"/>
      <c r="T71" s="207"/>
      <c r="U71" s="207"/>
      <c r="V71" s="207"/>
      <c r="W71" s="12"/>
      <c r="X71" s="12"/>
      <c r="Y71" s="12"/>
      <c r="Z71" s="12"/>
      <c r="AA71" s="12"/>
      <c r="AB71" s="13"/>
    </row>
    <row r="72" spans="1:28" ht="15.75" customHeight="1">
      <c r="A72" s="12"/>
      <c r="B72" s="162"/>
      <c r="C72" s="162"/>
      <c r="D72" s="36" t="s">
        <v>172</v>
      </c>
      <c r="E72" s="48">
        <v>789.98</v>
      </c>
      <c r="F72" s="48"/>
      <c r="G72" s="162"/>
      <c r="H72" s="162"/>
      <c r="I72" s="36" t="s">
        <v>175</v>
      </c>
      <c r="J72" s="48">
        <v>374.02</v>
      </c>
      <c r="K72" s="48">
        <f>315+297+508+215+168</f>
        <v>1503</v>
      </c>
      <c r="L72" s="162"/>
      <c r="M72" s="162"/>
      <c r="N72" s="162"/>
      <c r="O72" s="162"/>
      <c r="P72" s="162"/>
      <c r="Q72" s="162"/>
      <c r="R72" s="162"/>
      <c r="S72" s="162"/>
      <c r="T72" s="162"/>
      <c r="U72" s="162"/>
      <c r="V72" s="162"/>
      <c r="W72" s="12"/>
      <c r="X72" s="12"/>
      <c r="Y72" s="12"/>
      <c r="Z72" s="12"/>
      <c r="AA72" s="12"/>
      <c r="AB72" s="13"/>
    </row>
    <row r="73" spans="1:28" ht="15.75" customHeight="1">
      <c r="A73" s="12"/>
      <c r="B73" s="162"/>
      <c r="C73" s="162"/>
      <c r="D73" s="37" t="s">
        <v>176</v>
      </c>
      <c r="E73" s="48">
        <v>286.45</v>
      </c>
      <c r="F73" s="48"/>
      <c r="G73" s="162"/>
      <c r="H73" s="162"/>
      <c r="I73" s="48"/>
      <c r="J73" s="48"/>
      <c r="K73" s="48"/>
      <c r="L73" s="163"/>
      <c r="M73" s="163"/>
      <c r="N73" s="162"/>
      <c r="O73" s="162"/>
      <c r="P73" s="162"/>
      <c r="Q73" s="162"/>
      <c r="R73" s="162"/>
      <c r="S73" s="162"/>
      <c r="T73" s="162"/>
      <c r="U73" s="162"/>
      <c r="V73" s="162"/>
      <c r="W73" s="12"/>
      <c r="X73" s="12"/>
      <c r="Y73" s="12"/>
      <c r="Z73" s="12"/>
      <c r="AA73" s="12"/>
      <c r="AB73" s="13"/>
    </row>
    <row r="74" spans="1:28" ht="15.75" customHeight="1">
      <c r="A74" s="12"/>
      <c r="B74" s="163"/>
      <c r="C74" s="163"/>
      <c r="D74" s="37" t="s">
        <v>177</v>
      </c>
      <c r="E74" s="48">
        <v>519.92999999999995</v>
      </c>
      <c r="F74" s="48"/>
      <c r="G74" s="163"/>
      <c r="H74" s="163"/>
      <c r="I74" s="48"/>
      <c r="J74" s="48"/>
      <c r="K74" s="48"/>
      <c r="L74" s="48"/>
      <c r="M74" s="48"/>
      <c r="N74" s="163"/>
      <c r="O74" s="163"/>
      <c r="P74" s="163"/>
      <c r="Q74" s="163"/>
      <c r="R74" s="163"/>
      <c r="S74" s="163"/>
      <c r="T74" s="163"/>
      <c r="U74" s="163"/>
      <c r="V74" s="163"/>
      <c r="W74" s="12"/>
      <c r="X74" s="12"/>
      <c r="Y74" s="12"/>
      <c r="Z74" s="12"/>
      <c r="AA74" s="12"/>
      <c r="AB74" s="13"/>
    </row>
    <row r="75" spans="1:28" ht="15.75" customHeight="1">
      <c r="A75" s="27"/>
      <c r="B75" s="172">
        <v>23</v>
      </c>
      <c r="C75" s="164" t="e">
        <f>+#REF!</f>
        <v>#REF!</v>
      </c>
      <c r="D75" s="53" t="s">
        <v>178</v>
      </c>
      <c r="E75" s="39">
        <f>462.73</f>
        <v>462.73</v>
      </c>
      <c r="F75" s="58" t="s">
        <v>48</v>
      </c>
      <c r="G75" s="181">
        <f>SUM(E75:E77)</f>
        <v>1388.194</v>
      </c>
      <c r="H75" s="172" t="s">
        <v>22</v>
      </c>
      <c r="I75" s="53" t="s">
        <v>178</v>
      </c>
      <c r="J75" s="39">
        <f>462.7</f>
        <v>462.7</v>
      </c>
      <c r="K75" s="39">
        <f>(1853.87+91.13+93.75)*0.2</f>
        <v>407.75</v>
      </c>
      <c r="L75" s="53"/>
      <c r="M75" s="172" t="s">
        <v>22</v>
      </c>
      <c r="N75" s="165"/>
      <c r="O75" s="188" t="s">
        <v>22</v>
      </c>
      <c r="P75" s="188" t="s">
        <v>22</v>
      </c>
      <c r="Q75" s="188" t="s">
        <v>22</v>
      </c>
      <c r="R75" s="188" t="s">
        <v>22</v>
      </c>
      <c r="S75" s="188"/>
      <c r="T75" s="188"/>
      <c r="U75" s="188"/>
      <c r="V75" s="188"/>
      <c r="W75" s="27"/>
      <c r="X75" s="27"/>
      <c r="Y75" s="27"/>
      <c r="Z75" s="27"/>
      <c r="AA75" s="27"/>
      <c r="AB75" s="11"/>
    </row>
    <row r="76" spans="1:28" ht="15.75" customHeight="1">
      <c r="A76" s="27"/>
      <c r="B76" s="162"/>
      <c r="C76" s="162"/>
      <c r="D76" s="53" t="s">
        <v>179</v>
      </c>
      <c r="E76" s="39">
        <f>2313.66*0.4</f>
        <v>925.46399999999994</v>
      </c>
      <c r="F76" s="58" t="s">
        <v>48</v>
      </c>
      <c r="G76" s="162"/>
      <c r="H76" s="162"/>
      <c r="I76" s="53" t="s">
        <v>179</v>
      </c>
      <c r="J76" s="39">
        <f>925.46</f>
        <v>925.46</v>
      </c>
      <c r="K76" s="39">
        <f>(1853.87+91.13+93.75)*0.4</f>
        <v>815.5</v>
      </c>
      <c r="L76" s="53"/>
      <c r="M76" s="162"/>
      <c r="N76" s="162"/>
      <c r="O76" s="162"/>
      <c r="P76" s="162"/>
      <c r="Q76" s="162"/>
      <c r="R76" s="162"/>
      <c r="S76" s="162"/>
      <c r="T76" s="162"/>
      <c r="U76" s="162"/>
      <c r="V76" s="162"/>
      <c r="W76" s="27"/>
      <c r="X76" s="27"/>
      <c r="Y76" s="27"/>
      <c r="Z76" s="27"/>
      <c r="AA76" s="27"/>
      <c r="AB76" s="11"/>
    </row>
    <row r="77" spans="1:28" ht="15.75" customHeight="1">
      <c r="A77" s="27"/>
      <c r="B77" s="163"/>
      <c r="C77" s="163"/>
      <c r="D77" s="39"/>
      <c r="E77" s="39"/>
      <c r="F77" s="39"/>
      <c r="G77" s="163"/>
      <c r="H77" s="163"/>
      <c r="I77" s="39"/>
      <c r="J77" s="39"/>
      <c r="K77" s="39"/>
      <c r="L77" s="53"/>
      <c r="M77" s="163"/>
      <c r="N77" s="163"/>
      <c r="O77" s="163"/>
      <c r="P77" s="163"/>
      <c r="Q77" s="163"/>
      <c r="R77" s="163"/>
      <c r="S77" s="163"/>
      <c r="T77" s="163"/>
      <c r="U77" s="163"/>
      <c r="V77" s="163"/>
      <c r="W77" s="27"/>
      <c r="X77" s="27"/>
      <c r="Y77" s="27"/>
      <c r="Z77" s="27"/>
      <c r="AA77" s="27"/>
      <c r="AB77" s="11"/>
    </row>
    <row r="78" spans="1:28" ht="15.75" customHeight="1">
      <c r="A78" s="12"/>
      <c r="B78" s="168">
        <v>24</v>
      </c>
      <c r="C78" s="168" t="e">
        <f>+#REF!</f>
        <v>#REF!</v>
      </c>
      <c r="D78" s="49" t="s">
        <v>180</v>
      </c>
      <c r="E78" s="48">
        <v>16349.23</v>
      </c>
      <c r="F78" s="48" t="s">
        <v>181</v>
      </c>
      <c r="G78" s="48">
        <v>16349.23</v>
      </c>
      <c r="H78" s="59" t="s">
        <v>22</v>
      </c>
      <c r="I78" s="48" t="str">
        <f>D78</f>
        <v>CONECTA INGENIERIA SAS -RUP 131- EPM</v>
      </c>
      <c r="J78" s="48">
        <v>16349.23</v>
      </c>
      <c r="K78" s="48">
        <f>2631.65+883.62+296.72+195.47+26.3+297.27+467.67+120.62+160.83+188+72+13</f>
        <v>5353.15</v>
      </c>
      <c r="L78" s="48" t="s">
        <v>48</v>
      </c>
      <c r="M78" s="59" t="s">
        <v>22</v>
      </c>
      <c r="N78" s="169"/>
      <c r="O78" s="59" t="s">
        <v>22</v>
      </c>
      <c r="P78" s="59" t="s">
        <v>22</v>
      </c>
      <c r="Q78" s="59" t="s">
        <v>22</v>
      </c>
      <c r="R78" s="60" t="s">
        <v>88</v>
      </c>
      <c r="S78" s="185" t="s">
        <v>89</v>
      </c>
      <c r="T78" s="185" t="s">
        <v>89</v>
      </c>
      <c r="U78" s="185" t="s">
        <v>89</v>
      </c>
      <c r="V78" s="185" t="s">
        <v>89</v>
      </c>
      <c r="W78" s="176" t="s">
        <v>182</v>
      </c>
      <c r="X78" s="12"/>
      <c r="Y78" s="12"/>
      <c r="Z78" s="12"/>
      <c r="AA78" s="12"/>
      <c r="AB78" s="13"/>
    </row>
    <row r="79" spans="1:28" ht="15.75" customHeight="1">
      <c r="A79" s="12"/>
      <c r="B79" s="162"/>
      <c r="C79" s="162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162"/>
      <c r="O79" s="48"/>
      <c r="P79" s="48"/>
      <c r="Q79" s="48"/>
      <c r="R79" s="61"/>
      <c r="S79" s="162"/>
      <c r="T79" s="162"/>
      <c r="U79" s="162"/>
      <c r="V79" s="162"/>
      <c r="W79" s="177"/>
      <c r="X79" s="12"/>
      <c r="Y79" s="12"/>
      <c r="Z79" s="12"/>
      <c r="AA79" s="12"/>
      <c r="AB79" s="13"/>
    </row>
    <row r="80" spans="1:28" ht="15.75" customHeight="1">
      <c r="A80" s="12"/>
      <c r="B80" s="163"/>
      <c r="C80" s="163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163"/>
      <c r="O80" s="48"/>
      <c r="P80" s="48"/>
      <c r="Q80" s="48"/>
      <c r="R80" s="61"/>
      <c r="S80" s="163"/>
      <c r="T80" s="163"/>
      <c r="U80" s="163"/>
      <c r="V80" s="163"/>
      <c r="W80" s="178"/>
      <c r="X80" s="12"/>
      <c r="Y80" s="12"/>
      <c r="Z80" s="12"/>
      <c r="AA80" s="12"/>
      <c r="AB80" s="13"/>
    </row>
    <row r="81" spans="1:28" ht="15.75" customHeight="1">
      <c r="A81" s="27"/>
      <c r="B81" s="164">
        <v>25</v>
      </c>
      <c r="C81" s="164" t="e">
        <f>+#REF!</f>
        <v>#REF!</v>
      </c>
      <c r="D81" s="212" t="s">
        <v>183</v>
      </c>
      <c r="E81" s="199"/>
      <c r="F81" s="199"/>
      <c r="G81" s="199"/>
      <c r="H81" s="200"/>
      <c r="I81" s="39"/>
      <c r="J81" s="39"/>
      <c r="K81" s="39"/>
      <c r="L81" s="39"/>
      <c r="M81" s="186" t="s">
        <v>184</v>
      </c>
      <c r="N81" s="165" t="s">
        <v>185</v>
      </c>
      <c r="O81" s="192" t="s">
        <v>22</v>
      </c>
      <c r="P81" s="192" t="s">
        <v>22</v>
      </c>
      <c r="Q81" s="192" t="s">
        <v>22</v>
      </c>
      <c r="R81" s="192" t="s">
        <v>88</v>
      </c>
      <c r="S81" s="192"/>
      <c r="T81" s="192"/>
      <c r="U81" s="192"/>
      <c r="V81" s="192"/>
      <c r="W81" s="27"/>
      <c r="X81" s="27"/>
      <c r="Y81" s="27"/>
      <c r="Z81" s="27"/>
      <c r="AA81" s="27"/>
      <c r="AB81" s="11"/>
    </row>
    <row r="82" spans="1:28" ht="15.75" customHeight="1">
      <c r="A82" s="27"/>
      <c r="B82" s="162"/>
      <c r="C82" s="162"/>
      <c r="D82" s="213"/>
      <c r="E82" s="144"/>
      <c r="F82" s="144"/>
      <c r="G82" s="144"/>
      <c r="H82" s="214"/>
      <c r="I82" s="39"/>
      <c r="J82" s="39"/>
      <c r="K82" s="39"/>
      <c r="L82" s="39"/>
      <c r="M82" s="162"/>
      <c r="N82" s="162"/>
      <c r="O82" s="162"/>
      <c r="P82" s="162"/>
      <c r="Q82" s="162"/>
      <c r="R82" s="162"/>
      <c r="S82" s="162"/>
      <c r="T82" s="162"/>
      <c r="U82" s="162"/>
      <c r="V82" s="162"/>
      <c r="W82" s="27"/>
      <c r="X82" s="27"/>
      <c r="Y82" s="27"/>
      <c r="Z82" s="27"/>
      <c r="AA82" s="27"/>
      <c r="AB82" s="11"/>
    </row>
    <row r="83" spans="1:28" ht="54.75" customHeight="1">
      <c r="A83" s="27"/>
      <c r="B83" s="163"/>
      <c r="C83" s="163"/>
      <c r="D83" s="201"/>
      <c r="E83" s="202"/>
      <c r="F83" s="202"/>
      <c r="G83" s="202"/>
      <c r="H83" s="203"/>
      <c r="I83" s="39"/>
      <c r="J83" s="39"/>
      <c r="K83" s="39"/>
      <c r="L83" s="39"/>
      <c r="M83" s="163"/>
      <c r="N83" s="163"/>
      <c r="O83" s="163"/>
      <c r="P83" s="163"/>
      <c r="Q83" s="163"/>
      <c r="R83" s="163"/>
      <c r="S83" s="163"/>
      <c r="T83" s="163"/>
      <c r="U83" s="163"/>
      <c r="V83" s="163"/>
      <c r="W83" s="27"/>
      <c r="X83" s="27"/>
      <c r="Y83" s="27"/>
      <c r="Z83" s="27"/>
      <c r="AA83" s="27"/>
      <c r="AB83" s="11"/>
    </row>
    <row r="84" spans="1:28" ht="15.75" customHeight="1">
      <c r="A84" s="12"/>
      <c r="B84" s="167">
        <v>26</v>
      </c>
      <c r="C84" s="168" t="e">
        <f>+#REF!</f>
        <v>#REF!</v>
      </c>
      <c r="D84" s="29" t="s">
        <v>186</v>
      </c>
      <c r="E84" s="48">
        <v>2754.13</v>
      </c>
      <c r="F84" s="29" t="s">
        <v>48</v>
      </c>
      <c r="G84" s="167">
        <f>SUM(E84:E86)</f>
        <v>5637.55</v>
      </c>
      <c r="H84" s="167" t="s">
        <v>22</v>
      </c>
      <c r="I84" s="29" t="s">
        <v>186</v>
      </c>
      <c r="J84" s="48">
        <v>2754.13</v>
      </c>
      <c r="K84" s="48"/>
      <c r="L84" s="29" t="s">
        <v>187</v>
      </c>
      <c r="M84" s="167" t="s">
        <v>64</v>
      </c>
      <c r="N84" s="29" t="s">
        <v>188</v>
      </c>
      <c r="O84" s="170" t="s">
        <v>22</v>
      </c>
      <c r="P84" s="170" t="s">
        <v>22</v>
      </c>
      <c r="Q84" s="170" t="s">
        <v>22</v>
      </c>
      <c r="R84" s="170" t="s">
        <v>166</v>
      </c>
      <c r="S84" s="170"/>
      <c r="T84" s="170"/>
      <c r="U84" s="170"/>
      <c r="V84" s="170"/>
      <c r="W84" s="12"/>
      <c r="X84" s="12"/>
      <c r="Y84" s="12"/>
      <c r="Z84" s="12"/>
      <c r="AA84" s="12"/>
      <c r="AB84" s="13"/>
    </row>
    <row r="85" spans="1:28" ht="15.75" customHeight="1">
      <c r="A85" s="12"/>
      <c r="B85" s="162"/>
      <c r="C85" s="162"/>
      <c r="D85" s="29" t="s">
        <v>189</v>
      </c>
      <c r="E85" s="48">
        <f>2636.74*0.5</f>
        <v>1318.37</v>
      </c>
      <c r="F85" s="29" t="s">
        <v>48</v>
      </c>
      <c r="G85" s="162"/>
      <c r="H85" s="162"/>
      <c r="I85" s="29" t="s">
        <v>189</v>
      </c>
      <c r="J85" s="48">
        <f>2636.74*0.5</f>
        <v>1318.37</v>
      </c>
      <c r="K85" s="48">
        <f>(1143.94+895.16+201.58+14.25+347.98+198.4+420.1+208.7+563.7+27.4)*0.5</f>
        <v>2010.6049999999998</v>
      </c>
      <c r="L85" s="29" t="s">
        <v>190</v>
      </c>
      <c r="M85" s="162"/>
      <c r="N85" s="29" t="s">
        <v>191</v>
      </c>
      <c r="O85" s="162"/>
      <c r="P85" s="162"/>
      <c r="Q85" s="162"/>
      <c r="R85" s="162"/>
      <c r="S85" s="162"/>
      <c r="T85" s="162"/>
      <c r="U85" s="162"/>
      <c r="V85" s="162"/>
      <c r="W85" s="12"/>
      <c r="X85" s="12"/>
      <c r="Y85" s="12"/>
      <c r="Z85" s="12"/>
      <c r="AA85" s="12"/>
      <c r="AB85" s="13"/>
    </row>
    <row r="86" spans="1:28" ht="15.75" customHeight="1">
      <c r="A86" s="12"/>
      <c r="B86" s="163"/>
      <c r="C86" s="163"/>
      <c r="D86" s="29" t="s">
        <v>192</v>
      </c>
      <c r="E86" s="48">
        <v>1565.05</v>
      </c>
      <c r="F86" s="29" t="s">
        <v>48</v>
      </c>
      <c r="G86" s="163"/>
      <c r="H86" s="163"/>
      <c r="I86" s="29" t="s">
        <v>192</v>
      </c>
      <c r="J86" s="48">
        <v>1565.05</v>
      </c>
      <c r="K86" s="48"/>
      <c r="L86" s="29" t="s">
        <v>193</v>
      </c>
      <c r="M86" s="163"/>
      <c r="N86" s="29" t="s">
        <v>194</v>
      </c>
      <c r="O86" s="163"/>
      <c r="P86" s="163"/>
      <c r="Q86" s="163"/>
      <c r="R86" s="163"/>
      <c r="S86" s="163"/>
      <c r="T86" s="163"/>
      <c r="U86" s="163"/>
      <c r="V86" s="163"/>
      <c r="W86" s="12"/>
      <c r="X86" s="12"/>
      <c r="Y86" s="12"/>
      <c r="Z86" s="12"/>
      <c r="AA86" s="12"/>
      <c r="AB86" s="13"/>
    </row>
    <row r="87" spans="1:28" ht="15.75" customHeight="1">
      <c r="A87" s="27"/>
      <c r="B87" s="164">
        <v>27</v>
      </c>
      <c r="C87" s="164" t="e">
        <f>+#REF!</f>
        <v>#REF!</v>
      </c>
      <c r="D87" s="38" t="s">
        <v>195</v>
      </c>
      <c r="E87" s="39">
        <v>6704.31</v>
      </c>
      <c r="F87" s="39" t="s">
        <v>196</v>
      </c>
      <c r="G87" s="165">
        <f>E87+E87</f>
        <v>13408.62</v>
      </c>
      <c r="H87" s="209" t="s">
        <v>22</v>
      </c>
      <c r="I87" s="53" t="s">
        <v>197</v>
      </c>
      <c r="J87" s="39">
        <v>2039.79</v>
      </c>
      <c r="K87" s="39">
        <f>449.94+299.63+663.12</f>
        <v>1412.69</v>
      </c>
      <c r="L87" s="53" t="s">
        <v>198</v>
      </c>
      <c r="M87" s="39" t="s">
        <v>22</v>
      </c>
      <c r="N87" s="39"/>
      <c r="O87" s="39" t="s">
        <v>22</v>
      </c>
      <c r="P87" s="39" t="s">
        <v>22</v>
      </c>
      <c r="Q87" s="39" t="s">
        <v>22</v>
      </c>
      <c r="R87" s="62" t="s">
        <v>22</v>
      </c>
      <c r="S87" s="62" t="s">
        <v>199</v>
      </c>
      <c r="T87" s="62" t="s">
        <v>22</v>
      </c>
      <c r="U87" s="62" t="s">
        <v>22</v>
      </c>
      <c r="V87" s="62" t="s">
        <v>22</v>
      </c>
      <c r="W87" s="27"/>
      <c r="X87" s="27"/>
      <c r="Y87" s="27"/>
      <c r="Z87" s="27"/>
      <c r="AA87" s="27"/>
      <c r="AB87" s="11"/>
    </row>
    <row r="88" spans="1:28" ht="15.75" customHeight="1">
      <c r="A88" s="27"/>
      <c r="B88" s="162"/>
      <c r="C88" s="162"/>
      <c r="D88" s="38" t="s">
        <v>200</v>
      </c>
      <c r="E88" s="39">
        <v>3255.58</v>
      </c>
      <c r="F88" s="40">
        <v>1</v>
      </c>
      <c r="G88" s="163"/>
      <c r="H88" s="163"/>
      <c r="I88" s="39"/>
      <c r="J88" s="39"/>
      <c r="K88" s="39"/>
      <c r="L88" s="39"/>
      <c r="M88" s="39"/>
      <c r="N88" s="39"/>
      <c r="O88" s="39"/>
      <c r="P88" s="39"/>
      <c r="Q88" s="39"/>
      <c r="R88" s="62"/>
      <c r="S88" s="62"/>
      <c r="T88" s="62"/>
      <c r="U88" s="62"/>
      <c r="V88" s="62"/>
      <c r="W88" s="27"/>
      <c r="X88" s="27"/>
      <c r="Y88" s="27"/>
      <c r="Z88" s="27"/>
      <c r="AA88" s="27"/>
      <c r="AB88" s="11"/>
    </row>
    <row r="89" spans="1:28" ht="15.75" customHeight="1">
      <c r="A89" s="27"/>
      <c r="B89" s="163"/>
      <c r="C89" s="163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62"/>
      <c r="S89" s="62"/>
      <c r="T89" s="62"/>
      <c r="U89" s="62"/>
      <c r="V89" s="62"/>
      <c r="W89" s="27"/>
      <c r="X89" s="27"/>
      <c r="Y89" s="27"/>
      <c r="Z89" s="27"/>
      <c r="AA89" s="27"/>
      <c r="AB89" s="11"/>
    </row>
    <row r="90" spans="1:28" ht="15.75" customHeight="1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8"/>
      <c r="S90" s="7"/>
      <c r="T90" s="7"/>
      <c r="U90" s="7"/>
      <c r="V90" s="7"/>
      <c r="W90" s="7"/>
      <c r="X90" s="7"/>
      <c r="Y90" s="7"/>
      <c r="Z90" s="7"/>
      <c r="AA90" s="7"/>
      <c r="AB90" s="8"/>
    </row>
    <row r="91" spans="1:28" ht="15.75" customHeight="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8"/>
      <c r="S91" s="7"/>
      <c r="T91" s="7"/>
      <c r="U91" s="7"/>
      <c r="V91" s="7"/>
      <c r="W91" s="7"/>
      <c r="X91" s="7"/>
      <c r="Y91" s="7"/>
      <c r="Z91" s="7"/>
      <c r="AA91" s="7"/>
      <c r="AB91" s="8"/>
    </row>
    <row r="92" spans="1:28" ht="15.75" customHeight="1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8"/>
      <c r="S92" s="7"/>
      <c r="T92" s="7"/>
      <c r="U92" s="7"/>
      <c r="V92" s="7"/>
      <c r="W92" s="7"/>
      <c r="X92" s="7"/>
      <c r="Y92" s="7"/>
      <c r="Z92" s="7"/>
      <c r="AA92" s="7"/>
      <c r="AB92" s="8"/>
    </row>
    <row r="93" spans="1:28" ht="15.75" customHeight="1">
      <c r="A93" s="7"/>
      <c r="B93" s="18"/>
      <c r="C93" s="18"/>
      <c r="D93" s="18"/>
      <c r="E93" s="18"/>
      <c r="F93" s="14"/>
      <c r="G93" s="14"/>
      <c r="H93" s="208"/>
      <c r="I93" s="144"/>
      <c r="J93" s="14"/>
      <c r="K93" s="14"/>
      <c r="L93" s="210"/>
      <c r="M93" s="144"/>
      <c r="N93" s="144"/>
      <c r="O93" s="208"/>
      <c r="P93" s="144"/>
      <c r="Q93" s="144"/>
      <c r="R93" s="8"/>
      <c r="S93" s="7"/>
      <c r="T93" s="7"/>
      <c r="U93" s="7"/>
      <c r="V93" s="7"/>
      <c r="W93" s="7"/>
      <c r="X93" s="7"/>
      <c r="Y93" s="7"/>
      <c r="Z93" s="7"/>
      <c r="AA93" s="7"/>
      <c r="AB93" s="8"/>
    </row>
    <row r="94" spans="1:28" ht="15.75" customHeight="1">
      <c r="A94" s="7"/>
      <c r="B94" s="18"/>
      <c r="C94" s="208" t="s">
        <v>201</v>
      </c>
      <c r="D94" s="144"/>
      <c r="E94" s="144"/>
      <c r="F94" s="144"/>
      <c r="G94" s="144"/>
      <c r="H94" s="144"/>
      <c r="I94" s="144"/>
      <c r="J94" s="208" t="s">
        <v>202</v>
      </c>
      <c r="K94" s="144"/>
      <c r="L94" s="208" t="s">
        <v>203</v>
      </c>
      <c r="M94" s="144"/>
      <c r="N94" s="144"/>
      <c r="O94" s="208" t="s">
        <v>204</v>
      </c>
      <c r="P94" s="144"/>
      <c r="Q94" s="144"/>
      <c r="R94" s="8"/>
      <c r="S94" s="7"/>
      <c r="T94" s="7"/>
      <c r="U94" s="7"/>
      <c r="V94" s="7"/>
      <c r="W94" s="7"/>
      <c r="X94" s="7"/>
      <c r="Y94" s="7"/>
      <c r="Z94" s="7"/>
      <c r="AA94" s="7"/>
      <c r="AB94" s="8"/>
    </row>
    <row r="95" spans="1:28" ht="15.75" customHeight="1">
      <c r="A95" s="7"/>
      <c r="B95" s="18"/>
      <c r="C95" s="208" t="s">
        <v>205</v>
      </c>
      <c r="D95" s="144"/>
      <c r="E95" s="144"/>
      <c r="F95" s="144"/>
      <c r="G95" s="144"/>
      <c r="H95" s="144"/>
      <c r="I95" s="144"/>
      <c r="J95" s="208" t="s">
        <v>206</v>
      </c>
      <c r="K95" s="144"/>
      <c r="L95" s="208" t="s">
        <v>205</v>
      </c>
      <c r="M95" s="144"/>
      <c r="N95" s="144"/>
      <c r="O95" s="208" t="s">
        <v>206</v>
      </c>
      <c r="P95" s="144"/>
      <c r="Q95" s="144"/>
      <c r="R95" s="14"/>
      <c r="S95" s="14"/>
      <c r="T95" s="14"/>
      <c r="U95" s="7"/>
      <c r="V95" s="7"/>
      <c r="W95" s="7"/>
      <c r="X95" s="7"/>
      <c r="Y95" s="7"/>
      <c r="Z95" s="7"/>
      <c r="AA95" s="7"/>
      <c r="AB95" s="8"/>
    </row>
    <row r="96" spans="1:28" ht="15.75" customHeight="1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8"/>
      <c r="S96" s="7"/>
      <c r="T96" s="7"/>
      <c r="U96" s="7"/>
      <c r="V96" s="7"/>
      <c r="W96" s="7"/>
      <c r="X96" s="7"/>
      <c r="Y96" s="7"/>
      <c r="Z96" s="7"/>
      <c r="AA96" s="7"/>
      <c r="AB96" s="8"/>
    </row>
    <row r="97" spans="1:28" ht="15.75" customHeight="1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8"/>
      <c r="S97" s="7"/>
      <c r="T97" s="7"/>
      <c r="U97" s="7"/>
      <c r="V97" s="7"/>
      <c r="W97" s="7"/>
      <c r="X97" s="7"/>
      <c r="Y97" s="7"/>
      <c r="Z97" s="7"/>
      <c r="AA97" s="7"/>
      <c r="AB97" s="8"/>
    </row>
    <row r="98" spans="1:28" ht="15.75" customHeight="1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8"/>
      <c r="S98" s="7"/>
      <c r="T98" s="7"/>
      <c r="U98" s="7"/>
      <c r="V98" s="7"/>
      <c r="W98" s="7"/>
      <c r="X98" s="7"/>
      <c r="Y98" s="7"/>
      <c r="Z98" s="7"/>
      <c r="AA98" s="7"/>
      <c r="AB98" s="8"/>
    </row>
    <row r="99" spans="1:28" ht="15.75" customHeight="1">
      <c r="A99" s="7"/>
      <c r="B99" s="7"/>
      <c r="C99" s="7"/>
      <c r="D99" s="7"/>
      <c r="E99" s="7"/>
      <c r="F99" s="7"/>
      <c r="G99" s="7"/>
      <c r="H99" s="211"/>
      <c r="I99" s="144"/>
      <c r="J99" s="7"/>
      <c r="K99" s="7"/>
      <c r="L99" s="208"/>
      <c r="M99" s="144"/>
      <c r="N99" s="144"/>
      <c r="O99" s="7"/>
      <c r="P99" s="7"/>
      <c r="Q99" s="7"/>
      <c r="R99" s="8"/>
      <c r="S99" s="7"/>
      <c r="T99" s="7"/>
      <c r="U99" s="7"/>
      <c r="V99" s="7"/>
      <c r="W99" s="7"/>
      <c r="X99" s="7"/>
      <c r="Y99" s="7"/>
      <c r="Z99" s="7"/>
      <c r="AA99" s="7"/>
      <c r="AB99" s="8"/>
    </row>
    <row r="100" spans="1:28" ht="15.75" customHeight="1">
      <c r="A100" s="7"/>
      <c r="B100" s="7"/>
      <c r="C100" s="208" t="s">
        <v>207</v>
      </c>
      <c r="D100" s="144"/>
      <c r="E100" s="144"/>
      <c r="F100" s="144"/>
      <c r="G100" s="144"/>
      <c r="H100" s="144"/>
      <c r="I100" s="144"/>
      <c r="J100" s="7"/>
      <c r="K100" s="7"/>
      <c r="L100" s="208" t="s">
        <v>208</v>
      </c>
      <c r="M100" s="144"/>
      <c r="N100" s="144"/>
      <c r="O100" s="7"/>
      <c r="P100" s="7"/>
      <c r="Q100" s="7"/>
      <c r="R100" s="8"/>
      <c r="S100" s="7"/>
      <c r="T100" s="7"/>
      <c r="U100" s="7"/>
      <c r="V100" s="7"/>
      <c r="W100" s="7"/>
      <c r="X100" s="7"/>
      <c r="Y100" s="7"/>
      <c r="Z100" s="7"/>
      <c r="AA100" s="7"/>
      <c r="AB100" s="8"/>
    </row>
    <row r="101" spans="1:28" ht="15.75" customHeight="1">
      <c r="A101" s="7"/>
      <c r="B101" s="7"/>
      <c r="C101" s="208" t="s">
        <v>209</v>
      </c>
      <c r="D101" s="144"/>
      <c r="E101" s="144"/>
      <c r="F101" s="144"/>
      <c r="G101" s="144"/>
      <c r="H101" s="144"/>
      <c r="I101" s="144"/>
      <c r="J101" s="7"/>
      <c r="K101" s="7"/>
      <c r="L101" s="208" t="s">
        <v>209</v>
      </c>
      <c r="M101" s="144"/>
      <c r="N101" s="144"/>
      <c r="O101" s="14"/>
      <c r="P101" s="14"/>
      <c r="Q101" s="14"/>
      <c r="R101" s="8"/>
      <c r="S101" s="7"/>
      <c r="T101" s="7"/>
      <c r="U101" s="7"/>
      <c r="V101" s="7"/>
      <c r="W101" s="7"/>
      <c r="X101" s="7"/>
      <c r="Y101" s="7"/>
      <c r="Z101" s="7"/>
      <c r="AA101" s="7"/>
      <c r="AB101" s="8"/>
    </row>
    <row r="102" spans="1:28" ht="15.75" customHeight="1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8"/>
      <c r="S102" s="7"/>
      <c r="T102" s="7"/>
      <c r="U102" s="7"/>
      <c r="V102" s="7"/>
      <c r="W102" s="7"/>
      <c r="X102" s="7"/>
      <c r="Y102" s="7"/>
      <c r="Z102" s="7"/>
      <c r="AA102" s="7"/>
      <c r="AB102" s="8"/>
    </row>
    <row r="103" spans="1:28" ht="15.75" customHeight="1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8"/>
      <c r="S103" s="7"/>
      <c r="T103" s="7"/>
      <c r="U103" s="7"/>
      <c r="V103" s="7"/>
      <c r="W103" s="7"/>
      <c r="X103" s="7"/>
      <c r="Y103" s="7"/>
      <c r="Z103" s="7"/>
      <c r="AA103" s="7"/>
      <c r="AB103" s="8"/>
    </row>
    <row r="104" spans="1:28" ht="15.75" customHeight="1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8"/>
      <c r="S104" s="7"/>
      <c r="T104" s="7"/>
      <c r="U104" s="7"/>
      <c r="V104" s="7"/>
      <c r="W104" s="7"/>
      <c r="X104" s="7"/>
      <c r="Y104" s="7"/>
      <c r="Z104" s="7"/>
      <c r="AA104" s="7"/>
      <c r="AB104" s="8"/>
    </row>
    <row r="105" spans="1:28" ht="15.75" customHeight="1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8"/>
      <c r="S105" s="7"/>
      <c r="T105" s="7"/>
      <c r="U105" s="7"/>
      <c r="V105" s="7"/>
      <c r="W105" s="7"/>
      <c r="X105" s="7"/>
      <c r="Y105" s="7"/>
      <c r="Z105" s="7"/>
      <c r="AA105" s="7"/>
      <c r="AB105" s="8"/>
    </row>
    <row r="106" spans="1:28" ht="15.75" customHeight="1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8"/>
      <c r="S106" s="7"/>
      <c r="T106" s="7"/>
      <c r="U106" s="7"/>
      <c r="V106" s="7"/>
      <c r="W106" s="7"/>
      <c r="X106" s="7"/>
      <c r="Y106" s="7"/>
      <c r="Z106" s="7"/>
      <c r="AA106" s="7"/>
      <c r="AB106" s="8"/>
    </row>
    <row r="107" spans="1:28" ht="15.75" customHeight="1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8"/>
      <c r="S107" s="7"/>
      <c r="T107" s="7"/>
      <c r="U107" s="7"/>
      <c r="V107" s="7"/>
      <c r="W107" s="7"/>
      <c r="X107" s="7"/>
      <c r="Y107" s="7"/>
      <c r="Z107" s="7"/>
      <c r="AA107" s="7"/>
      <c r="AB107" s="8"/>
    </row>
    <row r="108" spans="1:28" ht="15.75" customHeight="1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8"/>
      <c r="S108" s="7"/>
      <c r="T108" s="7"/>
      <c r="U108" s="7"/>
      <c r="V108" s="7"/>
      <c r="W108" s="7"/>
      <c r="X108" s="7"/>
      <c r="Y108" s="7"/>
      <c r="Z108" s="7"/>
      <c r="AA108" s="7"/>
      <c r="AB108" s="8"/>
    </row>
    <row r="109" spans="1:28" ht="15.75" customHeight="1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8"/>
      <c r="S109" s="7"/>
      <c r="T109" s="7"/>
      <c r="U109" s="7"/>
      <c r="V109" s="7"/>
      <c r="W109" s="7"/>
      <c r="X109" s="7"/>
      <c r="Y109" s="7"/>
      <c r="Z109" s="7"/>
      <c r="AA109" s="7"/>
      <c r="AB109" s="8"/>
    </row>
    <row r="110" spans="1:28" ht="15.75" customHeight="1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8"/>
      <c r="S110" s="7"/>
      <c r="T110" s="7"/>
      <c r="U110" s="7"/>
      <c r="V110" s="7"/>
      <c r="W110" s="7"/>
      <c r="X110" s="7"/>
      <c r="Y110" s="7"/>
      <c r="Z110" s="7"/>
      <c r="AA110" s="7"/>
      <c r="AB110" s="8"/>
    </row>
    <row r="111" spans="1:28" ht="15.75" customHeight="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8"/>
      <c r="S111" s="7"/>
      <c r="T111" s="7"/>
      <c r="U111" s="7"/>
      <c r="V111" s="7"/>
      <c r="W111" s="7"/>
      <c r="X111" s="7"/>
      <c r="Y111" s="7"/>
      <c r="Z111" s="7"/>
      <c r="AA111" s="7"/>
      <c r="AB111" s="8"/>
    </row>
    <row r="112" spans="1:28" ht="15.75" customHeight="1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8"/>
      <c r="S112" s="7"/>
      <c r="T112" s="7"/>
      <c r="U112" s="7"/>
      <c r="V112" s="7"/>
      <c r="W112" s="7"/>
      <c r="X112" s="7"/>
      <c r="Y112" s="7"/>
      <c r="Z112" s="7"/>
      <c r="AA112" s="7"/>
      <c r="AB112" s="8"/>
    </row>
    <row r="113" spans="1:28" ht="15.75" customHeight="1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8"/>
      <c r="S113" s="7"/>
      <c r="T113" s="7"/>
      <c r="U113" s="7"/>
      <c r="V113" s="7"/>
      <c r="W113" s="7"/>
      <c r="X113" s="7"/>
      <c r="Y113" s="7"/>
      <c r="Z113" s="7"/>
      <c r="AA113" s="7"/>
      <c r="AB113" s="8"/>
    </row>
    <row r="114" spans="1:28" ht="15.75" customHeight="1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8"/>
      <c r="S114" s="7"/>
      <c r="T114" s="7"/>
      <c r="U114" s="7"/>
      <c r="V114" s="7"/>
      <c r="W114" s="7"/>
      <c r="X114" s="7"/>
      <c r="Y114" s="7"/>
      <c r="Z114" s="7"/>
      <c r="AA114" s="7"/>
      <c r="AB114" s="8"/>
    </row>
    <row r="115" spans="1:28" ht="15.75" customHeight="1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8"/>
      <c r="S115" s="7"/>
      <c r="T115" s="7"/>
      <c r="U115" s="7"/>
      <c r="V115" s="7"/>
      <c r="W115" s="7"/>
      <c r="X115" s="7"/>
      <c r="Y115" s="7"/>
      <c r="Z115" s="7"/>
      <c r="AA115" s="7"/>
      <c r="AB115" s="8"/>
    </row>
    <row r="116" spans="1:28" ht="15.75" customHeight="1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8"/>
      <c r="S116" s="7"/>
      <c r="T116" s="7"/>
      <c r="U116" s="7"/>
      <c r="V116" s="7"/>
      <c r="W116" s="7"/>
      <c r="X116" s="7"/>
      <c r="Y116" s="7"/>
      <c r="Z116" s="7"/>
      <c r="AA116" s="7"/>
      <c r="AB116" s="8"/>
    </row>
    <row r="117" spans="1:28" ht="15.75" customHeight="1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8"/>
      <c r="S117" s="7"/>
      <c r="T117" s="7"/>
      <c r="U117" s="7"/>
      <c r="V117" s="7"/>
      <c r="W117" s="7"/>
      <c r="X117" s="7"/>
      <c r="Y117" s="7"/>
      <c r="Z117" s="7"/>
      <c r="AA117" s="7"/>
      <c r="AB117" s="8"/>
    </row>
    <row r="118" spans="1:28" ht="15.75" customHeight="1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8"/>
      <c r="S118" s="7"/>
      <c r="T118" s="7"/>
      <c r="U118" s="7"/>
      <c r="V118" s="7"/>
      <c r="W118" s="7"/>
      <c r="X118" s="7"/>
      <c r="Y118" s="7"/>
      <c r="Z118" s="7"/>
      <c r="AA118" s="7"/>
      <c r="AB118" s="8"/>
    </row>
    <row r="119" spans="1:28" ht="15.75" customHeight="1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8"/>
      <c r="S119" s="7"/>
      <c r="T119" s="7"/>
      <c r="U119" s="7"/>
      <c r="V119" s="7"/>
      <c r="W119" s="7"/>
      <c r="X119" s="7"/>
      <c r="Y119" s="7"/>
      <c r="Z119" s="7"/>
      <c r="AA119" s="7"/>
      <c r="AB119" s="8"/>
    </row>
    <row r="120" spans="1:28" ht="15.75" customHeight="1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8"/>
      <c r="S120" s="7"/>
      <c r="T120" s="7"/>
      <c r="U120" s="7"/>
      <c r="V120" s="7"/>
      <c r="W120" s="7"/>
      <c r="X120" s="7"/>
      <c r="Y120" s="7"/>
      <c r="Z120" s="7"/>
      <c r="AA120" s="7"/>
      <c r="AB120" s="8"/>
    </row>
    <row r="121" spans="1:28" ht="15.75" customHeight="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8"/>
      <c r="S121" s="7"/>
      <c r="T121" s="7"/>
      <c r="U121" s="7"/>
      <c r="V121" s="7"/>
      <c r="W121" s="7"/>
      <c r="X121" s="7"/>
      <c r="Y121" s="7"/>
      <c r="Z121" s="7"/>
      <c r="AA121" s="7"/>
      <c r="AB121" s="8"/>
    </row>
    <row r="122" spans="1:28" ht="15.75" customHeight="1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8"/>
      <c r="S122" s="7"/>
      <c r="T122" s="7"/>
      <c r="U122" s="7"/>
      <c r="V122" s="7"/>
      <c r="W122" s="7"/>
      <c r="X122" s="7"/>
      <c r="Y122" s="7"/>
      <c r="Z122" s="7"/>
      <c r="AA122" s="7"/>
      <c r="AB122" s="8"/>
    </row>
    <row r="123" spans="1:28" ht="15.75" customHeight="1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8"/>
      <c r="S123" s="7"/>
      <c r="T123" s="7"/>
      <c r="U123" s="7"/>
      <c r="V123" s="7"/>
      <c r="W123" s="7"/>
      <c r="X123" s="7"/>
      <c r="Y123" s="7"/>
      <c r="Z123" s="7"/>
      <c r="AA123" s="7"/>
      <c r="AB123" s="8"/>
    </row>
    <row r="124" spans="1:28" ht="15.75" customHeight="1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8"/>
      <c r="S124" s="7"/>
      <c r="T124" s="7"/>
      <c r="U124" s="7"/>
      <c r="V124" s="7"/>
      <c r="W124" s="7"/>
      <c r="X124" s="7"/>
      <c r="Y124" s="7"/>
      <c r="Z124" s="7"/>
      <c r="AA124" s="7"/>
      <c r="AB124" s="8"/>
    </row>
    <row r="125" spans="1:28" ht="15.75" customHeight="1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8"/>
      <c r="S125" s="7"/>
      <c r="T125" s="7"/>
      <c r="U125" s="7"/>
      <c r="V125" s="7"/>
      <c r="W125" s="7"/>
      <c r="X125" s="7"/>
      <c r="Y125" s="7"/>
      <c r="Z125" s="7"/>
      <c r="AA125" s="7"/>
      <c r="AB125" s="8"/>
    </row>
    <row r="126" spans="1:28" ht="15.75" customHeight="1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8"/>
      <c r="S126" s="7"/>
      <c r="T126" s="7"/>
      <c r="U126" s="7"/>
      <c r="V126" s="7"/>
      <c r="W126" s="7"/>
      <c r="X126" s="7"/>
      <c r="Y126" s="7"/>
      <c r="Z126" s="7"/>
      <c r="AA126" s="7"/>
      <c r="AB126" s="8"/>
    </row>
    <row r="127" spans="1:28" ht="15.75" customHeight="1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8"/>
      <c r="S127" s="7"/>
      <c r="T127" s="7"/>
      <c r="U127" s="7"/>
      <c r="V127" s="7"/>
      <c r="W127" s="7"/>
      <c r="X127" s="7"/>
      <c r="Y127" s="7"/>
      <c r="Z127" s="7"/>
      <c r="AA127" s="7"/>
      <c r="AB127" s="8"/>
    </row>
    <row r="128" spans="1:28" ht="15.75" customHeight="1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8"/>
      <c r="S128" s="7"/>
      <c r="T128" s="7"/>
      <c r="U128" s="7"/>
      <c r="V128" s="7"/>
      <c r="W128" s="7"/>
      <c r="X128" s="7"/>
      <c r="Y128" s="7"/>
      <c r="Z128" s="7"/>
      <c r="AA128" s="7"/>
      <c r="AB128" s="8"/>
    </row>
    <row r="129" spans="1:28" ht="15.75" customHeight="1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8"/>
      <c r="S129" s="7"/>
      <c r="T129" s="7"/>
      <c r="U129" s="7"/>
      <c r="V129" s="7"/>
      <c r="W129" s="7"/>
      <c r="X129" s="7"/>
      <c r="Y129" s="7"/>
      <c r="Z129" s="7"/>
      <c r="AA129" s="7"/>
      <c r="AB129" s="8"/>
    </row>
    <row r="130" spans="1:28" ht="15.75" customHeight="1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8"/>
      <c r="S130" s="7"/>
      <c r="T130" s="7"/>
      <c r="U130" s="7"/>
      <c r="V130" s="7"/>
      <c r="W130" s="7"/>
      <c r="X130" s="7"/>
      <c r="Y130" s="7"/>
      <c r="Z130" s="7"/>
      <c r="AA130" s="7"/>
      <c r="AB130" s="8"/>
    </row>
    <row r="131" spans="1:28" ht="15.75" customHeight="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8"/>
      <c r="S131" s="7"/>
      <c r="T131" s="7"/>
      <c r="U131" s="7"/>
      <c r="V131" s="7"/>
      <c r="W131" s="7"/>
      <c r="X131" s="7"/>
      <c r="Y131" s="7"/>
      <c r="Z131" s="7"/>
      <c r="AA131" s="7"/>
      <c r="AB131" s="8"/>
    </row>
    <row r="132" spans="1:28" ht="15.75" customHeight="1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8"/>
      <c r="S132" s="7"/>
      <c r="T132" s="7"/>
      <c r="U132" s="7"/>
      <c r="V132" s="7"/>
      <c r="W132" s="7"/>
      <c r="X132" s="7"/>
      <c r="Y132" s="7"/>
      <c r="Z132" s="7"/>
      <c r="AA132" s="7"/>
      <c r="AB132" s="8"/>
    </row>
    <row r="133" spans="1:28" ht="15.75" customHeight="1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8"/>
      <c r="S133" s="7"/>
      <c r="T133" s="7"/>
      <c r="U133" s="7"/>
      <c r="V133" s="7"/>
      <c r="W133" s="7"/>
      <c r="X133" s="7"/>
      <c r="Y133" s="7"/>
      <c r="Z133" s="7"/>
      <c r="AA133" s="7"/>
      <c r="AB133" s="8"/>
    </row>
    <row r="134" spans="1:28" ht="15.75" customHeight="1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8"/>
      <c r="S134" s="7"/>
      <c r="T134" s="7"/>
      <c r="U134" s="7"/>
      <c r="V134" s="7"/>
      <c r="W134" s="7"/>
      <c r="X134" s="7"/>
      <c r="Y134" s="7"/>
      <c r="Z134" s="7"/>
      <c r="AA134" s="7"/>
      <c r="AB134" s="8"/>
    </row>
    <row r="135" spans="1:28" ht="15.75" customHeight="1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8"/>
      <c r="S135" s="7"/>
      <c r="T135" s="7"/>
      <c r="U135" s="7"/>
      <c r="V135" s="7"/>
      <c r="W135" s="7"/>
      <c r="X135" s="7"/>
      <c r="Y135" s="7"/>
      <c r="Z135" s="7"/>
      <c r="AA135" s="7"/>
      <c r="AB135" s="8"/>
    </row>
    <row r="136" spans="1:28" ht="15.75" customHeight="1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8"/>
      <c r="S136" s="7"/>
      <c r="T136" s="7"/>
      <c r="U136" s="7"/>
      <c r="V136" s="7"/>
      <c r="W136" s="7"/>
      <c r="X136" s="7"/>
      <c r="Y136" s="7"/>
      <c r="Z136" s="7"/>
      <c r="AA136" s="7"/>
      <c r="AB136" s="8"/>
    </row>
    <row r="137" spans="1:28" ht="15.75" customHeight="1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8"/>
      <c r="S137" s="7"/>
      <c r="T137" s="7"/>
      <c r="U137" s="7"/>
      <c r="V137" s="7"/>
      <c r="W137" s="7"/>
      <c r="X137" s="7"/>
      <c r="Y137" s="7"/>
      <c r="Z137" s="7"/>
      <c r="AA137" s="7"/>
      <c r="AB137" s="8"/>
    </row>
    <row r="138" spans="1:28" ht="15.75" customHeight="1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8"/>
      <c r="S138" s="7"/>
      <c r="T138" s="7"/>
      <c r="U138" s="7"/>
      <c r="V138" s="7"/>
      <c r="W138" s="7"/>
      <c r="X138" s="7"/>
      <c r="Y138" s="7"/>
      <c r="Z138" s="7"/>
      <c r="AA138" s="7"/>
      <c r="AB138" s="8"/>
    </row>
    <row r="139" spans="1:28" ht="15.75" customHeight="1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8"/>
      <c r="S139" s="7"/>
      <c r="T139" s="7"/>
      <c r="U139" s="7"/>
      <c r="V139" s="7"/>
      <c r="W139" s="7"/>
      <c r="X139" s="7"/>
      <c r="Y139" s="7"/>
      <c r="Z139" s="7"/>
      <c r="AA139" s="7"/>
      <c r="AB139" s="8"/>
    </row>
    <row r="140" spans="1:28" ht="15.75" customHeight="1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8"/>
      <c r="S140" s="7"/>
      <c r="T140" s="7"/>
      <c r="U140" s="7"/>
      <c r="V140" s="7"/>
      <c r="W140" s="7"/>
      <c r="X140" s="7"/>
      <c r="Y140" s="7"/>
      <c r="Z140" s="7"/>
      <c r="AA140" s="7"/>
      <c r="AB140" s="8"/>
    </row>
    <row r="141" spans="1:28" ht="15.75" customHeight="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8"/>
      <c r="S141" s="7"/>
      <c r="T141" s="7"/>
      <c r="U141" s="7"/>
      <c r="V141" s="7"/>
      <c r="W141" s="7"/>
      <c r="X141" s="7"/>
      <c r="Y141" s="7"/>
      <c r="Z141" s="7"/>
      <c r="AA141" s="7"/>
      <c r="AB141" s="8"/>
    </row>
    <row r="142" spans="1:28" ht="15.75" customHeight="1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8"/>
      <c r="S142" s="7"/>
      <c r="T142" s="7"/>
      <c r="U142" s="7"/>
      <c r="V142" s="7"/>
      <c r="W142" s="7"/>
      <c r="X142" s="7"/>
      <c r="Y142" s="7"/>
      <c r="Z142" s="7"/>
      <c r="AA142" s="7"/>
      <c r="AB142" s="8"/>
    </row>
    <row r="143" spans="1:28" ht="15.75" customHeight="1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8"/>
      <c r="S143" s="7"/>
      <c r="T143" s="7"/>
      <c r="U143" s="7"/>
      <c r="V143" s="7"/>
      <c r="W143" s="7"/>
      <c r="X143" s="7"/>
      <c r="Y143" s="7"/>
      <c r="Z143" s="7"/>
      <c r="AA143" s="7"/>
      <c r="AB143" s="8"/>
    </row>
    <row r="144" spans="1:28" ht="15.75" customHeight="1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8"/>
      <c r="S144" s="7"/>
      <c r="T144" s="7"/>
      <c r="U144" s="7"/>
      <c r="V144" s="7"/>
      <c r="W144" s="7"/>
      <c r="X144" s="7"/>
      <c r="Y144" s="7"/>
      <c r="Z144" s="7"/>
      <c r="AA144" s="7"/>
      <c r="AB144" s="8"/>
    </row>
    <row r="145" spans="1:28" ht="15.75" customHeight="1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8"/>
      <c r="S145" s="7"/>
      <c r="T145" s="7"/>
      <c r="U145" s="7"/>
      <c r="V145" s="7"/>
      <c r="W145" s="7"/>
      <c r="X145" s="7"/>
      <c r="Y145" s="7"/>
      <c r="Z145" s="7"/>
      <c r="AA145" s="7"/>
      <c r="AB145" s="8"/>
    </row>
    <row r="146" spans="1:28" ht="15.75" customHeight="1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8"/>
      <c r="S146" s="7"/>
      <c r="T146" s="7"/>
      <c r="U146" s="7"/>
      <c r="V146" s="7"/>
      <c r="W146" s="7"/>
      <c r="X146" s="7"/>
      <c r="Y146" s="7"/>
      <c r="Z146" s="7"/>
      <c r="AA146" s="7"/>
      <c r="AB146" s="8"/>
    </row>
    <row r="147" spans="1:28" ht="15.75" customHeight="1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8"/>
      <c r="S147" s="7"/>
      <c r="T147" s="7"/>
      <c r="U147" s="7"/>
      <c r="V147" s="7"/>
      <c r="W147" s="7"/>
      <c r="X147" s="7"/>
      <c r="Y147" s="7"/>
      <c r="Z147" s="7"/>
      <c r="AA147" s="7"/>
      <c r="AB147" s="8"/>
    </row>
    <row r="148" spans="1:28" ht="15.75" customHeight="1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8"/>
      <c r="S148" s="7"/>
      <c r="T148" s="7"/>
      <c r="U148" s="7"/>
      <c r="V148" s="7"/>
      <c r="W148" s="7"/>
      <c r="X148" s="7"/>
      <c r="Y148" s="7"/>
      <c r="Z148" s="7"/>
      <c r="AA148" s="7"/>
      <c r="AB148" s="8"/>
    </row>
    <row r="149" spans="1:28" ht="15.75" customHeight="1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8"/>
      <c r="S149" s="7"/>
      <c r="T149" s="7"/>
      <c r="U149" s="7"/>
      <c r="V149" s="7"/>
      <c r="W149" s="7"/>
      <c r="X149" s="7"/>
      <c r="Y149" s="7"/>
      <c r="Z149" s="7"/>
      <c r="AA149" s="7"/>
      <c r="AB149" s="8"/>
    </row>
    <row r="150" spans="1:28" ht="15.75" customHeight="1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8"/>
      <c r="S150" s="7"/>
      <c r="T150" s="7"/>
      <c r="U150" s="7"/>
      <c r="V150" s="7"/>
      <c r="W150" s="7"/>
      <c r="X150" s="7"/>
      <c r="Y150" s="7"/>
      <c r="Z150" s="7"/>
      <c r="AA150" s="7"/>
      <c r="AB150" s="8"/>
    </row>
    <row r="151" spans="1:28" ht="15.75" customHeight="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8"/>
      <c r="S151" s="7"/>
      <c r="T151" s="7"/>
      <c r="U151" s="7"/>
      <c r="V151" s="7"/>
      <c r="W151" s="7"/>
      <c r="X151" s="7"/>
      <c r="Y151" s="7"/>
      <c r="Z151" s="7"/>
      <c r="AA151" s="7"/>
      <c r="AB151" s="8"/>
    </row>
    <row r="152" spans="1:28" ht="15.75" customHeight="1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8"/>
      <c r="S152" s="7"/>
      <c r="T152" s="7"/>
      <c r="U152" s="7"/>
      <c r="V152" s="7"/>
      <c r="W152" s="7"/>
      <c r="X152" s="7"/>
      <c r="Y152" s="7"/>
      <c r="Z152" s="7"/>
      <c r="AA152" s="7"/>
      <c r="AB152" s="8"/>
    </row>
    <row r="153" spans="1:28" ht="15.75" customHeight="1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8"/>
      <c r="S153" s="7"/>
      <c r="T153" s="7"/>
      <c r="U153" s="7"/>
      <c r="V153" s="7"/>
      <c r="W153" s="7"/>
      <c r="X153" s="7"/>
      <c r="Y153" s="7"/>
      <c r="Z153" s="7"/>
      <c r="AA153" s="7"/>
      <c r="AB153" s="8"/>
    </row>
    <row r="154" spans="1:28" ht="15.75" customHeight="1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8"/>
      <c r="S154" s="7"/>
      <c r="T154" s="7"/>
      <c r="U154" s="7"/>
      <c r="V154" s="7"/>
      <c r="W154" s="7"/>
      <c r="X154" s="7"/>
      <c r="Y154" s="7"/>
      <c r="Z154" s="7"/>
      <c r="AA154" s="7"/>
      <c r="AB154" s="8"/>
    </row>
    <row r="155" spans="1:28" ht="15.75" customHeight="1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8"/>
      <c r="S155" s="7"/>
      <c r="T155" s="7"/>
      <c r="U155" s="7"/>
      <c r="V155" s="7"/>
      <c r="W155" s="7"/>
      <c r="X155" s="7"/>
      <c r="Y155" s="7"/>
      <c r="Z155" s="7"/>
      <c r="AA155" s="7"/>
      <c r="AB155" s="8"/>
    </row>
    <row r="156" spans="1:28" ht="15.75" customHeight="1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8"/>
      <c r="S156" s="7"/>
      <c r="T156" s="7"/>
      <c r="U156" s="7"/>
      <c r="V156" s="7"/>
      <c r="W156" s="7"/>
      <c r="X156" s="7"/>
      <c r="Y156" s="7"/>
      <c r="Z156" s="7"/>
      <c r="AA156" s="7"/>
      <c r="AB156" s="8"/>
    </row>
    <row r="157" spans="1:28" ht="15.75" customHeight="1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8"/>
      <c r="S157" s="7"/>
      <c r="T157" s="7"/>
      <c r="U157" s="7"/>
      <c r="V157" s="7"/>
      <c r="W157" s="7"/>
      <c r="X157" s="7"/>
      <c r="Y157" s="7"/>
      <c r="Z157" s="7"/>
      <c r="AA157" s="7"/>
      <c r="AB157" s="8"/>
    </row>
    <row r="158" spans="1:28" ht="15.75" customHeight="1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8"/>
      <c r="S158" s="7"/>
      <c r="T158" s="7"/>
      <c r="U158" s="7"/>
      <c r="V158" s="7"/>
      <c r="W158" s="7"/>
      <c r="X158" s="7"/>
      <c r="Y158" s="7"/>
      <c r="Z158" s="7"/>
      <c r="AA158" s="7"/>
      <c r="AB158" s="8"/>
    </row>
    <row r="159" spans="1:28" ht="15.75" customHeight="1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8"/>
      <c r="S159" s="7"/>
      <c r="T159" s="7"/>
      <c r="U159" s="7"/>
      <c r="V159" s="7"/>
      <c r="W159" s="7"/>
      <c r="X159" s="7"/>
      <c r="Y159" s="7"/>
      <c r="Z159" s="7"/>
      <c r="AA159" s="7"/>
      <c r="AB159" s="8"/>
    </row>
    <row r="160" spans="1:28" ht="15.75" customHeight="1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8"/>
      <c r="S160" s="7"/>
      <c r="T160" s="7"/>
      <c r="U160" s="7"/>
      <c r="V160" s="7"/>
      <c r="W160" s="7"/>
      <c r="X160" s="7"/>
      <c r="Y160" s="7"/>
      <c r="Z160" s="7"/>
      <c r="AA160" s="7"/>
      <c r="AB160" s="8"/>
    </row>
    <row r="161" spans="1:28" ht="15.75" customHeight="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8"/>
      <c r="S161" s="7"/>
      <c r="T161" s="7"/>
      <c r="U161" s="7"/>
      <c r="V161" s="7"/>
      <c r="W161" s="7"/>
      <c r="X161" s="7"/>
      <c r="Y161" s="7"/>
      <c r="Z161" s="7"/>
      <c r="AA161" s="7"/>
      <c r="AB161" s="8"/>
    </row>
    <row r="162" spans="1:28" ht="15.75" customHeight="1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8"/>
      <c r="S162" s="7"/>
      <c r="T162" s="7"/>
      <c r="U162" s="7"/>
      <c r="V162" s="7"/>
      <c r="W162" s="7"/>
      <c r="X162" s="7"/>
      <c r="Y162" s="7"/>
      <c r="Z162" s="7"/>
      <c r="AA162" s="7"/>
      <c r="AB162" s="8"/>
    </row>
    <row r="163" spans="1:28" ht="15.75" customHeight="1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8"/>
      <c r="S163" s="7"/>
      <c r="T163" s="7"/>
      <c r="U163" s="7"/>
      <c r="V163" s="7"/>
      <c r="W163" s="7"/>
      <c r="X163" s="7"/>
      <c r="Y163" s="7"/>
      <c r="Z163" s="7"/>
      <c r="AA163" s="7"/>
      <c r="AB163" s="8"/>
    </row>
    <row r="164" spans="1:28" ht="15.75" customHeight="1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8"/>
      <c r="S164" s="7"/>
      <c r="T164" s="7"/>
      <c r="U164" s="7"/>
      <c r="V164" s="7"/>
      <c r="W164" s="7"/>
      <c r="X164" s="7"/>
      <c r="Y164" s="7"/>
      <c r="Z164" s="7"/>
      <c r="AA164" s="7"/>
      <c r="AB164" s="8"/>
    </row>
    <row r="165" spans="1:28" ht="15.75" customHeight="1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8"/>
      <c r="S165" s="7"/>
      <c r="T165" s="7"/>
      <c r="U165" s="7"/>
      <c r="V165" s="7"/>
      <c r="W165" s="7"/>
      <c r="X165" s="7"/>
      <c r="Y165" s="7"/>
      <c r="Z165" s="7"/>
      <c r="AA165" s="7"/>
      <c r="AB165" s="8"/>
    </row>
    <row r="166" spans="1:28" ht="15.75" customHeight="1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8"/>
      <c r="S166" s="7"/>
      <c r="T166" s="7"/>
      <c r="U166" s="7"/>
      <c r="V166" s="7"/>
      <c r="W166" s="7"/>
      <c r="X166" s="7"/>
      <c r="Y166" s="7"/>
      <c r="Z166" s="7"/>
      <c r="AA166" s="7"/>
      <c r="AB166" s="8"/>
    </row>
    <row r="167" spans="1:28" ht="15.75" customHeight="1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8"/>
      <c r="S167" s="7"/>
      <c r="T167" s="7"/>
      <c r="U167" s="7"/>
      <c r="V167" s="7"/>
      <c r="W167" s="7"/>
      <c r="X167" s="7"/>
      <c r="Y167" s="7"/>
      <c r="Z167" s="7"/>
      <c r="AA167" s="7"/>
      <c r="AB167" s="8"/>
    </row>
    <row r="168" spans="1:28" ht="15.75" customHeight="1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8"/>
      <c r="S168" s="7"/>
      <c r="T168" s="7"/>
      <c r="U168" s="7"/>
      <c r="V168" s="7"/>
      <c r="W168" s="7"/>
      <c r="X168" s="7"/>
      <c r="Y168" s="7"/>
      <c r="Z168" s="7"/>
      <c r="AA168" s="7"/>
      <c r="AB168" s="8"/>
    </row>
    <row r="169" spans="1:28" ht="15.75" customHeight="1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8"/>
      <c r="S169" s="7"/>
      <c r="T169" s="7"/>
      <c r="U169" s="7"/>
      <c r="V169" s="7"/>
      <c r="W169" s="7"/>
      <c r="X169" s="7"/>
      <c r="Y169" s="7"/>
      <c r="Z169" s="7"/>
      <c r="AA169" s="7"/>
      <c r="AB169" s="8"/>
    </row>
    <row r="170" spans="1:28" ht="15.75" customHeight="1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8"/>
      <c r="S170" s="7"/>
      <c r="T170" s="7"/>
      <c r="U170" s="7"/>
      <c r="V170" s="7"/>
      <c r="W170" s="7"/>
      <c r="X170" s="7"/>
      <c r="Y170" s="7"/>
      <c r="Z170" s="7"/>
      <c r="AA170" s="7"/>
      <c r="AB170" s="8"/>
    </row>
    <row r="171" spans="1:28" ht="15.75" customHeight="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8"/>
      <c r="S171" s="7"/>
      <c r="T171" s="7"/>
      <c r="U171" s="7"/>
      <c r="V171" s="7"/>
      <c r="W171" s="7"/>
      <c r="X171" s="7"/>
      <c r="Y171" s="7"/>
      <c r="Z171" s="7"/>
      <c r="AA171" s="7"/>
      <c r="AB171" s="8"/>
    </row>
    <row r="172" spans="1:28" ht="15.75" customHeight="1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8"/>
      <c r="S172" s="7"/>
      <c r="T172" s="7"/>
      <c r="U172" s="7"/>
      <c r="V172" s="7"/>
      <c r="W172" s="7"/>
      <c r="X172" s="7"/>
      <c r="Y172" s="7"/>
      <c r="Z172" s="7"/>
      <c r="AA172" s="7"/>
      <c r="AB172" s="8"/>
    </row>
    <row r="173" spans="1:28" ht="15.75" customHeight="1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8"/>
      <c r="S173" s="7"/>
      <c r="T173" s="7"/>
      <c r="U173" s="7"/>
      <c r="V173" s="7"/>
      <c r="W173" s="7"/>
      <c r="X173" s="7"/>
      <c r="Y173" s="7"/>
      <c r="Z173" s="7"/>
      <c r="AA173" s="7"/>
      <c r="AB173" s="8"/>
    </row>
    <row r="174" spans="1:28" ht="15.75" customHeight="1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8"/>
      <c r="S174" s="7"/>
      <c r="T174" s="7"/>
      <c r="U174" s="7"/>
      <c r="V174" s="7"/>
      <c r="W174" s="7"/>
      <c r="X174" s="7"/>
      <c r="Y174" s="7"/>
      <c r="Z174" s="7"/>
      <c r="AA174" s="7"/>
      <c r="AB174" s="8"/>
    </row>
    <row r="175" spans="1:28" ht="15.75" customHeight="1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8"/>
      <c r="S175" s="7"/>
      <c r="T175" s="7"/>
      <c r="U175" s="7"/>
      <c r="V175" s="7"/>
      <c r="W175" s="7"/>
      <c r="X175" s="7"/>
      <c r="Y175" s="7"/>
      <c r="Z175" s="7"/>
      <c r="AA175" s="7"/>
      <c r="AB175" s="8"/>
    </row>
    <row r="176" spans="1:28" ht="15.75" customHeight="1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8"/>
      <c r="S176" s="7"/>
      <c r="T176" s="7"/>
      <c r="U176" s="7"/>
      <c r="V176" s="7"/>
      <c r="W176" s="7"/>
      <c r="X176" s="7"/>
      <c r="Y176" s="7"/>
      <c r="Z176" s="7"/>
      <c r="AA176" s="7"/>
      <c r="AB176" s="8"/>
    </row>
    <row r="177" spans="1:28" ht="15.75" customHeight="1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8"/>
      <c r="S177" s="7"/>
      <c r="T177" s="7"/>
      <c r="U177" s="7"/>
      <c r="V177" s="7"/>
      <c r="W177" s="7"/>
      <c r="X177" s="7"/>
      <c r="Y177" s="7"/>
      <c r="Z177" s="7"/>
      <c r="AA177" s="7"/>
      <c r="AB177" s="8"/>
    </row>
    <row r="178" spans="1:28" ht="15.75" customHeight="1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8"/>
      <c r="S178" s="7"/>
      <c r="T178" s="7"/>
      <c r="U178" s="7"/>
      <c r="V178" s="7"/>
      <c r="W178" s="7"/>
      <c r="X178" s="7"/>
      <c r="Y178" s="7"/>
      <c r="Z178" s="7"/>
      <c r="AA178" s="7"/>
      <c r="AB178" s="8"/>
    </row>
    <row r="179" spans="1:28" ht="15.75" customHeight="1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8"/>
      <c r="S179" s="7"/>
      <c r="T179" s="7"/>
      <c r="U179" s="7"/>
      <c r="V179" s="7"/>
      <c r="W179" s="7"/>
      <c r="X179" s="7"/>
      <c r="Y179" s="7"/>
      <c r="Z179" s="7"/>
      <c r="AA179" s="7"/>
      <c r="AB179" s="8"/>
    </row>
    <row r="180" spans="1:28" ht="15.75" customHeight="1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8"/>
      <c r="S180" s="7"/>
      <c r="T180" s="7"/>
      <c r="U180" s="7"/>
      <c r="V180" s="7"/>
      <c r="W180" s="7"/>
      <c r="X180" s="7"/>
      <c r="Y180" s="7"/>
      <c r="Z180" s="7"/>
      <c r="AA180" s="7"/>
      <c r="AB180" s="8"/>
    </row>
    <row r="181" spans="1:28" ht="15.75" customHeight="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8"/>
      <c r="S181" s="7"/>
      <c r="T181" s="7"/>
      <c r="U181" s="7"/>
      <c r="V181" s="7"/>
      <c r="W181" s="7"/>
      <c r="X181" s="7"/>
      <c r="Y181" s="7"/>
      <c r="Z181" s="7"/>
      <c r="AA181" s="7"/>
      <c r="AB181" s="8"/>
    </row>
    <row r="182" spans="1:28" ht="15.75" customHeight="1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8"/>
      <c r="S182" s="7"/>
      <c r="T182" s="7"/>
      <c r="U182" s="7"/>
      <c r="V182" s="7"/>
      <c r="W182" s="7"/>
      <c r="X182" s="7"/>
      <c r="Y182" s="7"/>
      <c r="Z182" s="7"/>
      <c r="AA182" s="7"/>
      <c r="AB182" s="8"/>
    </row>
    <row r="183" spans="1:28" ht="15.75" customHeight="1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8"/>
      <c r="S183" s="7"/>
      <c r="T183" s="7"/>
      <c r="U183" s="7"/>
      <c r="V183" s="7"/>
      <c r="W183" s="7"/>
      <c r="X183" s="7"/>
      <c r="Y183" s="7"/>
      <c r="Z183" s="7"/>
      <c r="AA183" s="7"/>
      <c r="AB183" s="8"/>
    </row>
    <row r="184" spans="1:28" ht="15.75" customHeight="1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8"/>
      <c r="S184" s="7"/>
      <c r="T184" s="7"/>
      <c r="U184" s="7"/>
      <c r="V184" s="7"/>
      <c r="W184" s="7"/>
      <c r="X184" s="7"/>
      <c r="Y184" s="7"/>
      <c r="Z184" s="7"/>
      <c r="AA184" s="7"/>
      <c r="AB184" s="8"/>
    </row>
    <row r="185" spans="1:28" ht="15.75" customHeight="1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8"/>
      <c r="S185" s="7"/>
      <c r="T185" s="7"/>
      <c r="U185" s="7"/>
      <c r="V185" s="7"/>
      <c r="W185" s="7"/>
      <c r="X185" s="7"/>
      <c r="Y185" s="7"/>
      <c r="Z185" s="7"/>
      <c r="AA185" s="7"/>
      <c r="AB185" s="8"/>
    </row>
    <row r="186" spans="1:28" ht="15.75" customHeight="1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8"/>
      <c r="S186" s="7"/>
      <c r="T186" s="7"/>
      <c r="U186" s="7"/>
      <c r="V186" s="7"/>
      <c r="W186" s="7"/>
      <c r="X186" s="7"/>
      <c r="Y186" s="7"/>
      <c r="Z186" s="7"/>
      <c r="AA186" s="7"/>
      <c r="AB186" s="8"/>
    </row>
    <row r="187" spans="1:28" ht="15.75" customHeight="1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8"/>
      <c r="S187" s="7"/>
      <c r="T187" s="7"/>
      <c r="U187" s="7"/>
      <c r="V187" s="7"/>
      <c r="W187" s="7"/>
      <c r="X187" s="7"/>
      <c r="Y187" s="7"/>
      <c r="Z187" s="7"/>
      <c r="AA187" s="7"/>
      <c r="AB187" s="8"/>
    </row>
    <row r="188" spans="1:28" ht="15.75" customHeight="1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8"/>
      <c r="S188" s="7"/>
      <c r="T188" s="7"/>
      <c r="U188" s="7"/>
      <c r="V188" s="7"/>
      <c r="W188" s="7"/>
      <c r="X188" s="7"/>
      <c r="Y188" s="7"/>
      <c r="Z188" s="7"/>
      <c r="AA188" s="7"/>
      <c r="AB188" s="8"/>
    </row>
    <row r="189" spans="1:28" ht="15.75" customHeight="1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8"/>
      <c r="S189" s="7"/>
      <c r="T189" s="7"/>
      <c r="U189" s="7"/>
      <c r="V189" s="7"/>
      <c r="W189" s="7"/>
      <c r="X189" s="7"/>
      <c r="Y189" s="7"/>
      <c r="Z189" s="7"/>
      <c r="AA189" s="7"/>
      <c r="AB189" s="8"/>
    </row>
    <row r="190" spans="1:28" ht="15.75" customHeight="1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8"/>
      <c r="S190" s="7"/>
      <c r="T190" s="7"/>
      <c r="U190" s="7"/>
      <c r="V190" s="7"/>
      <c r="W190" s="7"/>
      <c r="X190" s="7"/>
      <c r="Y190" s="7"/>
      <c r="Z190" s="7"/>
      <c r="AA190" s="7"/>
      <c r="AB190" s="8"/>
    </row>
    <row r="191" spans="1:28" ht="15.75" customHeight="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8"/>
      <c r="S191" s="7"/>
      <c r="T191" s="7"/>
      <c r="U191" s="7"/>
      <c r="V191" s="7"/>
      <c r="W191" s="7"/>
      <c r="X191" s="7"/>
      <c r="Y191" s="7"/>
      <c r="Z191" s="7"/>
      <c r="AA191" s="7"/>
      <c r="AB191" s="8"/>
    </row>
    <row r="192" spans="1:28" ht="15.75" customHeight="1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8"/>
      <c r="S192" s="7"/>
      <c r="T192" s="7"/>
      <c r="U192" s="7"/>
      <c r="V192" s="7"/>
      <c r="W192" s="7"/>
      <c r="X192" s="7"/>
      <c r="Y192" s="7"/>
      <c r="Z192" s="7"/>
      <c r="AA192" s="7"/>
      <c r="AB192" s="8"/>
    </row>
    <row r="193" spans="1:28" ht="15.75" customHeight="1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8"/>
      <c r="S193" s="7"/>
      <c r="T193" s="7"/>
      <c r="U193" s="7"/>
      <c r="V193" s="7"/>
      <c r="W193" s="7"/>
      <c r="X193" s="7"/>
      <c r="Y193" s="7"/>
      <c r="Z193" s="7"/>
      <c r="AA193" s="7"/>
      <c r="AB193" s="8"/>
    </row>
    <row r="194" spans="1:28" ht="15.75" customHeight="1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8"/>
      <c r="S194" s="7"/>
      <c r="T194" s="7"/>
      <c r="U194" s="7"/>
      <c r="V194" s="7"/>
      <c r="W194" s="7"/>
      <c r="X194" s="7"/>
      <c r="Y194" s="7"/>
      <c r="Z194" s="7"/>
      <c r="AA194" s="7"/>
      <c r="AB194" s="8"/>
    </row>
    <row r="195" spans="1:28" ht="15.75" customHeight="1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8"/>
      <c r="S195" s="7"/>
      <c r="T195" s="7"/>
      <c r="U195" s="7"/>
      <c r="V195" s="7"/>
      <c r="W195" s="7"/>
      <c r="X195" s="7"/>
      <c r="Y195" s="7"/>
      <c r="Z195" s="7"/>
      <c r="AA195" s="7"/>
      <c r="AB195" s="8"/>
    </row>
    <row r="196" spans="1:28" ht="15.75" customHeight="1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8"/>
      <c r="S196" s="7"/>
      <c r="T196" s="7"/>
      <c r="U196" s="7"/>
      <c r="V196" s="7"/>
      <c r="W196" s="7"/>
      <c r="X196" s="7"/>
      <c r="Y196" s="7"/>
      <c r="Z196" s="7"/>
      <c r="AA196" s="7"/>
      <c r="AB196" s="8"/>
    </row>
    <row r="197" spans="1:28" ht="15.75" customHeight="1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8"/>
      <c r="S197" s="7"/>
      <c r="T197" s="7"/>
      <c r="U197" s="7"/>
      <c r="V197" s="7"/>
      <c r="W197" s="7"/>
      <c r="X197" s="7"/>
      <c r="Y197" s="7"/>
      <c r="Z197" s="7"/>
      <c r="AA197" s="7"/>
      <c r="AB197" s="8"/>
    </row>
    <row r="198" spans="1:28" ht="15.75" customHeight="1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8"/>
      <c r="S198" s="7"/>
      <c r="T198" s="7"/>
      <c r="U198" s="7"/>
      <c r="V198" s="7"/>
      <c r="W198" s="7"/>
      <c r="X198" s="7"/>
      <c r="Y198" s="7"/>
      <c r="Z198" s="7"/>
      <c r="AA198" s="7"/>
      <c r="AB198" s="8"/>
    </row>
    <row r="199" spans="1:28" ht="15.75" customHeight="1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8"/>
      <c r="S199" s="7"/>
      <c r="T199" s="7"/>
      <c r="U199" s="7"/>
      <c r="V199" s="7"/>
      <c r="W199" s="7"/>
      <c r="X199" s="7"/>
      <c r="Y199" s="7"/>
      <c r="Z199" s="7"/>
      <c r="AA199" s="7"/>
      <c r="AB199" s="8"/>
    </row>
    <row r="200" spans="1:28" ht="15.75" customHeight="1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8"/>
      <c r="S200" s="7"/>
      <c r="T200" s="7"/>
      <c r="U200" s="7"/>
      <c r="V200" s="7"/>
      <c r="W200" s="7"/>
      <c r="X200" s="7"/>
      <c r="Y200" s="7"/>
      <c r="Z200" s="7"/>
      <c r="AA200" s="7"/>
      <c r="AB200" s="8"/>
    </row>
    <row r="201" spans="1:28" ht="15.75" customHeight="1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8"/>
      <c r="S201" s="7"/>
      <c r="T201" s="7"/>
      <c r="U201" s="7"/>
      <c r="V201" s="7"/>
      <c r="W201" s="7"/>
      <c r="X201" s="7"/>
      <c r="Y201" s="7"/>
      <c r="Z201" s="7"/>
      <c r="AA201" s="7"/>
      <c r="AB201" s="8"/>
    </row>
    <row r="202" spans="1:28" ht="15.75" customHeight="1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8"/>
      <c r="S202" s="7"/>
      <c r="T202" s="7"/>
      <c r="U202" s="7"/>
      <c r="V202" s="7"/>
      <c r="W202" s="7"/>
      <c r="X202" s="7"/>
      <c r="Y202" s="7"/>
      <c r="Z202" s="7"/>
      <c r="AA202" s="7"/>
      <c r="AB202" s="8"/>
    </row>
    <row r="203" spans="1:28" ht="15.75" customHeight="1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8"/>
      <c r="S203" s="7"/>
      <c r="T203" s="7"/>
      <c r="U203" s="7"/>
      <c r="V203" s="7"/>
      <c r="W203" s="7"/>
      <c r="X203" s="7"/>
      <c r="Y203" s="7"/>
      <c r="Z203" s="7"/>
      <c r="AA203" s="7"/>
      <c r="AB203" s="8"/>
    </row>
    <row r="204" spans="1:28" ht="15.75" customHeight="1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8"/>
      <c r="S204" s="7"/>
      <c r="T204" s="7"/>
      <c r="U204" s="7"/>
      <c r="V204" s="7"/>
      <c r="W204" s="7"/>
      <c r="X204" s="7"/>
      <c r="Y204" s="7"/>
      <c r="Z204" s="7"/>
      <c r="AA204" s="7"/>
      <c r="AB204" s="8"/>
    </row>
    <row r="205" spans="1:28" ht="15.75" customHeight="1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8"/>
      <c r="S205" s="7"/>
      <c r="T205" s="7"/>
      <c r="U205" s="7"/>
      <c r="V205" s="7"/>
      <c r="W205" s="7"/>
      <c r="X205" s="7"/>
      <c r="Y205" s="7"/>
      <c r="Z205" s="7"/>
      <c r="AA205" s="7"/>
      <c r="AB205" s="8"/>
    </row>
    <row r="206" spans="1:28" ht="15.75" customHeight="1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8"/>
      <c r="S206" s="7"/>
      <c r="T206" s="7"/>
      <c r="U206" s="7"/>
      <c r="V206" s="7"/>
      <c r="W206" s="7"/>
      <c r="X206" s="7"/>
      <c r="Y206" s="7"/>
      <c r="Z206" s="7"/>
      <c r="AA206" s="7"/>
      <c r="AB206" s="8"/>
    </row>
    <row r="207" spans="1:28" ht="15.75" customHeight="1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8"/>
      <c r="S207" s="7"/>
      <c r="T207" s="7"/>
      <c r="U207" s="7"/>
      <c r="V207" s="7"/>
      <c r="W207" s="7"/>
      <c r="X207" s="7"/>
      <c r="Y207" s="7"/>
      <c r="Z207" s="7"/>
      <c r="AA207" s="7"/>
      <c r="AB207" s="8"/>
    </row>
    <row r="208" spans="1:28" ht="15.75" customHeight="1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</row>
    <row r="209" spans="1:28" ht="15.75" customHeight="1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</row>
    <row r="210" spans="1:28" ht="15.75" customHeight="1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</row>
    <row r="211" spans="1:28" ht="15.75" customHeight="1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</row>
    <row r="212" spans="1:28" ht="15.75" customHeight="1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</row>
    <row r="213" spans="1:28" ht="15.75" customHeight="1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</row>
    <row r="214" spans="1:28" ht="15.75" customHeight="1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</row>
    <row r="215" spans="1:28" ht="15.75" customHeight="1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</row>
    <row r="216" spans="1:28" ht="15.75" customHeight="1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</row>
    <row r="217" spans="1:28" ht="15.75" customHeight="1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</row>
    <row r="218" spans="1:28" ht="15.75" customHeight="1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</row>
    <row r="219" spans="1:28" ht="15.75" customHeight="1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</row>
    <row r="220" spans="1:28" ht="15.75" customHeight="1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</row>
    <row r="221" spans="1:28" ht="15.75" customHeight="1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</row>
    <row r="222" spans="1:28" ht="15.75" customHeight="1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</row>
    <row r="223" spans="1:28" ht="15.75" customHeight="1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</row>
    <row r="224" spans="1:28" ht="15.75" customHeight="1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</row>
    <row r="225" spans="1:28" ht="15.75" customHeight="1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</row>
    <row r="226" spans="1:28" ht="15.75" customHeight="1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</row>
    <row r="227" spans="1:28" ht="15.75" customHeight="1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</row>
    <row r="228" spans="1:28" ht="15.75" customHeight="1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</row>
    <row r="229" spans="1:28" ht="15.75" customHeight="1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</row>
    <row r="230" spans="1:28" ht="15.75" customHeight="1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</row>
    <row r="231" spans="1:28" ht="15.75" customHeight="1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</row>
    <row r="232" spans="1:28" ht="15.75" customHeight="1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</row>
    <row r="233" spans="1:28" ht="15.75" customHeight="1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</row>
    <row r="234" spans="1:28" ht="15.75" customHeight="1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</row>
    <row r="235" spans="1:28" ht="15.75" customHeight="1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</row>
    <row r="236" spans="1:28" ht="15.75" customHeight="1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</row>
    <row r="237" spans="1:28" ht="15.75" customHeight="1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</row>
    <row r="238" spans="1:28" ht="15.75" customHeight="1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</row>
    <row r="239" spans="1:28" ht="15.75" customHeight="1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</row>
    <row r="240" spans="1:28" ht="15.75" customHeight="1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</row>
    <row r="241" spans="1:28" ht="15.75" customHeight="1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</row>
    <row r="242" spans="1:28" ht="15.75" customHeight="1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</row>
    <row r="243" spans="1:28" ht="15.75" customHeight="1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</row>
    <row r="244" spans="1:28" ht="15.75" customHeight="1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</row>
    <row r="245" spans="1:28" ht="15.75" customHeight="1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</row>
    <row r="246" spans="1:28" ht="15.75" customHeight="1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</row>
    <row r="247" spans="1:28" ht="15.75" customHeight="1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</row>
    <row r="248" spans="1:28" ht="15.75" customHeight="1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</row>
    <row r="249" spans="1:28" ht="15.75" customHeight="1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</row>
    <row r="250" spans="1:28" ht="15.75" customHeight="1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</row>
    <row r="251" spans="1:28" ht="15.75" customHeight="1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</row>
    <row r="252" spans="1:28" ht="15.75" customHeight="1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</row>
    <row r="253" spans="1:28" ht="15.75" customHeight="1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</row>
    <row r="254" spans="1:28" ht="15.75" customHeight="1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</row>
    <row r="255" spans="1:28" ht="15.75" customHeight="1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</row>
    <row r="256" spans="1:28" ht="15.75" customHeight="1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</row>
    <row r="257" spans="1:28" ht="15.75" customHeight="1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</row>
    <row r="258" spans="1:28" ht="15.75" customHeight="1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</row>
    <row r="259" spans="1:28" ht="15.75" customHeight="1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</row>
    <row r="260" spans="1:28" ht="15.75" customHeight="1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</row>
    <row r="261" spans="1:28" ht="15.75" customHeight="1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</row>
    <row r="262" spans="1:28" ht="15.75" customHeight="1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</row>
    <row r="263" spans="1:28" ht="15.75" customHeight="1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</row>
    <row r="264" spans="1:28" ht="15.75" customHeight="1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</row>
    <row r="265" spans="1:28" ht="15.75" customHeight="1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</row>
    <row r="266" spans="1:28" ht="15.75" customHeight="1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</row>
    <row r="267" spans="1:28" ht="15.75" customHeight="1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</row>
    <row r="268" spans="1:28" ht="15.75" customHeight="1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</row>
    <row r="269" spans="1:28" ht="15.75" customHeight="1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</row>
    <row r="270" spans="1:28" ht="15.75" customHeight="1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</row>
    <row r="271" spans="1:28" ht="15.75" customHeight="1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</row>
    <row r="272" spans="1:28" ht="15.75" customHeight="1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</row>
    <row r="273" spans="1:28" ht="15.75" customHeight="1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</row>
    <row r="274" spans="1:28" ht="15.75" customHeight="1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</row>
    <row r="275" spans="1:28" ht="15.75" customHeight="1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</row>
    <row r="276" spans="1:28" ht="15.75" customHeight="1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</row>
    <row r="277" spans="1:28" ht="15.75" customHeight="1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</row>
    <row r="278" spans="1:28" ht="15.75" customHeight="1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</row>
    <row r="279" spans="1:28" ht="15.75" customHeight="1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</row>
    <row r="280" spans="1:28" ht="15.75" customHeight="1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</row>
    <row r="281" spans="1:28" ht="15.75" customHeight="1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</row>
    <row r="282" spans="1:28" ht="15.75" customHeight="1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</row>
    <row r="283" spans="1:28" ht="15.75" customHeight="1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</row>
    <row r="284" spans="1:28" ht="15.75" customHeight="1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</row>
    <row r="285" spans="1:28" ht="15.75" customHeight="1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</row>
    <row r="286" spans="1:28" ht="15.75" customHeight="1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</row>
    <row r="287" spans="1:28" ht="15.75" customHeight="1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</row>
    <row r="288" spans="1:28" ht="15.75" customHeight="1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</row>
    <row r="289" spans="1:28" ht="15.75" customHeight="1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</row>
    <row r="290" spans="1:28" ht="15.75" customHeight="1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</row>
    <row r="291" spans="1:28" ht="15.75" customHeight="1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</row>
    <row r="292" spans="1:28" ht="15.75" customHeight="1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</row>
    <row r="293" spans="1:28" ht="15.75" customHeight="1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</row>
    <row r="294" spans="1:28" ht="15.75" customHeight="1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</row>
    <row r="295" spans="1:28" ht="15.75" customHeight="1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</row>
    <row r="296" spans="1:28" ht="15.75" customHeight="1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</row>
    <row r="297" spans="1:28" ht="15.75" customHeight="1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</row>
    <row r="298" spans="1:28" ht="15.75" customHeight="1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</row>
    <row r="299" spans="1:28" ht="15.75" customHeight="1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</row>
    <row r="300" spans="1:28" ht="15.75" customHeight="1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</row>
    <row r="301" spans="1:28" ht="15.75" customHeight="1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</row>
    <row r="302" spans="1:28" ht="15.75" customHeight="1"/>
    <row r="303" spans="1:28" ht="15.75" customHeight="1"/>
    <row r="304" spans="1:28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16">
    <mergeCell ref="P38:P40"/>
    <mergeCell ref="Q38:Q40"/>
    <mergeCell ref="R38:R40"/>
    <mergeCell ref="S38:S40"/>
    <mergeCell ref="T38:T40"/>
    <mergeCell ref="U38:U40"/>
    <mergeCell ref="V38:V40"/>
    <mergeCell ref="B38:B40"/>
    <mergeCell ref="C38:C40"/>
    <mergeCell ref="G38:G40"/>
    <mergeCell ref="H38:H40"/>
    <mergeCell ref="M38:M40"/>
    <mergeCell ref="N38:N40"/>
    <mergeCell ref="O38:O40"/>
    <mergeCell ref="U41:U43"/>
    <mergeCell ref="V41:V43"/>
    <mergeCell ref="N41:N43"/>
    <mergeCell ref="O41:O43"/>
    <mergeCell ref="P41:P43"/>
    <mergeCell ref="Q41:Q43"/>
    <mergeCell ref="R41:R43"/>
    <mergeCell ref="S41:S43"/>
    <mergeCell ref="T41:T43"/>
    <mergeCell ref="B41:B43"/>
    <mergeCell ref="C41:C43"/>
    <mergeCell ref="G41:G43"/>
    <mergeCell ref="H41:H43"/>
    <mergeCell ref="J41:J43"/>
    <mergeCell ref="K41:K43"/>
    <mergeCell ref="M41:M43"/>
    <mergeCell ref="Q44:Q46"/>
    <mergeCell ref="R44:R46"/>
    <mergeCell ref="S44:S46"/>
    <mergeCell ref="T44:T46"/>
    <mergeCell ref="U44:U46"/>
    <mergeCell ref="V44:V46"/>
    <mergeCell ref="B44:B46"/>
    <mergeCell ref="C44:C46"/>
    <mergeCell ref="H44:H46"/>
    <mergeCell ref="M44:M46"/>
    <mergeCell ref="N44:N46"/>
    <mergeCell ref="O44:O46"/>
    <mergeCell ref="P44:P46"/>
    <mergeCell ref="Q56:Q58"/>
    <mergeCell ref="R56:R58"/>
    <mergeCell ref="S56:S58"/>
    <mergeCell ref="T56:T58"/>
    <mergeCell ref="U56:U58"/>
    <mergeCell ref="V56:V58"/>
    <mergeCell ref="B56:B58"/>
    <mergeCell ref="C56:C58"/>
    <mergeCell ref="G56:G57"/>
    <mergeCell ref="H56:H57"/>
    <mergeCell ref="N56:N58"/>
    <mergeCell ref="O56:O58"/>
    <mergeCell ref="P56:P58"/>
    <mergeCell ref="Q59:Q61"/>
    <mergeCell ref="R59:R61"/>
    <mergeCell ref="S59:S61"/>
    <mergeCell ref="T59:T61"/>
    <mergeCell ref="U59:U61"/>
    <mergeCell ref="V59:V61"/>
    <mergeCell ref="B59:B61"/>
    <mergeCell ref="C59:C61"/>
    <mergeCell ref="G59:G61"/>
    <mergeCell ref="H59:H61"/>
    <mergeCell ref="M59:M61"/>
    <mergeCell ref="O59:O61"/>
    <mergeCell ref="P59:P61"/>
    <mergeCell ref="S62:S64"/>
    <mergeCell ref="T62:T64"/>
    <mergeCell ref="U62:U64"/>
    <mergeCell ref="V62:V64"/>
    <mergeCell ref="W62:W64"/>
    <mergeCell ref="B62:B64"/>
    <mergeCell ref="C62:C64"/>
    <mergeCell ref="G62:G64"/>
    <mergeCell ref="H62:H63"/>
    <mergeCell ref="M62:M63"/>
    <mergeCell ref="O62:O64"/>
    <mergeCell ref="P62:P64"/>
    <mergeCell ref="I65:I67"/>
    <mergeCell ref="J65:J67"/>
    <mergeCell ref="K65:K67"/>
    <mergeCell ref="L65:L67"/>
    <mergeCell ref="M65:M67"/>
    <mergeCell ref="N65:N67"/>
    <mergeCell ref="O65:O67"/>
    <mergeCell ref="Q62:Q64"/>
    <mergeCell ref="R62:R64"/>
    <mergeCell ref="M68:M70"/>
    <mergeCell ref="N68:N70"/>
    <mergeCell ref="O68:O70"/>
    <mergeCell ref="P68:P70"/>
    <mergeCell ref="Q68:Q70"/>
    <mergeCell ref="R68:R70"/>
    <mergeCell ref="S68:S70"/>
    <mergeCell ref="P65:P67"/>
    <mergeCell ref="Q65:Q67"/>
    <mergeCell ref="Q47:Q49"/>
    <mergeCell ref="R47:R49"/>
    <mergeCell ref="S47:S49"/>
    <mergeCell ref="T47:T49"/>
    <mergeCell ref="U47:U49"/>
    <mergeCell ref="V47:V49"/>
    <mergeCell ref="B47:B49"/>
    <mergeCell ref="C47:C49"/>
    <mergeCell ref="G47:G49"/>
    <mergeCell ref="H47:H49"/>
    <mergeCell ref="M47:M49"/>
    <mergeCell ref="O47:O49"/>
    <mergeCell ref="P47:P49"/>
    <mergeCell ref="R50:R52"/>
    <mergeCell ref="S50:S52"/>
    <mergeCell ref="T50:T52"/>
    <mergeCell ref="U50:U52"/>
    <mergeCell ref="V50:V52"/>
    <mergeCell ref="B50:B52"/>
    <mergeCell ref="C50:C52"/>
    <mergeCell ref="G50:G52"/>
    <mergeCell ref="H50:H52"/>
    <mergeCell ref="O50:O52"/>
    <mergeCell ref="P50:P52"/>
    <mergeCell ref="Q50:Q52"/>
    <mergeCell ref="Q53:Q55"/>
    <mergeCell ref="R53:R55"/>
    <mergeCell ref="S53:S55"/>
    <mergeCell ref="T53:T55"/>
    <mergeCell ref="U53:U55"/>
    <mergeCell ref="V53:V55"/>
    <mergeCell ref="B53:B55"/>
    <mergeCell ref="C53:C55"/>
    <mergeCell ref="G53:G55"/>
    <mergeCell ref="H53:H55"/>
    <mergeCell ref="M53:M55"/>
    <mergeCell ref="O53:O55"/>
    <mergeCell ref="P53:P55"/>
    <mergeCell ref="T65:T67"/>
    <mergeCell ref="U65:U67"/>
    <mergeCell ref="V65:V67"/>
    <mergeCell ref="Q81:Q83"/>
    <mergeCell ref="R81:R83"/>
    <mergeCell ref="S81:S83"/>
    <mergeCell ref="T81:T83"/>
    <mergeCell ref="U81:U83"/>
    <mergeCell ref="V81:V83"/>
    <mergeCell ref="T71:T74"/>
    <mergeCell ref="U71:U74"/>
    <mergeCell ref="V71:V74"/>
    <mergeCell ref="T68:T70"/>
    <mergeCell ref="U68:U70"/>
    <mergeCell ref="V68:V70"/>
    <mergeCell ref="B81:B83"/>
    <mergeCell ref="C81:C83"/>
    <mergeCell ref="D81:H83"/>
    <mergeCell ref="M81:M83"/>
    <mergeCell ref="N81:N83"/>
    <mergeCell ref="O81:O83"/>
    <mergeCell ref="P81:P83"/>
    <mergeCell ref="Q84:Q86"/>
    <mergeCell ref="R84:R86"/>
    <mergeCell ref="S84:S86"/>
    <mergeCell ref="T84:T86"/>
    <mergeCell ref="U84:U86"/>
    <mergeCell ref="V84:V86"/>
    <mergeCell ref="B84:B86"/>
    <mergeCell ref="C84:C86"/>
    <mergeCell ref="G84:G86"/>
    <mergeCell ref="H84:H86"/>
    <mergeCell ref="M84:M86"/>
    <mergeCell ref="O84:O86"/>
    <mergeCell ref="P84:P86"/>
    <mergeCell ref="B87:B89"/>
    <mergeCell ref="C87:C89"/>
    <mergeCell ref="G87:G88"/>
    <mergeCell ref="H87:H88"/>
    <mergeCell ref="H93:I93"/>
    <mergeCell ref="L93:N93"/>
    <mergeCell ref="O93:Q93"/>
    <mergeCell ref="J95:K95"/>
    <mergeCell ref="H99:I99"/>
    <mergeCell ref="L99:N99"/>
    <mergeCell ref="C100:I100"/>
    <mergeCell ref="L100:N100"/>
    <mergeCell ref="C101:I101"/>
    <mergeCell ref="L101:N101"/>
    <mergeCell ref="C94:I94"/>
    <mergeCell ref="J94:K94"/>
    <mergeCell ref="L94:N94"/>
    <mergeCell ref="O94:Q94"/>
    <mergeCell ref="C95:I95"/>
    <mergeCell ref="L95:N95"/>
    <mergeCell ref="O95:Q95"/>
    <mergeCell ref="C78:C80"/>
    <mergeCell ref="N78:N80"/>
    <mergeCell ref="S78:S80"/>
    <mergeCell ref="T78:T80"/>
    <mergeCell ref="U78:U80"/>
    <mergeCell ref="V78:V80"/>
    <mergeCell ref="B65:B67"/>
    <mergeCell ref="C65:C67"/>
    <mergeCell ref="D65:D67"/>
    <mergeCell ref="E65:E67"/>
    <mergeCell ref="F65:F67"/>
    <mergeCell ref="G65:G67"/>
    <mergeCell ref="H65:H67"/>
    <mergeCell ref="R71:R74"/>
    <mergeCell ref="S71:S74"/>
    <mergeCell ref="H71:H74"/>
    <mergeCell ref="L71:L73"/>
    <mergeCell ref="M71:M73"/>
    <mergeCell ref="N71:N74"/>
    <mergeCell ref="O71:O74"/>
    <mergeCell ref="P71:P74"/>
    <mergeCell ref="Q71:Q74"/>
    <mergeCell ref="R65:R67"/>
    <mergeCell ref="S65:S67"/>
    <mergeCell ref="I7:M7"/>
    <mergeCell ref="W78:W80"/>
    <mergeCell ref="B75:B77"/>
    <mergeCell ref="C75:C77"/>
    <mergeCell ref="G75:G77"/>
    <mergeCell ref="H75:H77"/>
    <mergeCell ref="M75:M77"/>
    <mergeCell ref="N75:N77"/>
    <mergeCell ref="O75:O77"/>
    <mergeCell ref="B68:B70"/>
    <mergeCell ref="C68:C70"/>
    <mergeCell ref="G68:G70"/>
    <mergeCell ref="H68:H70"/>
    <mergeCell ref="B71:B74"/>
    <mergeCell ref="C71:C74"/>
    <mergeCell ref="G71:G74"/>
    <mergeCell ref="P75:P77"/>
    <mergeCell ref="Q75:Q77"/>
    <mergeCell ref="R75:R77"/>
    <mergeCell ref="S75:S77"/>
    <mergeCell ref="T75:T77"/>
    <mergeCell ref="U75:U77"/>
    <mergeCell ref="V75:V77"/>
    <mergeCell ref="B78:B80"/>
    <mergeCell ref="B1:R1"/>
    <mergeCell ref="B2:R2"/>
    <mergeCell ref="B3:R3"/>
    <mergeCell ref="B5:R5"/>
    <mergeCell ref="B6:B8"/>
    <mergeCell ref="C6:C8"/>
    <mergeCell ref="R6:R8"/>
    <mergeCell ref="S9:S11"/>
    <mergeCell ref="T9:T11"/>
    <mergeCell ref="B9:B11"/>
    <mergeCell ref="C9:C11"/>
    <mergeCell ref="D9:D10"/>
    <mergeCell ref="E9:E10"/>
    <mergeCell ref="F9:F10"/>
    <mergeCell ref="G9:G11"/>
    <mergeCell ref="H9:H11"/>
    <mergeCell ref="N6:N8"/>
    <mergeCell ref="O6:O8"/>
    <mergeCell ref="P6:P8"/>
    <mergeCell ref="Q6:Q8"/>
    <mergeCell ref="S6:S8"/>
    <mergeCell ref="T6:V7"/>
    <mergeCell ref="D6:M6"/>
    <mergeCell ref="D7:H7"/>
    <mergeCell ref="U9:U11"/>
    <mergeCell ref="V9:V11"/>
    <mergeCell ref="L9:L11"/>
    <mergeCell ref="M9:M11"/>
    <mergeCell ref="N9:N11"/>
    <mergeCell ref="O9:O11"/>
    <mergeCell ref="P9:P11"/>
    <mergeCell ref="Q9:Q11"/>
    <mergeCell ref="R9:R11"/>
    <mergeCell ref="U21:U23"/>
    <mergeCell ref="V21:V23"/>
    <mergeCell ref="N21:N23"/>
    <mergeCell ref="O21:O23"/>
    <mergeCell ref="P21:P23"/>
    <mergeCell ref="Q21:Q23"/>
    <mergeCell ref="R21:R23"/>
    <mergeCell ref="S21:S23"/>
    <mergeCell ref="T21:T23"/>
    <mergeCell ref="O12:O14"/>
    <mergeCell ref="P12:P14"/>
    <mergeCell ref="Q12:Q14"/>
    <mergeCell ref="R12:R14"/>
    <mergeCell ref="S12:S14"/>
    <mergeCell ref="T12:T14"/>
    <mergeCell ref="U12:U14"/>
    <mergeCell ref="V12:V14"/>
    <mergeCell ref="B12:B14"/>
    <mergeCell ref="C12:C14"/>
    <mergeCell ref="G12:G14"/>
    <mergeCell ref="H12:H14"/>
    <mergeCell ref="L12:L14"/>
    <mergeCell ref="M12:M14"/>
    <mergeCell ref="N12:N14"/>
    <mergeCell ref="O15:O17"/>
    <mergeCell ref="P15:P17"/>
    <mergeCell ref="Q15:Q17"/>
    <mergeCell ref="R15:R17"/>
    <mergeCell ref="S15:S17"/>
    <mergeCell ref="T15:T17"/>
    <mergeCell ref="U15:U17"/>
    <mergeCell ref="V15:V17"/>
    <mergeCell ref="B15:B17"/>
    <mergeCell ref="C15:C17"/>
    <mergeCell ref="G15:G17"/>
    <mergeCell ref="H15:H17"/>
    <mergeCell ref="L15:L17"/>
    <mergeCell ref="M15:M17"/>
    <mergeCell ref="N15:N17"/>
    <mergeCell ref="Q18:Q20"/>
    <mergeCell ref="R18:R20"/>
    <mergeCell ref="S18:S20"/>
    <mergeCell ref="T18:T20"/>
    <mergeCell ref="U18:U20"/>
    <mergeCell ref="V18:V20"/>
    <mergeCell ref="B18:B20"/>
    <mergeCell ref="C18:C20"/>
    <mergeCell ref="G18:G20"/>
    <mergeCell ref="H18:H20"/>
    <mergeCell ref="M18:M20"/>
    <mergeCell ref="O18:O20"/>
    <mergeCell ref="P18:P20"/>
    <mergeCell ref="B21:B23"/>
    <mergeCell ref="C21:C23"/>
    <mergeCell ref="G21:G23"/>
    <mergeCell ref="H21:H23"/>
    <mergeCell ref="K21:K22"/>
    <mergeCell ref="L21:L22"/>
    <mergeCell ref="M21:M22"/>
    <mergeCell ref="P29:P31"/>
    <mergeCell ref="Q29:Q31"/>
    <mergeCell ref="H24:H25"/>
    <mergeCell ref="I24:I25"/>
    <mergeCell ref="J24:J25"/>
    <mergeCell ref="K24:K25"/>
    <mergeCell ref="L24:L25"/>
    <mergeCell ref="M24:M25"/>
    <mergeCell ref="N24:N25"/>
    <mergeCell ref="Q26:Q28"/>
    <mergeCell ref="S29:S31"/>
    <mergeCell ref="T29:T31"/>
    <mergeCell ref="U29:U31"/>
    <mergeCell ref="V29:V31"/>
    <mergeCell ref="B29:B31"/>
    <mergeCell ref="C29:C31"/>
    <mergeCell ref="G29:G31"/>
    <mergeCell ref="H29:H31"/>
    <mergeCell ref="M29:M31"/>
    <mergeCell ref="N29:N31"/>
    <mergeCell ref="O29:O31"/>
    <mergeCell ref="S32:S34"/>
    <mergeCell ref="T32:T34"/>
    <mergeCell ref="U32:U34"/>
    <mergeCell ref="V32:V34"/>
    <mergeCell ref="W32:W34"/>
    <mergeCell ref="B32:B34"/>
    <mergeCell ref="C32:C34"/>
    <mergeCell ref="G32:G34"/>
    <mergeCell ref="H32:H33"/>
    <mergeCell ref="M32:M34"/>
    <mergeCell ref="O32:O34"/>
    <mergeCell ref="P32:P34"/>
    <mergeCell ref="V35:V37"/>
    <mergeCell ref="W35:W37"/>
    <mergeCell ref="O35:O37"/>
    <mergeCell ref="P35:P37"/>
    <mergeCell ref="Q35:Q37"/>
    <mergeCell ref="R35:R37"/>
    <mergeCell ref="S35:S37"/>
    <mergeCell ref="T35:T37"/>
    <mergeCell ref="U35:U37"/>
    <mergeCell ref="V24:V25"/>
    <mergeCell ref="W24:W25"/>
    <mergeCell ref="X24:X25"/>
    <mergeCell ref="Y24:Y25"/>
    <mergeCell ref="Z24:Z25"/>
    <mergeCell ref="AA24:AA25"/>
    <mergeCell ref="AB24:AB25"/>
    <mergeCell ref="O24:O25"/>
    <mergeCell ref="P24:P25"/>
    <mergeCell ref="Q24:Q25"/>
    <mergeCell ref="R24:R25"/>
    <mergeCell ref="S24:S25"/>
    <mergeCell ref="T24:T25"/>
    <mergeCell ref="U24:U25"/>
    <mergeCell ref="A24:A25"/>
    <mergeCell ref="B24:B25"/>
    <mergeCell ref="C24:C25"/>
    <mergeCell ref="D24:D25"/>
    <mergeCell ref="E24:E25"/>
    <mergeCell ref="F24:F25"/>
    <mergeCell ref="G24:G25"/>
    <mergeCell ref="O26:O28"/>
    <mergeCell ref="P26:P28"/>
    <mergeCell ref="R26:R28"/>
    <mergeCell ref="B26:B28"/>
    <mergeCell ref="C26:C28"/>
    <mergeCell ref="G26:G27"/>
    <mergeCell ref="H26:H28"/>
    <mergeCell ref="L26:L28"/>
    <mergeCell ref="M26:M28"/>
    <mergeCell ref="N26:N28"/>
    <mergeCell ref="B35:B37"/>
    <mergeCell ref="C35:C37"/>
    <mergeCell ref="D35:D37"/>
    <mergeCell ref="E35:E37"/>
    <mergeCell ref="F35:F37"/>
    <mergeCell ref="G35:G37"/>
    <mergeCell ref="H35:H37"/>
    <mergeCell ref="Q32:Q34"/>
    <mergeCell ref="R32:R34"/>
    <mergeCell ref="R29:R31"/>
  </mergeCells>
  <pageMargins left="0.19685039370078738" right="0.19685039370078738" top="0.23622047244094488" bottom="0.23622047244094488" header="0" footer="0"/>
  <pageSetup paperSize="5" scale="5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Z1000"/>
  <sheetViews>
    <sheetView workbookViewId="0"/>
  </sheetViews>
  <sheetFormatPr baseColWidth="10" defaultColWidth="14.42578125" defaultRowHeight="15" customHeight="1"/>
  <cols>
    <col min="1" max="3" width="14.42578125" customWidth="1"/>
    <col min="4" max="4" width="33" customWidth="1"/>
    <col min="5" max="6" width="14.42578125" customWidth="1"/>
    <col min="9" max="9" width="17.7109375" customWidth="1"/>
  </cols>
  <sheetData>
    <row r="1" spans="1:26" ht="18">
      <c r="A1" s="217" t="s">
        <v>210</v>
      </c>
      <c r="B1" s="205"/>
      <c r="C1" s="205"/>
      <c r="D1" s="205"/>
      <c r="E1" s="205"/>
      <c r="F1" s="205"/>
      <c r="G1" s="205"/>
      <c r="H1" s="205"/>
      <c r="I1" s="206"/>
    </row>
    <row r="2" spans="1:26" ht="43.5">
      <c r="A2" s="65" t="s">
        <v>211</v>
      </c>
      <c r="B2" s="65" t="s">
        <v>212</v>
      </c>
      <c r="C2" s="65" t="s">
        <v>213</v>
      </c>
      <c r="D2" s="65" t="s">
        <v>214</v>
      </c>
      <c r="E2" s="65" t="s">
        <v>215</v>
      </c>
      <c r="F2" s="65" t="s">
        <v>216</v>
      </c>
      <c r="G2" s="65" t="s">
        <v>217</v>
      </c>
      <c r="H2" s="65" t="s">
        <v>218</v>
      </c>
      <c r="I2" s="65" t="s">
        <v>219</v>
      </c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</row>
    <row r="3" spans="1:26" ht="29.25">
      <c r="A3" s="67">
        <v>0</v>
      </c>
      <c r="B3" s="68">
        <v>1</v>
      </c>
      <c r="C3" s="68">
        <v>72141120</v>
      </c>
      <c r="D3" s="68" t="s">
        <v>220</v>
      </c>
      <c r="E3" s="69">
        <v>1269</v>
      </c>
      <c r="F3" s="68" t="s">
        <v>221</v>
      </c>
      <c r="G3" s="70" t="s">
        <v>222</v>
      </c>
      <c r="H3" s="71">
        <v>12690000</v>
      </c>
      <c r="I3" s="68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</row>
    <row r="4" spans="1:26" ht="29.25">
      <c r="A4" s="67">
        <v>0</v>
      </c>
      <c r="B4" s="68">
        <v>2</v>
      </c>
      <c r="C4" s="68">
        <v>72141120</v>
      </c>
      <c r="D4" s="68" t="s">
        <v>223</v>
      </c>
      <c r="E4" s="67">
        <v>129.5</v>
      </c>
      <c r="F4" s="68" t="s">
        <v>221</v>
      </c>
      <c r="G4" s="70" t="s">
        <v>224</v>
      </c>
      <c r="H4" s="70" t="s">
        <v>225</v>
      </c>
      <c r="I4" s="72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</row>
    <row r="5" spans="1:26" ht="29.25">
      <c r="A5" s="67">
        <v>0</v>
      </c>
      <c r="B5" s="68">
        <v>3</v>
      </c>
      <c r="C5" s="68">
        <v>72141120</v>
      </c>
      <c r="D5" s="68" t="s">
        <v>226</v>
      </c>
      <c r="E5" s="67">
        <v>64.8</v>
      </c>
      <c r="F5" s="68" t="s">
        <v>221</v>
      </c>
      <c r="G5" s="70" t="s">
        <v>227</v>
      </c>
      <c r="H5" s="70" t="s">
        <v>228</v>
      </c>
      <c r="I5" s="72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</row>
    <row r="6" spans="1:26" ht="29.25">
      <c r="A6" s="67">
        <v>0</v>
      </c>
      <c r="B6" s="68">
        <v>4</v>
      </c>
      <c r="C6" s="68">
        <v>72141120</v>
      </c>
      <c r="D6" s="68" t="s">
        <v>229</v>
      </c>
      <c r="E6" s="67">
        <v>959.4</v>
      </c>
      <c r="F6" s="68" t="s">
        <v>230</v>
      </c>
      <c r="G6" s="70" t="s">
        <v>231</v>
      </c>
      <c r="H6" s="70" t="s">
        <v>232</v>
      </c>
      <c r="I6" s="72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</row>
    <row r="7" spans="1:26" ht="43.5">
      <c r="A7" s="67">
        <v>0</v>
      </c>
      <c r="B7" s="68">
        <v>5</v>
      </c>
      <c r="C7" s="68">
        <v>72141120</v>
      </c>
      <c r="D7" s="68" t="s">
        <v>233</v>
      </c>
      <c r="E7" s="69">
        <v>3837.8</v>
      </c>
      <c r="F7" s="68" t="s">
        <v>230</v>
      </c>
      <c r="G7" s="70" t="s">
        <v>234</v>
      </c>
      <c r="H7" s="70" t="s">
        <v>235</v>
      </c>
      <c r="I7" s="72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</row>
    <row r="8" spans="1:26" ht="43.5">
      <c r="A8" s="67">
        <v>0</v>
      </c>
      <c r="B8" s="68">
        <v>6</v>
      </c>
      <c r="C8" s="68">
        <v>72141120</v>
      </c>
      <c r="D8" s="68" t="s">
        <v>236</v>
      </c>
      <c r="E8" s="67">
        <v>690.1</v>
      </c>
      <c r="F8" s="68" t="s">
        <v>230</v>
      </c>
      <c r="G8" s="70" t="s">
        <v>237</v>
      </c>
      <c r="H8" s="70" t="s">
        <v>238</v>
      </c>
      <c r="I8" s="72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</row>
    <row r="9" spans="1:26" ht="29.25">
      <c r="A9" s="67">
        <v>0</v>
      </c>
      <c r="B9" s="68">
        <v>7</v>
      </c>
      <c r="C9" s="68">
        <v>72141120</v>
      </c>
      <c r="D9" s="68" t="s">
        <v>239</v>
      </c>
      <c r="E9" s="67">
        <v>50</v>
      </c>
      <c r="F9" s="68" t="s">
        <v>221</v>
      </c>
      <c r="G9" s="70" t="s">
        <v>240</v>
      </c>
      <c r="H9" s="70" t="s">
        <v>241</v>
      </c>
      <c r="I9" s="72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</row>
    <row r="10" spans="1:26" ht="29.25">
      <c r="A10" s="67">
        <v>0</v>
      </c>
      <c r="B10" s="68">
        <v>8</v>
      </c>
      <c r="C10" s="68">
        <v>72141120</v>
      </c>
      <c r="D10" s="68" t="s">
        <v>242</v>
      </c>
      <c r="E10" s="69">
        <v>1219</v>
      </c>
      <c r="F10" s="68" t="s">
        <v>221</v>
      </c>
      <c r="G10" s="70" t="s">
        <v>243</v>
      </c>
      <c r="H10" s="70" t="s">
        <v>244</v>
      </c>
      <c r="I10" s="72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</row>
    <row r="11" spans="1:26" ht="43.5">
      <c r="A11" s="67">
        <v>0</v>
      </c>
      <c r="B11" s="68">
        <v>9</v>
      </c>
      <c r="C11" s="68">
        <v>72141120</v>
      </c>
      <c r="D11" s="68" t="s">
        <v>245</v>
      </c>
      <c r="E11" s="67">
        <v>28.14</v>
      </c>
      <c r="F11" s="68" t="s">
        <v>230</v>
      </c>
      <c r="G11" s="70" t="s">
        <v>246</v>
      </c>
      <c r="H11" s="70" t="s">
        <v>247</v>
      </c>
      <c r="I11" s="72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</row>
    <row r="12" spans="1:26" ht="29.25">
      <c r="A12" s="67">
        <v>0</v>
      </c>
      <c r="B12" s="68">
        <v>10</v>
      </c>
      <c r="C12" s="68">
        <v>72141120</v>
      </c>
      <c r="D12" s="68" t="s">
        <v>248</v>
      </c>
      <c r="E12" s="69">
        <v>4107.1000000000004</v>
      </c>
      <c r="F12" s="68" t="s">
        <v>230</v>
      </c>
      <c r="G12" s="70" t="s">
        <v>249</v>
      </c>
      <c r="H12" s="70" t="s">
        <v>250</v>
      </c>
      <c r="I12" s="72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</row>
    <row r="13" spans="1:26" ht="43.5">
      <c r="A13" s="67">
        <v>0</v>
      </c>
      <c r="B13" s="68">
        <v>11</v>
      </c>
      <c r="C13" s="68">
        <v>72141120</v>
      </c>
      <c r="D13" s="68" t="s">
        <v>251</v>
      </c>
      <c r="E13" s="67">
        <v>720</v>
      </c>
      <c r="F13" s="68" t="s">
        <v>230</v>
      </c>
      <c r="G13" s="70" t="s">
        <v>252</v>
      </c>
      <c r="H13" s="70" t="s">
        <v>253</v>
      </c>
      <c r="I13" s="72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</row>
    <row r="14" spans="1:26" ht="29.25">
      <c r="A14" s="67">
        <v>0</v>
      </c>
      <c r="B14" s="68">
        <v>12</v>
      </c>
      <c r="C14" s="68">
        <v>72141120</v>
      </c>
      <c r="D14" s="68" t="s">
        <v>254</v>
      </c>
      <c r="E14" s="67">
        <v>7.8</v>
      </c>
      <c r="F14" s="68" t="s">
        <v>230</v>
      </c>
      <c r="G14" s="70" t="s">
        <v>255</v>
      </c>
      <c r="H14" s="70" t="s">
        <v>256</v>
      </c>
      <c r="I14" s="72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</row>
    <row r="15" spans="1:26" ht="29.25">
      <c r="A15" s="67">
        <v>0</v>
      </c>
      <c r="B15" s="68">
        <v>13</v>
      </c>
      <c r="C15" s="68">
        <v>72141120</v>
      </c>
      <c r="D15" s="68" t="s">
        <v>257</v>
      </c>
      <c r="E15" s="67">
        <v>37</v>
      </c>
      <c r="F15" s="68" t="s">
        <v>258</v>
      </c>
      <c r="G15" s="70" t="s">
        <v>259</v>
      </c>
      <c r="H15" s="70" t="s">
        <v>260</v>
      </c>
      <c r="I15" s="72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</row>
    <row r="16" spans="1:26" ht="29.25">
      <c r="A16" s="67">
        <v>0</v>
      </c>
      <c r="B16" s="68">
        <v>14</v>
      </c>
      <c r="C16" s="68">
        <v>72141120</v>
      </c>
      <c r="D16" s="68" t="s">
        <v>261</v>
      </c>
      <c r="E16" s="67">
        <v>37</v>
      </c>
      <c r="F16" s="68" t="s">
        <v>258</v>
      </c>
      <c r="G16" s="70" t="s">
        <v>262</v>
      </c>
      <c r="H16" s="70" t="s">
        <v>263</v>
      </c>
      <c r="I16" s="72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</row>
    <row r="17" spans="1:26" ht="72">
      <c r="A17" s="67">
        <v>0</v>
      </c>
      <c r="B17" s="68">
        <v>15</v>
      </c>
      <c r="C17" s="68">
        <v>72141120</v>
      </c>
      <c r="D17" s="68" t="s">
        <v>264</v>
      </c>
      <c r="E17" s="67">
        <v>124.51</v>
      </c>
      <c r="F17" s="68" t="s">
        <v>221</v>
      </c>
      <c r="G17" s="70" t="s">
        <v>265</v>
      </c>
      <c r="H17" s="70" t="s">
        <v>266</v>
      </c>
      <c r="I17" s="72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</row>
    <row r="18" spans="1:26" ht="43.5">
      <c r="A18" s="67">
        <v>0</v>
      </c>
      <c r="B18" s="68">
        <v>16</v>
      </c>
      <c r="C18" s="68">
        <v>72141120</v>
      </c>
      <c r="D18" s="68" t="s">
        <v>267</v>
      </c>
      <c r="E18" s="69">
        <v>2263</v>
      </c>
      <c r="F18" s="68" t="s">
        <v>268</v>
      </c>
      <c r="G18" s="70" t="s">
        <v>269</v>
      </c>
      <c r="H18" s="70" t="s">
        <v>270</v>
      </c>
      <c r="I18" s="72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</row>
    <row r="19" spans="1:26" ht="29.25">
      <c r="A19" s="67">
        <v>0</v>
      </c>
      <c r="B19" s="68">
        <v>17</v>
      </c>
      <c r="C19" s="68">
        <v>72141120</v>
      </c>
      <c r="D19" s="68" t="s">
        <v>271</v>
      </c>
      <c r="E19" s="69">
        <v>3274</v>
      </c>
      <c r="F19" s="68" t="s">
        <v>268</v>
      </c>
      <c r="G19" s="70" t="s">
        <v>272</v>
      </c>
      <c r="H19" s="70" t="s">
        <v>273</v>
      </c>
      <c r="I19" s="72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</row>
    <row r="20" spans="1:26" ht="29.25">
      <c r="A20" s="67">
        <v>0</v>
      </c>
      <c r="B20" s="68">
        <v>18</v>
      </c>
      <c r="C20" s="68">
        <v>72141120</v>
      </c>
      <c r="D20" s="68" t="s">
        <v>274</v>
      </c>
      <c r="E20" s="69">
        <v>2737</v>
      </c>
      <c r="F20" s="68" t="s">
        <v>268</v>
      </c>
      <c r="G20" s="70" t="s">
        <v>275</v>
      </c>
      <c r="H20" s="70" t="s">
        <v>276</v>
      </c>
      <c r="I20" s="72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</row>
    <row r="21" spans="1:26" ht="15.75" customHeight="1">
      <c r="A21" s="67">
        <v>0</v>
      </c>
      <c r="B21" s="68">
        <v>19</v>
      </c>
      <c r="C21" s="68">
        <v>72141120</v>
      </c>
      <c r="D21" s="68" t="s">
        <v>277</v>
      </c>
      <c r="E21" s="67">
        <v>1</v>
      </c>
      <c r="F21" s="68" t="s">
        <v>258</v>
      </c>
      <c r="G21" s="70" t="s">
        <v>278</v>
      </c>
      <c r="H21" s="70" t="s">
        <v>278</v>
      </c>
      <c r="I21" s="72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</row>
    <row r="22" spans="1:26" ht="15.75" customHeight="1">
      <c r="A22" s="73">
        <v>0</v>
      </c>
      <c r="B22" s="74">
        <v>20</v>
      </c>
      <c r="C22" s="74">
        <v>72141120</v>
      </c>
      <c r="D22" s="74" t="s">
        <v>279</v>
      </c>
      <c r="E22" s="73">
        <v>0.38</v>
      </c>
      <c r="F22" s="74" t="s">
        <v>258</v>
      </c>
      <c r="G22" s="75" t="s">
        <v>280</v>
      </c>
      <c r="H22" s="75" t="s">
        <v>281</v>
      </c>
      <c r="I22" s="7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</row>
    <row r="23" spans="1:26" ht="15.75" customHeight="1"/>
    <row r="24" spans="1:26" ht="15.75" customHeight="1"/>
    <row r="25" spans="1:26" ht="15.75" customHeight="1"/>
    <row r="26" spans="1:26" ht="15.75" customHeight="1"/>
    <row r="27" spans="1:26" ht="15.75" customHeight="1"/>
    <row r="28" spans="1:26" ht="15.75" customHeight="1"/>
    <row r="29" spans="1:26" ht="15.75" customHeight="1"/>
    <row r="30" spans="1:26" ht="15.75" customHeight="1"/>
    <row r="31" spans="1:26" ht="15.75" customHeight="1"/>
    <row r="32" spans="1:26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1:I1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000"/>
  <sheetViews>
    <sheetView workbookViewId="0"/>
  </sheetViews>
  <sheetFormatPr baseColWidth="10" defaultColWidth="14.42578125" defaultRowHeight="15" customHeight="1"/>
  <cols>
    <col min="1" max="1" width="8.85546875" customWidth="1"/>
    <col min="2" max="2" width="76.42578125" customWidth="1"/>
    <col min="3" max="3" width="12.140625" customWidth="1"/>
    <col min="4" max="4" width="10.140625" customWidth="1"/>
    <col min="5" max="5" width="14.85546875" customWidth="1"/>
    <col min="6" max="6" width="24.5703125" customWidth="1"/>
  </cols>
  <sheetData>
    <row r="1" spans="1:6">
      <c r="E1" s="147" t="s">
        <v>282</v>
      </c>
      <c r="F1" s="144"/>
    </row>
    <row r="2" spans="1:6">
      <c r="A2" s="220" t="s">
        <v>283</v>
      </c>
      <c r="B2" s="221" t="s">
        <v>284</v>
      </c>
      <c r="C2" s="220" t="s">
        <v>285</v>
      </c>
      <c r="D2" s="220" t="s">
        <v>286</v>
      </c>
      <c r="E2" s="77" t="s">
        <v>287</v>
      </c>
      <c r="F2" s="77" t="s">
        <v>287</v>
      </c>
    </row>
    <row r="3" spans="1:6">
      <c r="A3" s="163"/>
      <c r="B3" s="163"/>
      <c r="C3" s="163"/>
      <c r="D3" s="163"/>
      <c r="E3" s="77" t="s">
        <v>288</v>
      </c>
      <c r="F3" s="77" t="s">
        <v>289</v>
      </c>
    </row>
    <row r="4" spans="1:6">
      <c r="A4" s="78"/>
      <c r="B4" s="79" t="s">
        <v>220</v>
      </c>
      <c r="C4" s="80" t="s">
        <v>221</v>
      </c>
      <c r="D4" s="81">
        <v>1269</v>
      </c>
      <c r="E4" s="81">
        <v>10000</v>
      </c>
      <c r="F4" s="81">
        <f t="shared" ref="F4:F22" si="0">E4*D4</f>
        <v>12690000</v>
      </c>
    </row>
    <row r="5" spans="1:6">
      <c r="A5" s="78"/>
      <c r="B5" s="79" t="s">
        <v>223</v>
      </c>
      <c r="C5" s="80" t="s">
        <v>221</v>
      </c>
      <c r="D5" s="81">
        <v>129.5</v>
      </c>
      <c r="E5" s="81">
        <v>7500</v>
      </c>
      <c r="F5" s="81">
        <f t="shared" si="0"/>
        <v>971250</v>
      </c>
    </row>
    <row r="6" spans="1:6">
      <c r="A6" s="63"/>
      <c r="B6" s="79" t="s">
        <v>226</v>
      </c>
      <c r="C6" s="80" t="s">
        <v>221</v>
      </c>
      <c r="D6" s="81">
        <v>64.8</v>
      </c>
      <c r="E6" s="81">
        <v>85000</v>
      </c>
      <c r="F6" s="81">
        <f t="shared" si="0"/>
        <v>5508000</v>
      </c>
    </row>
    <row r="7" spans="1:6">
      <c r="A7" s="63"/>
      <c r="B7" s="79" t="s">
        <v>229</v>
      </c>
      <c r="C7" s="80" t="s">
        <v>230</v>
      </c>
      <c r="D7" s="81">
        <v>959.4</v>
      </c>
      <c r="E7" s="81">
        <v>23000</v>
      </c>
      <c r="F7" s="81">
        <f t="shared" si="0"/>
        <v>22066200</v>
      </c>
    </row>
    <row r="8" spans="1:6">
      <c r="A8" s="63"/>
      <c r="B8" s="79" t="s">
        <v>233</v>
      </c>
      <c r="C8" s="80" t="s">
        <v>230</v>
      </c>
      <c r="D8" s="81">
        <v>3837.8</v>
      </c>
      <c r="E8" s="81">
        <v>10355</v>
      </c>
      <c r="F8" s="81">
        <f t="shared" si="0"/>
        <v>39740419</v>
      </c>
    </row>
    <row r="9" spans="1:6">
      <c r="A9" s="63"/>
      <c r="B9" s="79" t="s">
        <v>236</v>
      </c>
      <c r="C9" s="80" t="s">
        <v>230</v>
      </c>
      <c r="D9" s="81">
        <v>690.1</v>
      </c>
      <c r="E9" s="81">
        <v>28000</v>
      </c>
      <c r="F9" s="81">
        <f t="shared" si="0"/>
        <v>19322800</v>
      </c>
    </row>
    <row r="10" spans="1:6">
      <c r="A10" s="78"/>
      <c r="B10" s="79" t="s">
        <v>239</v>
      </c>
      <c r="C10" s="80" t="s">
        <v>221</v>
      </c>
      <c r="D10" s="81">
        <v>50</v>
      </c>
      <c r="E10" s="81">
        <v>13236</v>
      </c>
      <c r="F10" s="81">
        <f t="shared" si="0"/>
        <v>661800</v>
      </c>
    </row>
    <row r="11" spans="1:6">
      <c r="A11" s="78"/>
      <c r="B11" s="79" t="s">
        <v>242</v>
      </c>
      <c r="C11" s="80" t="s">
        <v>221</v>
      </c>
      <c r="D11" s="81">
        <v>1219</v>
      </c>
      <c r="E11" s="81">
        <v>17631</v>
      </c>
      <c r="F11" s="81">
        <f t="shared" si="0"/>
        <v>21492189</v>
      </c>
    </row>
    <row r="12" spans="1:6">
      <c r="A12" s="63"/>
      <c r="B12" s="79" t="s">
        <v>245</v>
      </c>
      <c r="C12" s="80" t="s">
        <v>230</v>
      </c>
      <c r="D12" s="81">
        <v>28.14</v>
      </c>
      <c r="E12" s="81">
        <v>90000</v>
      </c>
      <c r="F12" s="81">
        <f t="shared" si="0"/>
        <v>2532600</v>
      </c>
    </row>
    <row r="13" spans="1:6">
      <c r="A13" s="63"/>
      <c r="B13" s="79" t="s">
        <v>248</v>
      </c>
      <c r="C13" s="80" t="s">
        <v>230</v>
      </c>
      <c r="D13" s="81">
        <v>4107.1000000000004</v>
      </c>
      <c r="E13" s="81">
        <v>18000</v>
      </c>
      <c r="F13" s="81">
        <f t="shared" si="0"/>
        <v>73927800</v>
      </c>
    </row>
    <row r="14" spans="1:6">
      <c r="A14" s="63"/>
      <c r="B14" s="79" t="s">
        <v>251</v>
      </c>
      <c r="C14" s="80" t="s">
        <v>230</v>
      </c>
      <c r="D14" s="81">
        <v>720</v>
      </c>
      <c r="E14" s="81">
        <v>96032</v>
      </c>
      <c r="F14" s="81">
        <f t="shared" si="0"/>
        <v>69143040</v>
      </c>
    </row>
    <row r="15" spans="1:6">
      <c r="A15" s="63"/>
      <c r="B15" s="79" t="s">
        <v>254</v>
      </c>
      <c r="C15" s="80" t="s">
        <v>230</v>
      </c>
      <c r="D15" s="81">
        <v>7.8</v>
      </c>
      <c r="E15" s="81">
        <v>851837</v>
      </c>
      <c r="F15" s="81">
        <f t="shared" si="0"/>
        <v>6644328.5999999996</v>
      </c>
    </row>
    <row r="16" spans="1:6">
      <c r="A16" s="63"/>
      <c r="B16" s="79" t="s">
        <v>290</v>
      </c>
      <c r="C16" s="80" t="s">
        <v>258</v>
      </c>
      <c r="D16" s="81">
        <v>37</v>
      </c>
      <c r="E16" s="81">
        <v>690125</v>
      </c>
      <c r="F16" s="81">
        <f t="shared" si="0"/>
        <v>25534625</v>
      </c>
    </row>
    <row r="17" spans="1:6">
      <c r="A17" s="63"/>
      <c r="B17" s="79" t="s">
        <v>261</v>
      </c>
      <c r="C17" s="80" t="s">
        <v>258</v>
      </c>
      <c r="D17" s="81">
        <v>37</v>
      </c>
      <c r="E17" s="81">
        <v>450000</v>
      </c>
      <c r="F17" s="81">
        <f t="shared" si="0"/>
        <v>16650000</v>
      </c>
    </row>
    <row r="18" spans="1:6" ht="25.5">
      <c r="A18" s="63"/>
      <c r="B18" s="82" t="s">
        <v>264</v>
      </c>
      <c r="C18" s="80" t="s">
        <v>221</v>
      </c>
      <c r="D18" s="81">
        <v>124.51</v>
      </c>
      <c r="E18" s="81">
        <v>550000</v>
      </c>
      <c r="F18" s="81">
        <f t="shared" si="0"/>
        <v>68480500</v>
      </c>
    </row>
    <row r="19" spans="1:6">
      <c r="A19" s="63"/>
      <c r="B19" s="79" t="s">
        <v>267</v>
      </c>
      <c r="C19" s="80" t="s">
        <v>268</v>
      </c>
      <c r="D19" s="81">
        <v>2263</v>
      </c>
      <c r="E19" s="81">
        <v>35000</v>
      </c>
      <c r="F19" s="81">
        <f t="shared" si="0"/>
        <v>79205000</v>
      </c>
    </row>
    <row r="20" spans="1:6">
      <c r="A20" s="78"/>
      <c r="B20" s="79" t="s">
        <v>271</v>
      </c>
      <c r="C20" s="80" t="s">
        <v>268</v>
      </c>
      <c r="D20" s="81">
        <v>3274</v>
      </c>
      <c r="E20" s="81">
        <v>20000</v>
      </c>
      <c r="F20" s="81">
        <f t="shared" si="0"/>
        <v>65480000</v>
      </c>
    </row>
    <row r="21" spans="1:6" ht="15.75" customHeight="1">
      <c r="A21" s="78"/>
      <c r="B21" s="79" t="s">
        <v>274</v>
      </c>
      <c r="C21" s="80" t="s">
        <v>268</v>
      </c>
      <c r="D21" s="81">
        <v>2737</v>
      </c>
      <c r="E21" s="81">
        <v>65000</v>
      </c>
      <c r="F21" s="81">
        <f t="shared" si="0"/>
        <v>177905000</v>
      </c>
    </row>
    <row r="22" spans="1:6" ht="15.75" customHeight="1">
      <c r="A22" s="63"/>
      <c r="B22" s="79" t="s">
        <v>277</v>
      </c>
      <c r="C22" s="80" t="s">
        <v>258</v>
      </c>
      <c r="D22" s="81">
        <v>1</v>
      </c>
      <c r="E22" s="81">
        <v>964138</v>
      </c>
      <c r="F22" s="81">
        <f t="shared" si="0"/>
        <v>964138</v>
      </c>
    </row>
    <row r="23" spans="1:6" ht="15.75" customHeight="1">
      <c r="A23" s="219" t="s">
        <v>291</v>
      </c>
      <c r="B23" s="206"/>
      <c r="C23" s="83"/>
      <c r="D23" s="84"/>
      <c r="E23" s="85"/>
      <c r="F23" s="86">
        <f>SUM(F4:F22)</f>
        <v>708919689.60000002</v>
      </c>
    </row>
    <row r="24" spans="1:6" ht="15.75" customHeight="1">
      <c r="A24" s="218" t="s">
        <v>292</v>
      </c>
      <c r="B24" s="206"/>
      <c r="C24" s="64"/>
      <c r="D24" s="63">
        <v>0.31</v>
      </c>
      <c r="E24" s="81">
        <f>F23</f>
        <v>708919689.60000002</v>
      </c>
      <c r="F24" s="81">
        <f t="shared" ref="F24:F26" si="1">E24*D24</f>
        <v>219765103.77599999</v>
      </c>
    </row>
    <row r="25" spans="1:6" ht="15.75" customHeight="1">
      <c r="A25" s="218" t="s">
        <v>293</v>
      </c>
      <c r="B25" s="206"/>
      <c r="C25" s="64"/>
      <c r="D25" s="63"/>
      <c r="E25" s="81">
        <f t="shared" ref="E25:E26" si="2">E24</f>
        <v>708919689.60000002</v>
      </c>
      <c r="F25" s="81">
        <f t="shared" si="1"/>
        <v>0</v>
      </c>
    </row>
    <row r="26" spans="1:6" ht="15.75" customHeight="1">
      <c r="A26" s="218" t="s">
        <v>294</v>
      </c>
      <c r="B26" s="206"/>
      <c r="C26" s="64"/>
      <c r="D26" s="63">
        <v>0.05</v>
      </c>
      <c r="E26" s="81">
        <f t="shared" si="2"/>
        <v>708919689.60000002</v>
      </c>
      <c r="F26" s="81">
        <f t="shared" si="1"/>
        <v>35445984.480000004</v>
      </c>
    </row>
    <row r="27" spans="1:6" ht="15.75" customHeight="1">
      <c r="A27" s="219" t="s">
        <v>295</v>
      </c>
      <c r="B27" s="205"/>
      <c r="C27" s="206"/>
      <c r="D27" s="83"/>
      <c r="E27" s="84"/>
      <c r="F27" s="87">
        <f>SUM(F23:F26)</f>
        <v>964130777.85600007</v>
      </c>
    </row>
    <row r="28" spans="1:6" ht="15.75" customHeight="1"/>
    <row r="29" spans="1:6" ht="15.75" customHeight="1"/>
    <row r="30" spans="1:6" ht="15.75" customHeight="1"/>
    <row r="31" spans="1:6" ht="15.75" customHeight="1"/>
    <row r="32" spans="1:6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0">
    <mergeCell ref="A25:B25"/>
    <mergeCell ref="A26:B26"/>
    <mergeCell ref="A27:C27"/>
    <mergeCell ref="E1:F1"/>
    <mergeCell ref="A2:A3"/>
    <mergeCell ref="B2:B3"/>
    <mergeCell ref="C2:C3"/>
    <mergeCell ref="D2:D3"/>
    <mergeCell ref="A23:B23"/>
    <mergeCell ref="A24:B24"/>
  </mergeCells>
  <pageMargins left="0.7" right="0.7" top="0.75" bottom="0.7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1000"/>
  <sheetViews>
    <sheetView workbookViewId="0"/>
  </sheetViews>
  <sheetFormatPr baseColWidth="10" defaultColWidth="14.42578125" defaultRowHeight="15" customHeight="1"/>
  <cols>
    <col min="1" max="1" width="16.28515625" customWidth="1"/>
    <col min="2" max="2" width="37" customWidth="1"/>
    <col min="3" max="3" width="18.85546875" customWidth="1"/>
    <col min="4" max="4" width="22.42578125" customWidth="1"/>
    <col min="5" max="5" width="24.42578125" customWidth="1"/>
    <col min="6" max="6" width="14" customWidth="1"/>
    <col min="7" max="8" width="22.7109375" customWidth="1"/>
    <col min="9" max="9" width="14.85546875" customWidth="1"/>
    <col min="10" max="26" width="10.7109375" customWidth="1"/>
  </cols>
  <sheetData>
    <row r="1" spans="1:26" ht="18.75" customHeight="1">
      <c r="A1" s="143" t="s">
        <v>0</v>
      </c>
      <c r="B1" s="144"/>
      <c r="C1" s="144"/>
      <c r="D1" s="144"/>
      <c r="E1" s="144"/>
      <c r="F1" s="144"/>
      <c r="G1" s="144"/>
      <c r="H1" s="144"/>
      <c r="I1" s="144"/>
    </row>
    <row r="2" spans="1:26" ht="15.75">
      <c r="A2" s="143" t="s">
        <v>1</v>
      </c>
      <c r="B2" s="144"/>
      <c r="C2" s="144"/>
      <c r="D2" s="144"/>
      <c r="E2" s="144"/>
      <c r="F2" s="144"/>
      <c r="G2" s="144"/>
      <c r="H2" s="144"/>
      <c r="I2" s="144"/>
    </row>
    <row r="3" spans="1:26">
      <c r="A3" s="145" t="str">
        <f>Proponentes!A3</f>
        <v>PROCESO DE SELECCIÓN  MC-007-2024</v>
      </c>
      <c r="B3" s="144"/>
      <c r="C3" s="144"/>
      <c r="D3" s="144"/>
      <c r="E3" s="144"/>
      <c r="F3" s="144"/>
      <c r="G3" s="144"/>
      <c r="H3" s="144"/>
      <c r="I3" s="144"/>
    </row>
    <row r="4" spans="1:26">
      <c r="A4" s="1"/>
      <c r="B4" s="1"/>
    </row>
    <row r="5" spans="1:26">
      <c r="A5" s="147" t="s">
        <v>296</v>
      </c>
      <c r="B5" s="144"/>
      <c r="C5" s="144"/>
      <c r="D5" s="144"/>
      <c r="E5" s="144"/>
      <c r="F5" s="144"/>
      <c r="G5" s="144"/>
      <c r="H5" s="144"/>
      <c r="I5" s="144"/>
    </row>
    <row r="6" spans="1:26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>
      <c r="A7" s="2" t="s">
        <v>297</v>
      </c>
      <c r="B7" s="88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>
      <c r="A8" s="2" t="s">
        <v>298</v>
      </c>
      <c r="B8" s="89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>
      <c r="A10" s="223" t="s">
        <v>3</v>
      </c>
      <c r="B10" s="90" t="s">
        <v>4</v>
      </c>
      <c r="C10" s="224" t="s">
        <v>299</v>
      </c>
      <c r="D10" s="206"/>
      <c r="E10" s="225" t="s">
        <v>300</v>
      </c>
      <c r="F10" s="205"/>
      <c r="G10" s="205"/>
      <c r="H10" s="205"/>
      <c r="I10" s="206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</row>
    <row r="11" spans="1:26" ht="48.75" customHeight="1">
      <c r="A11" s="163"/>
      <c r="B11" s="90" t="s">
        <v>4</v>
      </c>
      <c r="C11" s="4" t="s">
        <v>301</v>
      </c>
      <c r="D11" s="4" t="s">
        <v>302</v>
      </c>
      <c r="E11" s="92" t="s">
        <v>303</v>
      </c>
      <c r="F11" s="93" t="s">
        <v>304</v>
      </c>
      <c r="G11" s="93" t="s">
        <v>305</v>
      </c>
      <c r="H11" s="93" t="s">
        <v>306</v>
      </c>
      <c r="I11" s="90" t="s">
        <v>307</v>
      </c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>
      <c r="A12" s="94">
        <v>1</v>
      </c>
      <c r="B12" s="95" t="str">
        <f>Proponentes!B12</f>
        <v>GOMPRO INGENIERIA SAS</v>
      </c>
      <c r="C12" s="96">
        <v>1000000000</v>
      </c>
      <c r="D12" s="97">
        <v>1001000000</v>
      </c>
      <c r="E12" s="98">
        <f>IF(D12&lt;$D$43,600*(1-(($D$43-D12)/$D$43)),600*(1-(2*((ABS($D$43-D12))/$D$43))))</f>
        <v>600</v>
      </c>
      <c r="F12" s="99">
        <v>0</v>
      </c>
      <c r="G12" s="100">
        <v>100</v>
      </c>
      <c r="H12" s="100">
        <v>0</v>
      </c>
      <c r="I12" s="100">
        <f>SUM(E12:H12)</f>
        <v>700</v>
      </c>
      <c r="J12" s="101"/>
      <c r="K12" s="101"/>
      <c r="L12" s="101"/>
      <c r="M12" s="101"/>
      <c r="N12" s="101"/>
      <c r="O12" s="101"/>
      <c r="P12" s="101"/>
      <c r="Q12" s="101"/>
      <c r="R12" s="101"/>
      <c r="S12" s="101"/>
      <c r="T12" s="101"/>
      <c r="U12" s="101"/>
      <c r="V12" s="101"/>
      <c r="W12" s="101"/>
      <c r="X12" s="101"/>
      <c r="Y12" s="101"/>
      <c r="Z12" s="101"/>
    </row>
    <row r="13" spans="1:26">
      <c r="A13" s="94">
        <f t="shared" ref="A13:A38" si="0">A12+1</f>
        <v>2</v>
      </c>
      <c r="B13" s="95" t="e">
        <f>Proponentes!#REF!</f>
        <v>#REF!</v>
      </c>
      <c r="C13" s="96"/>
      <c r="D13" s="97"/>
      <c r="E13" s="98"/>
      <c r="F13" s="99"/>
      <c r="G13" s="100"/>
      <c r="H13" s="100"/>
      <c r="I13" s="100"/>
      <c r="J13" s="101"/>
      <c r="K13" s="101"/>
      <c r="L13" s="101"/>
      <c r="M13" s="101"/>
      <c r="N13" s="101"/>
      <c r="O13" s="101"/>
      <c r="P13" s="101"/>
      <c r="Q13" s="101"/>
      <c r="R13" s="101"/>
      <c r="S13" s="101"/>
      <c r="T13" s="101"/>
      <c r="U13" s="101"/>
      <c r="V13" s="101"/>
      <c r="W13" s="101"/>
      <c r="X13" s="101"/>
      <c r="Y13" s="101"/>
      <c r="Z13" s="101"/>
    </row>
    <row r="14" spans="1:26">
      <c r="A14" s="94">
        <f t="shared" si="0"/>
        <v>3</v>
      </c>
      <c r="B14" s="95" t="e">
        <f t="shared" ref="B14:B38" si="1">#REF!</f>
        <v>#REF!</v>
      </c>
      <c r="C14" s="96"/>
      <c r="D14" s="97"/>
      <c r="E14" s="98"/>
      <c r="F14" s="99"/>
      <c r="G14" s="100"/>
      <c r="H14" s="100"/>
      <c r="I14" s="100"/>
      <c r="J14" s="101"/>
      <c r="K14" s="101"/>
      <c r="L14" s="101"/>
      <c r="M14" s="101"/>
      <c r="N14" s="101"/>
      <c r="O14" s="101"/>
      <c r="P14" s="101"/>
      <c r="Q14" s="101"/>
      <c r="R14" s="101"/>
      <c r="S14" s="101"/>
      <c r="T14" s="101"/>
      <c r="U14" s="101"/>
      <c r="V14" s="101"/>
      <c r="W14" s="101"/>
      <c r="X14" s="101"/>
      <c r="Y14" s="101"/>
      <c r="Z14" s="101"/>
    </row>
    <row r="15" spans="1:26">
      <c r="A15" s="94">
        <f t="shared" si="0"/>
        <v>4</v>
      </c>
      <c r="B15" s="95" t="e">
        <f t="shared" si="1"/>
        <v>#REF!</v>
      </c>
      <c r="C15" s="96"/>
      <c r="D15" s="97"/>
      <c r="E15" s="98"/>
      <c r="F15" s="99"/>
      <c r="G15" s="100"/>
      <c r="H15" s="100"/>
      <c r="I15" s="100"/>
      <c r="J15" s="101"/>
      <c r="K15" s="101"/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</row>
    <row r="16" spans="1:26">
      <c r="A16" s="94">
        <f t="shared" si="0"/>
        <v>5</v>
      </c>
      <c r="B16" s="95" t="e">
        <f t="shared" si="1"/>
        <v>#REF!</v>
      </c>
      <c r="C16" s="96"/>
      <c r="D16" s="97"/>
      <c r="E16" s="98"/>
      <c r="F16" s="99"/>
      <c r="G16" s="100"/>
      <c r="H16" s="100"/>
      <c r="I16" s="100"/>
      <c r="J16" s="101"/>
      <c r="K16" s="101"/>
      <c r="L16" s="101"/>
      <c r="M16" s="101"/>
      <c r="N16" s="101"/>
      <c r="O16" s="101"/>
      <c r="P16" s="101"/>
      <c r="Q16" s="101"/>
      <c r="R16" s="101"/>
      <c r="S16" s="101"/>
      <c r="T16" s="101"/>
      <c r="U16" s="101"/>
      <c r="V16" s="101"/>
      <c r="W16" s="101"/>
      <c r="X16" s="101"/>
      <c r="Y16" s="101"/>
      <c r="Z16" s="101"/>
    </row>
    <row r="17" spans="1:26">
      <c r="A17" s="94">
        <f t="shared" si="0"/>
        <v>6</v>
      </c>
      <c r="B17" s="95" t="e">
        <f t="shared" si="1"/>
        <v>#REF!</v>
      </c>
      <c r="C17" s="96"/>
      <c r="D17" s="97"/>
      <c r="E17" s="98"/>
      <c r="F17" s="99"/>
      <c r="G17" s="100"/>
      <c r="H17" s="100"/>
      <c r="I17" s="100"/>
      <c r="J17" s="101"/>
      <c r="K17" s="101"/>
      <c r="L17" s="101"/>
      <c r="M17" s="101"/>
      <c r="N17" s="101"/>
      <c r="O17" s="101"/>
      <c r="P17" s="101"/>
      <c r="Q17" s="101"/>
      <c r="R17" s="101"/>
      <c r="S17" s="101"/>
      <c r="T17" s="101"/>
      <c r="U17" s="101"/>
      <c r="V17" s="101"/>
      <c r="W17" s="101"/>
      <c r="X17" s="101"/>
      <c r="Y17" s="101"/>
      <c r="Z17" s="101"/>
    </row>
    <row r="18" spans="1:26">
      <c r="A18" s="94">
        <f t="shared" si="0"/>
        <v>7</v>
      </c>
      <c r="B18" s="95" t="e">
        <f t="shared" si="1"/>
        <v>#REF!</v>
      </c>
      <c r="C18" s="96"/>
      <c r="D18" s="97"/>
      <c r="E18" s="98"/>
      <c r="F18" s="99"/>
      <c r="G18" s="100"/>
      <c r="H18" s="100"/>
      <c r="I18" s="100"/>
      <c r="J18" s="101"/>
      <c r="K18" s="101"/>
      <c r="L18" s="101"/>
      <c r="M18" s="101"/>
      <c r="N18" s="101"/>
      <c r="O18" s="101"/>
      <c r="P18" s="101"/>
      <c r="Q18" s="101"/>
      <c r="R18" s="101"/>
      <c r="S18" s="101"/>
      <c r="T18" s="101"/>
      <c r="U18" s="101"/>
      <c r="V18" s="101"/>
      <c r="W18" s="101"/>
      <c r="X18" s="101"/>
      <c r="Y18" s="101"/>
      <c r="Z18" s="101"/>
    </row>
    <row r="19" spans="1:26">
      <c r="A19" s="94">
        <f t="shared" si="0"/>
        <v>8</v>
      </c>
      <c r="B19" s="95" t="e">
        <f t="shared" si="1"/>
        <v>#REF!</v>
      </c>
      <c r="C19" s="96"/>
      <c r="D19" s="97"/>
      <c r="E19" s="98"/>
      <c r="F19" s="99"/>
      <c r="G19" s="100"/>
      <c r="H19" s="100"/>
      <c r="I19" s="100"/>
      <c r="J19" s="101"/>
      <c r="K19" s="101"/>
      <c r="L19" s="101"/>
      <c r="M19" s="101"/>
      <c r="N19" s="101"/>
      <c r="O19" s="101"/>
      <c r="P19" s="101"/>
      <c r="Q19" s="101"/>
      <c r="R19" s="101"/>
      <c r="S19" s="101"/>
      <c r="T19" s="101"/>
      <c r="U19" s="101"/>
      <c r="V19" s="101"/>
      <c r="W19" s="101"/>
      <c r="X19" s="101"/>
      <c r="Y19" s="101"/>
      <c r="Z19" s="101"/>
    </row>
    <row r="20" spans="1:26">
      <c r="A20" s="94">
        <f t="shared" si="0"/>
        <v>9</v>
      </c>
      <c r="B20" s="95" t="e">
        <f t="shared" si="1"/>
        <v>#REF!</v>
      </c>
      <c r="C20" s="96"/>
      <c r="D20" s="97"/>
      <c r="E20" s="98"/>
      <c r="F20" s="99"/>
      <c r="G20" s="100"/>
      <c r="H20" s="100"/>
      <c r="I20" s="100"/>
      <c r="J20" s="101"/>
      <c r="K20" s="101"/>
      <c r="L20" s="101"/>
      <c r="M20" s="101"/>
      <c r="N20" s="101"/>
      <c r="O20" s="101"/>
      <c r="P20" s="101"/>
      <c r="Q20" s="101"/>
      <c r="R20" s="101"/>
      <c r="S20" s="101"/>
      <c r="T20" s="101"/>
      <c r="U20" s="101"/>
      <c r="V20" s="101"/>
      <c r="W20" s="101"/>
      <c r="X20" s="101"/>
      <c r="Y20" s="101"/>
      <c r="Z20" s="101"/>
    </row>
    <row r="21" spans="1:26" ht="15.75" customHeight="1">
      <c r="A21" s="94">
        <f t="shared" si="0"/>
        <v>10</v>
      </c>
      <c r="B21" s="95" t="e">
        <f t="shared" si="1"/>
        <v>#REF!</v>
      </c>
      <c r="C21" s="96"/>
      <c r="D21" s="97"/>
      <c r="E21" s="98"/>
      <c r="F21" s="99"/>
      <c r="G21" s="100"/>
      <c r="H21" s="100"/>
      <c r="I21" s="100"/>
      <c r="J21" s="101"/>
      <c r="K21" s="101"/>
      <c r="L21" s="101"/>
      <c r="M21" s="101"/>
      <c r="N21" s="101"/>
      <c r="O21" s="101"/>
      <c r="P21" s="101"/>
      <c r="Q21" s="101"/>
      <c r="R21" s="101"/>
      <c r="S21" s="101"/>
      <c r="T21" s="101"/>
      <c r="U21" s="101"/>
      <c r="V21" s="101"/>
      <c r="W21" s="101"/>
      <c r="X21" s="101"/>
      <c r="Y21" s="101"/>
      <c r="Z21" s="101"/>
    </row>
    <row r="22" spans="1:26" ht="15.75" customHeight="1">
      <c r="A22" s="94">
        <f t="shared" si="0"/>
        <v>11</v>
      </c>
      <c r="B22" s="95" t="e">
        <f t="shared" si="1"/>
        <v>#REF!</v>
      </c>
      <c r="C22" s="96"/>
      <c r="D22" s="97"/>
      <c r="E22" s="98"/>
      <c r="F22" s="99"/>
      <c r="G22" s="100"/>
      <c r="H22" s="100"/>
      <c r="I22" s="100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1"/>
      <c r="V22" s="101"/>
      <c r="W22" s="101"/>
      <c r="X22" s="101"/>
      <c r="Y22" s="101"/>
      <c r="Z22" s="101"/>
    </row>
    <row r="23" spans="1:26" ht="15.75" customHeight="1">
      <c r="A23" s="94">
        <f t="shared" si="0"/>
        <v>12</v>
      </c>
      <c r="B23" s="95" t="e">
        <f t="shared" si="1"/>
        <v>#REF!</v>
      </c>
      <c r="C23" s="96"/>
      <c r="D23" s="97"/>
      <c r="E23" s="98"/>
      <c r="F23" s="99"/>
      <c r="G23" s="100"/>
      <c r="H23" s="100"/>
      <c r="I23" s="100"/>
      <c r="J23" s="101"/>
      <c r="K23" s="101"/>
      <c r="L23" s="101"/>
      <c r="M23" s="101"/>
      <c r="N23" s="101"/>
      <c r="O23" s="101"/>
      <c r="P23" s="101"/>
      <c r="Q23" s="101"/>
      <c r="R23" s="101"/>
      <c r="S23" s="101"/>
      <c r="T23" s="101"/>
      <c r="U23" s="101"/>
      <c r="V23" s="101"/>
      <c r="W23" s="101"/>
      <c r="X23" s="101"/>
      <c r="Y23" s="101"/>
      <c r="Z23" s="101"/>
    </row>
    <row r="24" spans="1:26" ht="15.75" customHeight="1">
      <c r="A24" s="94">
        <f t="shared" si="0"/>
        <v>13</v>
      </c>
      <c r="B24" s="95" t="e">
        <f t="shared" si="1"/>
        <v>#REF!</v>
      </c>
      <c r="C24" s="96"/>
      <c r="D24" s="97"/>
      <c r="E24" s="98"/>
      <c r="F24" s="99"/>
      <c r="G24" s="100"/>
      <c r="H24" s="100"/>
      <c r="I24" s="100"/>
      <c r="J24" s="101"/>
      <c r="K24" s="101"/>
      <c r="L24" s="101"/>
      <c r="M24" s="101"/>
      <c r="N24" s="101"/>
      <c r="O24" s="101"/>
      <c r="P24" s="101"/>
      <c r="Q24" s="101"/>
      <c r="R24" s="101"/>
      <c r="S24" s="101"/>
      <c r="T24" s="101"/>
      <c r="U24" s="101"/>
      <c r="V24" s="101"/>
      <c r="W24" s="101"/>
      <c r="X24" s="101"/>
      <c r="Y24" s="101"/>
      <c r="Z24" s="101"/>
    </row>
    <row r="25" spans="1:26" ht="15.75" customHeight="1">
      <c r="A25" s="94">
        <f t="shared" si="0"/>
        <v>14</v>
      </c>
      <c r="B25" s="95" t="e">
        <f t="shared" si="1"/>
        <v>#REF!</v>
      </c>
      <c r="C25" s="96"/>
      <c r="D25" s="97"/>
      <c r="E25" s="98"/>
      <c r="F25" s="99"/>
      <c r="G25" s="100"/>
      <c r="H25" s="100"/>
      <c r="I25" s="100"/>
      <c r="J25" s="101"/>
      <c r="K25" s="101"/>
      <c r="L25" s="101"/>
      <c r="M25" s="101"/>
      <c r="N25" s="101"/>
      <c r="O25" s="101"/>
      <c r="P25" s="101"/>
      <c r="Q25" s="101"/>
      <c r="R25" s="101"/>
      <c r="S25" s="101"/>
      <c r="T25" s="101"/>
      <c r="U25" s="101"/>
      <c r="V25" s="101"/>
      <c r="W25" s="101"/>
      <c r="X25" s="101"/>
      <c r="Y25" s="101"/>
      <c r="Z25" s="101"/>
    </row>
    <row r="26" spans="1:26" ht="15.75" customHeight="1">
      <c r="A26" s="94">
        <f t="shared" si="0"/>
        <v>15</v>
      </c>
      <c r="B26" s="95" t="e">
        <f t="shared" si="1"/>
        <v>#REF!</v>
      </c>
      <c r="C26" s="96"/>
      <c r="D26" s="97"/>
      <c r="E26" s="98"/>
      <c r="F26" s="99"/>
      <c r="G26" s="100"/>
      <c r="H26" s="100"/>
      <c r="I26" s="100"/>
      <c r="J26" s="101"/>
      <c r="K26" s="101"/>
      <c r="L26" s="101"/>
      <c r="M26" s="101"/>
      <c r="N26" s="101"/>
      <c r="O26" s="101"/>
      <c r="P26" s="101"/>
      <c r="Q26" s="101"/>
      <c r="R26" s="101"/>
      <c r="S26" s="101"/>
      <c r="T26" s="101"/>
      <c r="U26" s="101"/>
      <c r="V26" s="101"/>
      <c r="W26" s="101"/>
      <c r="X26" s="101"/>
      <c r="Y26" s="101"/>
      <c r="Z26" s="101"/>
    </row>
    <row r="27" spans="1:26" ht="15.75" customHeight="1">
      <c r="A27" s="94">
        <f t="shared" si="0"/>
        <v>16</v>
      </c>
      <c r="B27" s="95" t="e">
        <f t="shared" si="1"/>
        <v>#REF!</v>
      </c>
      <c r="C27" s="96"/>
      <c r="D27" s="97"/>
      <c r="E27" s="98"/>
      <c r="F27" s="99"/>
      <c r="G27" s="100"/>
      <c r="H27" s="100"/>
      <c r="I27" s="100"/>
      <c r="J27" s="101"/>
      <c r="K27" s="101"/>
      <c r="L27" s="101"/>
      <c r="M27" s="101"/>
      <c r="N27" s="101"/>
      <c r="O27" s="101"/>
      <c r="P27" s="101"/>
      <c r="Q27" s="101"/>
      <c r="R27" s="101"/>
      <c r="S27" s="101"/>
      <c r="T27" s="101"/>
      <c r="U27" s="101"/>
      <c r="V27" s="101"/>
      <c r="W27" s="101"/>
      <c r="X27" s="101"/>
      <c r="Y27" s="101"/>
      <c r="Z27" s="101"/>
    </row>
    <row r="28" spans="1:26" ht="15.75" customHeight="1">
      <c r="A28" s="94">
        <f t="shared" si="0"/>
        <v>17</v>
      </c>
      <c r="B28" s="95" t="e">
        <f t="shared" si="1"/>
        <v>#REF!</v>
      </c>
      <c r="C28" s="96"/>
      <c r="D28" s="97"/>
      <c r="E28" s="98"/>
      <c r="F28" s="99"/>
      <c r="G28" s="100"/>
      <c r="H28" s="100"/>
      <c r="I28" s="100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</row>
    <row r="29" spans="1:26" ht="15.75" customHeight="1">
      <c r="A29" s="94">
        <f t="shared" si="0"/>
        <v>18</v>
      </c>
      <c r="B29" s="95" t="e">
        <f t="shared" si="1"/>
        <v>#REF!</v>
      </c>
      <c r="C29" s="96"/>
      <c r="D29" s="97"/>
      <c r="E29" s="98"/>
      <c r="F29" s="99"/>
      <c r="G29" s="100"/>
      <c r="H29" s="100"/>
      <c r="I29" s="100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</row>
    <row r="30" spans="1:26" ht="15.75" customHeight="1">
      <c r="A30" s="94">
        <f t="shared" si="0"/>
        <v>19</v>
      </c>
      <c r="B30" s="95" t="e">
        <f t="shared" si="1"/>
        <v>#REF!</v>
      </c>
      <c r="C30" s="96"/>
      <c r="D30" s="97"/>
      <c r="E30" s="98"/>
      <c r="F30" s="99"/>
      <c r="G30" s="100"/>
      <c r="H30" s="100"/>
      <c r="I30" s="100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</row>
    <row r="31" spans="1:26" ht="15.75" customHeight="1">
      <c r="A31" s="94">
        <f t="shared" si="0"/>
        <v>20</v>
      </c>
      <c r="B31" s="95" t="e">
        <f t="shared" si="1"/>
        <v>#REF!</v>
      </c>
      <c r="C31" s="96"/>
      <c r="D31" s="97"/>
      <c r="E31" s="98"/>
      <c r="F31" s="99"/>
      <c r="G31" s="100"/>
      <c r="H31" s="100"/>
      <c r="I31" s="100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1"/>
      <c r="Y31" s="101"/>
      <c r="Z31" s="101"/>
    </row>
    <row r="32" spans="1:26" ht="15.75" customHeight="1">
      <c r="A32" s="94">
        <f t="shared" si="0"/>
        <v>21</v>
      </c>
      <c r="B32" s="95" t="e">
        <f t="shared" si="1"/>
        <v>#REF!</v>
      </c>
      <c r="C32" s="96"/>
      <c r="D32" s="97"/>
      <c r="E32" s="98"/>
      <c r="F32" s="99"/>
      <c r="G32" s="100"/>
      <c r="H32" s="100"/>
      <c r="I32" s="100"/>
      <c r="J32" s="101"/>
      <c r="K32" s="101"/>
      <c r="L32" s="101"/>
      <c r="M32" s="101"/>
      <c r="N32" s="101"/>
      <c r="O32" s="101"/>
      <c r="P32" s="101"/>
      <c r="Q32" s="101"/>
      <c r="R32" s="101"/>
      <c r="S32" s="101"/>
      <c r="T32" s="101"/>
      <c r="U32" s="101"/>
      <c r="V32" s="101"/>
      <c r="W32" s="101"/>
      <c r="X32" s="101"/>
      <c r="Y32" s="101"/>
      <c r="Z32" s="101"/>
    </row>
    <row r="33" spans="1:26" ht="15.75" customHeight="1">
      <c r="A33" s="94">
        <f t="shared" si="0"/>
        <v>22</v>
      </c>
      <c r="B33" s="95" t="e">
        <f t="shared" si="1"/>
        <v>#REF!</v>
      </c>
      <c r="C33" s="96"/>
      <c r="D33" s="97"/>
      <c r="E33" s="98"/>
      <c r="F33" s="99"/>
      <c r="G33" s="100"/>
      <c r="H33" s="100"/>
      <c r="I33" s="100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1"/>
      <c r="U33" s="101"/>
      <c r="V33" s="101"/>
      <c r="W33" s="101"/>
      <c r="X33" s="101"/>
      <c r="Y33" s="101"/>
      <c r="Z33" s="101"/>
    </row>
    <row r="34" spans="1:26" ht="15.75" customHeight="1">
      <c r="A34" s="94">
        <f t="shared" si="0"/>
        <v>23</v>
      </c>
      <c r="B34" s="95" t="e">
        <f t="shared" si="1"/>
        <v>#REF!</v>
      </c>
      <c r="C34" s="96"/>
      <c r="D34" s="97"/>
      <c r="E34" s="98"/>
      <c r="F34" s="99"/>
      <c r="G34" s="100"/>
      <c r="H34" s="100"/>
      <c r="I34" s="100"/>
      <c r="J34" s="101"/>
      <c r="K34" s="101"/>
      <c r="L34" s="101"/>
      <c r="M34" s="101"/>
      <c r="N34" s="101"/>
      <c r="O34" s="101"/>
      <c r="P34" s="101"/>
      <c r="Q34" s="101"/>
      <c r="R34" s="101"/>
      <c r="S34" s="101"/>
      <c r="T34" s="101"/>
      <c r="U34" s="101"/>
      <c r="V34" s="101"/>
      <c r="W34" s="101"/>
      <c r="X34" s="101"/>
      <c r="Y34" s="101"/>
      <c r="Z34" s="101"/>
    </row>
    <row r="35" spans="1:26" ht="15.75" customHeight="1">
      <c r="A35" s="94">
        <f t="shared" si="0"/>
        <v>24</v>
      </c>
      <c r="B35" s="95" t="e">
        <f t="shared" si="1"/>
        <v>#REF!</v>
      </c>
      <c r="C35" s="96"/>
      <c r="D35" s="97"/>
      <c r="E35" s="98"/>
      <c r="F35" s="99"/>
      <c r="G35" s="100"/>
      <c r="H35" s="100"/>
      <c r="I35" s="100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</row>
    <row r="36" spans="1:26" ht="15.75" customHeight="1">
      <c r="A36" s="94">
        <f t="shared" si="0"/>
        <v>25</v>
      </c>
      <c r="B36" s="95" t="e">
        <f t="shared" si="1"/>
        <v>#REF!</v>
      </c>
      <c r="C36" s="96"/>
      <c r="D36" s="97"/>
      <c r="E36" s="98"/>
      <c r="F36" s="99"/>
      <c r="G36" s="100"/>
      <c r="H36" s="100"/>
      <c r="I36" s="100"/>
      <c r="J36" s="101"/>
      <c r="K36" s="101"/>
      <c r="L36" s="101"/>
      <c r="M36" s="101"/>
      <c r="N36" s="101"/>
      <c r="O36" s="101"/>
      <c r="P36" s="101"/>
      <c r="Q36" s="101"/>
      <c r="R36" s="101"/>
      <c r="S36" s="101"/>
      <c r="T36" s="101"/>
      <c r="U36" s="101"/>
      <c r="V36" s="101"/>
      <c r="W36" s="101"/>
      <c r="X36" s="101"/>
      <c r="Y36" s="101"/>
      <c r="Z36" s="101"/>
    </row>
    <row r="37" spans="1:26" ht="15.75" customHeight="1">
      <c r="A37" s="94">
        <f t="shared" si="0"/>
        <v>26</v>
      </c>
      <c r="B37" s="95" t="e">
        <f t="shared" si="1"/>
        <v>#REF!</v>
      </c>
      <c r="C37" s="96"/>
      <c r="D37" s="97"/>
      <c r="E37" s="98"/>
      <c r="F37" s="99"/>
      <c r="G37" s="100"/>
      <c r="H37" s="100"/>
      <c r="I37" s="100"/>
      <c r="J37" s="101"/>
      <c r="K37" s="101"/>
      <c r="L37" s="101"/>
      <c r="M37" s="101"/>
      <c r="N37" s="101"/>
      <c r="O37" s="101"/>
      <c r="P37" s="101"/>
      <c r="Q37" s="101"/>
      <c r="R37" s="101"/>
      <c r="S37" s="101"/>
      <c r="T37" s="101"/>
      <c r="U37" s="101"/>
      <c r="V37" s="101"/>
      <c r="W37" s="101"/>
      <c r="X37" s="101"/>
      <c r="Y37" s="101"/>
      <c r="Z37" s="101"/>
    </row>
    <row r="38" spans="1:26" ht="15.75" customHeight="1">
      <c r="A38" s="94">
        <f t="shared" si="0"/>
        <v>27</v>
      </c>
      <c r="B38" s="95" t="e">
        <f t="shared" si="1"/>
        <v>#REF!</v>
      </c>
      <c r="C38" s="96"/>
      <c r="D38" s="97"/>
      <c r="E38" s="98"/>
      <c r="F38" s="99"/>
      <c r="G38" s="100"/>
      <c r="H38" s="100"/>
      <c r="I38" s="100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</row>
    <row r="39" spans="1:26" ht="15.75" customHeight="1">
      <c r="A39" s="101"/>
      <c r="B39" s="102"/>
      <c r="C39" s="103"/>
      <c r="D39" s="104"/>
      <c r="E39" s="105"/>
      <c r="F39" s="106"/>
      <c r="G39" s="107"/>
      <c r="H39" s="107"/>
      <c r="I39" s="107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</row>
    <row r="40" spans="1:26" ht="15.75" customHeight="1">
      <c r="C40" s="108"/>
      <c r="D40" s="109"/>
    </row>
    <row r="41" spans="1:26" ht="15.75" customHeight="1">
      <c r="A41" s="222" t="s">
        <v>308</v>
      </c>
      <c r="B41" s="205"/>
      <c r="C41" s="206"/>
      <c r="D41" s="110">
        <f>AVERAGE(D12:D38)</f>
        <v>1001000000</v>
      </c>
    </row>
    <row r="42" spans="1:26" ht="15.75" customHeight="1">
      <c r="A42" s="222" t="s">
        <v>309</v>
      </c>
      <c r="B42" s="205"/>
      <c r="C42" s="206"/>
      <c r="D42" s="110">
        <f>MAX(D12:D38)</f>
        <v>1001000000</v>
      </c>
    </row>
    <row r="43" spans="1:26" ht="15.75" customHeight="1">
      <c r="A43" s="222" t="s">
        <v>310</v>
      </c>
      <c r="B43" s="205"/>
      <c r="C43" s="206"/>
      <c r="D43" s="110">
        <f>(D42+D41)/2</f>
        <v>1001000000</v>
      </c>
    </row>
    <row r="44" spans="1:26" ht="15.75" customHeight="1">
      <c r="A44" s="222" t="s">
        <v>311</v>
      </c>
      <c r="B44" s="205"/>
      <c r="C44" s="206"/>
      <c r="D44" s="110">
        <v>1101899250</v>
      </c>
    </row>
    <row r="45" spans="1:26" ht="15.75" customHeight="1">
      <c r="C45" s="109"/>
    </row>
    <row r="46" spans="1:26" ht="15.75" customHeight="1">
      <c r="C46" s="109"/>
    </row>
    <row r="47" spans="1:26" ht="15.75" customHeight="1">
      <c r="C47" s="109"/>
    </row>
    <row r="48" spans="1:26" ht="15.75" customHeight="1">
      <c r="C48" s="109"/>
    </row>
    <row r="49" spans="3:3" ht="15.75" customHeight="1">
      <c r="C49" s="109"/>
    </row>
    <row r="50" spans="3:3" ht="15.75" customHeight="1">
      <c r="C50" s="109"/>
    </row>
    <row r="51" spans="3:3" ht="15.75" customHeight="1">
      <c r="C51" s="109"/>
    </row>
    <row r="52" spans="3:3" ht="15.75" customHeight="1">
      <c r="C52" s="109"/>
    </row>
    <row r="53" spans="3:3" ht="15.75" customHeight="1">
      <c r="C53" s="109"/>
    </row>
    <row r="54" spans="3:3" ht="15.75" customHeight="1">
      <c r="C54" s="109"/>
    </row>
    <row r="55" spans="3:3" ht="15.75" customHeight="1">
      <c r="C55" s="109"/>
    </row>
    <row r="56" spans="3:3" ht="15.75" customHeight="1">
      <c r="C56" s="109"/>
    </row>
    <row r="57" spans="3:3" ht="15.75" customHeight="1">
      <c r="C57" s="109"/>
    </row>
    <row r="58" spans="3:3" ht="15.75" customHeight="1">
      <c r="C58" s="109"/>
    </row>
    <row r="59" spans="3:3" ht="15.75" customHeight="1">
      <c r="C59" s="109"/>
    </row>
    <row r="60" spans="3:3" ht="15.75" customHeight="1">
      <c r="C60" s="109"/>
    </row>
    <row r="61" spans="3:3" ht="15.75" customHeight="1">
      <c r="C61" s="109"/>
    </row>
    <row r="62" spans="3:3" ht="15.75" customHeight="1">
      <c r="C62" s="109"/>
    </row>
    <row r="63" spans="3:3" ht="15.75" customHeight="1">
      <c r="C63" s="109"/>
    </row>
    <row r="64" spans="3:3" ht="15.75" customHeight="1">
      <c r="C64" s="109"/>
    </row>
    <row r="65" spans="3:3" ht="15.75" customHeight="1">
      <c r="C65" s="109"/>
    </row>
    <row r="66" spans="3:3" ht="15.75" customHeight="1">
      <c r="C66" s="109"/>
    </row>
    <row r="67" spans="3:3" ht="15.75" customHeight="1">
      <c r="C67" s="109"/>
    </row>
    <row r="68" spans="3:3" ht="15.75" customHeight="1">
      <c r="C68" s="109"/>
    </row>
    <row r="69" spans="3:3" ht="15.75" customHeight="1">
      <c r="C69" s="109"/>
    </row>
    <row r="70" spans="3:3" ht="15.75" customHeight="1">
      <c r="C70" s="109"/>
    </row>
    <row r="71" spans="3:3" ht="15.75" customHeight="1">
      <c r="C71" s="109"/>
    </row>
    <row r="72" spans="3:3" ht="15.75" customHeight="1">
      <c r="C72" s="109"/>
    </row>
    <row r="73" spans="3:3" ht="15.75" customHeight="1">
      <c r="C73" s="109"/>
    </row>
    <row r="74" spans="3:3" ht="15.75" customHeight="1">
      <c r="C74" s="109"/>
    </row>
    <row r="75" spans="3:3" ht="15.75" customHeight="1">
      <c r="C75" s="109"/>
    </row>
    <row r="76" spans="3:3" ht="15.75" customHeight="1">
      <c r="C76" s="109"/>
    </row>
    <row r="77" spans="3:3" ht="15.75" customHeight="1">
      <c r="C77" s="109"/>
    </row>
    <row r="78" spans="3:3" ht="15.75" customHeight="1">
      <c r="C78" s="109"/>
    </row>
    <row r="79" spans="3:3" ht="15.75" customHeight="1">
      <c r="C79" s="109"/>
    </row>
    <row r="80" spans="3:3" ht="15.75" customHeight="1">
      <c r="C80" s="109"/>
    </row>
    <row r="81" spans="3:3" ht="15.75" customHeight="1">
      <c r="C81" s="109"/>
    </row>
    <row r="82" spans="3:3" ht="15.75" customHeight="1">
      <c r="C82" s="109"/>
    </row>
    <row r="83" spans="3:3" ht="15.75" customHeight="1">
      <c r="C83" s="109"/>
    </row>
    <row r="84" spans="3:3" ht="15.75" customHeight="1">
      <c r="C84" s="109"/>
    </row>
    <row r="85" spans="3:3" ht="15.75" customHeight="1">
      <c r="C85" s="109"/>
    </row>
    <row r="86" spans="3:3" ht="15.75" customHeight="1">
      <c r="C86" s="109"/>
    </row>
    <row r="87" spans="3:3" ht="15.75" customHeight="1">
      <c r="C87" s="109"/>
    </row>
    <row r="88" spans="3:3" ht="15.75" customHeight="1">
      <c r="C88" s="109"/>
    </row>
    <row r="89" spans="3:3" ht="15.75" customHeight="1">
      <c r="C89" s="109"/>
    </row>
    <row r="90" spans="3:3" ht="15.75" customHeight="1">
      <c r="C90" s="109"/>
    </row>
    <row r="91" spans="3:3" ht="15.75" customHeight="1">
      <c r="C91" s="109"/>
    </row>
    <row r="92" spans="3:3" ht="15.75" customHeight="1">
      <c r="C92" s="109"/>
    </row>
    <row r="93" spans="3:3" ht="15.75" customHeight="1">
      <c r="C93" s="109"/>
    </row>
    <row r="94" spans="3:3" ht="15.75" customHeight="1">
      <c r="C94" s="109"/>
    </row>
    <row r="95" spans="3:3" ht="15.75" customHeight="1">
      <c r="C95" s="109"/>
    </row>
    <row r="96" spans="3:3" ht="15.75" customHeight="1">
      <c r="C96" s="109"/>
    </row>
    <row r="97" spans="3:3" ht="15.75" customHeight="1">
      <c r="C97" s="109"/>
    </row>
    <row r="98" spans="3:3" ht="15.75" customHeight="1">
      <c r="C98" s="109"/>
    </row>
    <row r="99" spans="3:3" ht="15.75" customHeight="1">
      <c r="C99" s="109"/>
    </row>
    <row r="100" spans="3:3" ht="15.75" customHeight="1">
      <c r="C100" s="109"/>
    </row>
    <row r="101" spans="3:3" ht="15.75" customHeight="1">
      <c r="C101" s="109"/>
    </row>
    <row r="102" spans="3:3" ht="15.75" customHeight="1">
      <c r="C102" s="109"/>
    </row>
    <row r="103" spans="3:3" ht="15.75" customHeight="1">
      <c r="C103" s="109"/>
    </row>
    <row r="104" spans="3:3" ht="15.75" customHeight="1">
      <c r="C104" s="109"/>
    </row>
    <row r="105" spans="3:3" ht="15.75" customHeight="1">
      <c r="C105" s="109"/>
    </row>
    <row r="106" spans="3:3" ht="15.75" customHeight="1">
      <c r="C106" s="109"/>
    </row>
    <row r="107" spans="3:3" ht="15.75" customHeight="1">
      <c r="C107" s="109"/>
    </row>
    <row r="108" spans="3:3" ht="15.75" customHeight="1">
      <c r="C108" s="109"/>
    </row>
    <row r="109" spans="3:3" ht="15.75" customHeight="1">
      <c r="C109" s="109"/>
    </row>
    <row r="110" spans="3:3" ht="15.75" customHeight="1">
      <c r="C110" s="109"/>
    </row>
    <row r="111" spans="3:3" ht="15.75" customHeight="1">
      <c r="C111" s="109"/>
    </row>
    <row r="112" spans="3:3" ht="15.75" customHeight="1">
      <c r="C112" s="109"/>
    </row>
    <row r="113" spans="3:3" ht="15.75" customHeight="1">
      <c r="C113" s="109"/>
    </row>
    <row r="114" spans="3:3" ht="15.75" customHeight="1">
      <c r="C114" s="109"/>
    </row>
    <row r="115" spans="3:3" ht="15.75" customHeight="1">
      <c r="C115" s="109"/>
    </row>
    <row r="116" spans="3:3" ht="15.75" customHeight="1">
      <c r="C116" s="109"/>
    </row>
    <row r="117" spans="3:3" ht="15.75" customHeight="1">
      <c r="C117" s="109"/>
    </row>
    <row r="118" spans="3:3" ht="15.75" customHeight="1">
      <c r="C118" s="109"/>
    </row>
    <row r="119" spans="3:3" ht="15.75" customHeight="1">
      <c r="C119" s="109"/>
    </row>
    <row r="120" spans="3:3" ht="15.75" customHeight="1">
      <c r="C120" s="109"/>
    </row>
    <row r="121" spans="3:3" ht="15.75" customHeight="1">
      <c r="C121" s="109"/>
    </row>
    <row r="122" spans="3:3" ht="15.75" customHeight="1">
      <c r="C122" s="109"/>
    </row>
    <row r="123" spans="3:3" ht="15.75" customHeight="1">
      <c r="C123" s="109"/>
    </row>
    <row r="124" spans="3:3" ht="15.75" customHeight="1">
      <c r="C124" s="109"/>
    </row>
    <row r="125" spans="3:3" ht="15.75" customHeight="1">
      <c r="C125" s="109"/>
    </row>
    <row r="126" spans="3:3" ht="15.75" customHeight="1">
      <c r="C126" s="109"/>
    </row>
    <row r="127" spans="3:3" ht="15.75" customHeight="1">
      <c r="C127" s="109"/>
    </row>
    <row r="128" spans="3:3" ht="15.75" customHeight="1">
      <c r="C128" s="109"/>
    </row>
    <row r="129" spans="3:3" ht="15.75" customHeight="1">
      <c r="C129" s="109"/>
    </row>
    <row r="130" spans="3:3" ht="15.75" customHeight="1">
      <c r="C130" s="109"/>
    </row>
    <row r="131" spans="3:3" ht="15.75" customHeight="1">
      <c r="C131" s="109"/>
    </row>
    <row r="132" spans="3:3" ht="15.75" customHeight="1">
      <c r="C132" s="109"/>
    </row>
    <row r="133" spans="3:3" ht="15.75" customHeight="1">
      <c r="C133" s="109"/>
    </row>
    <row r="134" spans="3:3" ht="15.75" customHeight="1">
      <c r="C134" s="109"/>
    </row>
    <row r="135" spans="3:3" ht="15.75" customHeight="1">
      <c r="C135" s="109"/>
    </row>
    <row r="136" spans="3:3" ht="15.75" customHeight="1">
      <c r="C136" s="109"/>
    </row>
    <row r="137" spans="3:3" ht="15.75" customHeight="1">
      <c r="C137" s="109"/>
    </row>
    <row r="138" spans="3:3" ht="15.75" customHeight="1">
      <c r="C138" s="109"/>
    </row>
    <row r="139" spans="3:3" ht="15.75" customHeight="1">
      <c r="C139" s="109"/>
    </row>
    <row r="140" spans="3:3" ht="15.75" customHeight="1">
      <c r="C140" s="109"/>
    </row>
    <row r="141" spans="3:3" ht="15.75" customHeight="1">
      <c r="C141" s="109"/>
    </row>
    <row r="142" spans="3:3" ht="15.75" customHeight="1">
      <c r="C142" s="109"/>
    </row>
    <row r="143" spans="3:3" ht="15.75" customHeight="1">
      <c r="C143" s="109"/>
    </row>
    <row r="144" spans="3:3" ht="15.75" customHeight="1">
      <c r="C144" s="109"/>
    </row>
    <row r="145" spans="3:3" ht="15.75" customHeight="1">
      <c r="C145" s="109"/>
    </row>
    <row r="146" spans="3:3" ht="15.75" customHeight="1">
      <c r="C146" s="109"/>
    </row>
    <row r="147" spans="3:3" ht="15.75" customHeight="1">
      <c r="C147" s="109"/>
    </row>
    <row r="148" spans="3:3" ht="15.75" customHeight="1">
      <c r="C148" s="109"/>
    </row>
    <row r="149" spans="3:3" ht="15.75" customHeight="1">
      <c r="C149" s="109"/>
    </row>
    <row r="150" spans="3:3" ht="15.75" customHeight="1">
      <c r="C150" s="109"/>
    </row>
    <row r="151" spans="3:3" ht="15.75" customHeight="1">
      <c r="C151" s="109"/>
    </row>
    <row r="152" spans="3:3" ht="15.75" customHeight="1">
      <c r="C152" s="109"/>
    </row>
    <row r="153" spans="3:3" ht="15.75" customHeight="1">
      <c r="C153" s="109"/>
    </row>
    <row r="154" spans="3:3" ht="15.75" customHeight="1">
      <c r="C154" s="109"/>
    </row>
    <row r="155" spans="3:3" ht="15.75" customHeight="1">
      <c r="C155" s="109"/>
    </row>
    <row r="156" spans="3:3" ht="15.75" customHeight="1">
      <c r="C156" s="109"/>
    </row>
    <row r="157" spans="3:3" ht="15.75" customHeight="1">
      <c r="C157" s="109"/>
    </row>
    <row r="158" spans="3:3" ht="15.75" customHeight="1">
      <c r="C158" s="109"/>
    </row>
    <row r="159" spans="3:3" ht="15.75" customHeight="1">
      <c r="C159" s="109"/>
    </row>
    <row r="160" spans="3:3" ht="15.75" customHeight="1">
      <c r="C160" s="109"/>
    </row>
    <row r="161" spans="3:3" ht="15.75" customHeight="1">
      <c r="C161" s="109"/>
    </row>
    <row r="162" spans="3:3" ht="15.75" customHeight="1">
      <c r="C162" s="109"/>
    </row>
    <row r="163" spans="3:3" ht="15.75" customHeight="1">
      <c r="C163" s="109"/>
    </row>
    <row r="164" spans="3:3" ht="15.75" customHeight="1">
      <c r="C164" s="109"/>
    </row>
    <row r="165" spans="3:3" ht="15.75" customHeight="1">
      <c r="C165" s="109"/>
    </row>
    <row r="166" spans="3:3" ht="15.75" customHeight="1">
      <c r="C166" s="109"/>
    </row>
    <row r="167" spans="3:3" ht="15.75" customHeight="1">
      <c r="C167" s="109"/>
    </row>
    <row r="168" spans="3:3" ht="15.75" customHeight="1">
      <c r="C168" s="109"/>
    </row>
    <row r="169" spans="3:3" ht="15.75" customHeight="1">
      <c r="C169" s="109"/>
    </row>
    <row r="170" spans="3:3" ht="15.75" customHeight="1">
      <c r="C170" s="109"/>
    </row>
    <row r="171" spans="3:3" ht="15.75" customHeight="1">
      <c r="C171" s="109"/>
    </row>
    <row r="172" spans="3:3" ht="15.75" customHeight="1">
      <c r="C172" s="109"/>
    </row>
    <row r="173" spans="3:3" ht="15.75" customHeight="1">
      <c r="C173" s="109"/>
    </row>
    <row r="174" spans="3:3" ht="15.75" customHeight="1">
      <c r="C174" s="109"/>
    </row>
    <row r="175" spans="3:3" ht="15.75" customHeight="1">
      <c r="C175" s="109"/>
    </row>
    <row r="176" spans="3:3" ht="15.75" customHeight="1">
      <c r="C176" s="109"/>
    </row>
    <row r="177" spans="3:3" ht="15.75" customHeight="1">
      <c r="C177" s="109"/>
    </row>
    <row r="178" spans="3:3" ht="15.75" customHeight="1">
      <c r="C178" s="109"/>
    </row>
    <row r="179" spans="3:3" ht="15.75" customHeight="1">
      <c r="C179" s="109"/>
    </row>
    <row r="180" spans="3:3" ht="15.75" customHeight="1">
      <c r="C180" s="109"/>
    </row>
    <row r="181" spans="3:3" ht="15.75" customHeight="1">
      <c r="C181" s="109"/>
    </row>
    <row r="182" spans="3:3" ht="15.75" customHeight="1">
      <c r="C182" s="109"/>
    </row>
    <row r="183" spans="3:3" ht="15.75" customHeight="1">
      <c r="C183" s="109"/>
    </row>
    <row r="184" spans="3:3" ht="15.75" customHeight="1">
      <c r="C184" s="109"/>
    </row>
    <row r="185" spans="3:3" ht="15.75" customHeight="1">
      <c r="C185" s="109"/>
    </row>
    <row r="186" spans="3:3" ht="15.75" customHeight="1">
      <c r="C186" s="109"/>
    </row>
    <row r="187" spans="3:3" ht="15.75" customHeight="1">
      <c r="C187" s="109"/>
    </row>
    <row r="188" spans="3:3" ht="15.75" customHeight="1">
      <c r="C188" s="109"/>
    </row>
    <row r="189" spans="3:3" ht="15.75" customHeight="1">
      <c r="C189" s="109"/>
    </row>
    <row r="190" spans="3:3" ht="15.75" customHeight="1">
      <c r="C190" s="109"/>
    </row>
    <row r="191" spans="3:3" ht="15.75" customHeight="1">
      <c r="C191" s="109"/>
    </row>
    <row r="192" spans="3:3" ht="15.75" customHeight="1">
      <c r="C192" s="109"/>
    </row>
    <row r="193" spans="3:3" ht="15.75" customHeight="1">
      <c r="C193" s="109"/>
    </row>
    <row r="194" spans="3:3" ht="15.75" customHeight="1">
      <c r="C194" s="109"/>
    </row>
    <row r="195" spans="3:3" ht="15.75" customHeight="1">
      <c r="C195" s="109"/>
    </row>
    <row r="196" spans="3:3" ht="15.75" customHeight="1">
      <c r="C196" s="109"/>
    </row>
    <row r="197" spans="3:3" ht="15.75" customHeight="1">
      <c r="C197" s="109"/>
    </row>
    <row r="198" spans="3:3" ht="15.75" customHeight="1">
      <c r="C198" s="109"/>
    </row>
    <row r="199" spans="3:3" ht="15.75" customHeight="1">
      <c r="C199" s="109"/>
    </row>
    <row r="200" spans="3:3" ht="15.75" customHeight="1">
      <c r="C200" s="109"/>
    </row>
    <row r="201" spans="3:3" ht="15.75" customHeight="1">
      <c r="C201" s="109"/>
    </row>
    <row r="202" spans="3:3" ht="15.75" customHeight="1">
      <c r="C202" s="109"/>
    </row>
    <row r="203" spans="3:3" ht="15.75" customHeight="1">
      <c r="C203" s="109"/>
    </row>
    <row r="204" spans="3:3" ht="15.75" customHeight="1">
      <c r="C204" s="109"/>
    </row>
    <row r="205" spans="3:3" ht="15.75" customHeight="1">
      <c r="C205" s="109"/>
    </row>
    <row r="206" spans="3:3" ht="15.75" customHeight="1">
      <c r="C206" s="109"/>
    </row>
    <row r="207" spans="3:3" ht="15.75" customHeight="1">
      <c r="C207" s="109"/>
    </row>
    <row r="208" spans="3:3" ht="15.75" customHeight="1">
      <c r="C208" s="109"/>
    </row>
    <row r="209" spans="3:3" ht="15.75" customHeight="1">
      <c r="C209" s="109"/>
    </row>
    <row r="210" spans="3:3" ht="15.75" customHeight="1">
      <c r="C210" s="109"/>
    </row>
    <row r="211" spans="3:3" ht="15.75" customHeight="1">
      <c r="C211" s="109"/>
    </row>
    <row r="212" spans="3:3" ht="15.75" customHeight="1">
      <c r="C212" s="109"/>
    </row>
    <row r="213" spans="3:3" ht="15.75" customHeight="1">
      <c r="C213" s="109"/>
    </row>
    <row r="214" spans="3:3" ht="15.75" customHeight="1">
      <c r="C214" s="109"/>
    </row>
    <row r="215" spans="3:3" ht="15.75" customHeight="1">
      <c r="C215" s="109"/>
    </row>
    <row r="216" spans="3:3" ht="15.75" customHeight="1">
      <c r="C216" s="109"/>
    </row>
    <row r="217" spans="3:3" ht="15.75" customHeight="1">
      <c r="C217" s="109"/>
    </row>
    <row r="218" spans="3:3" ht="15.75" customHeight="1">
      <c r="C218" s="109"/>
    </row>
    <row r="219" spans="3:3" ht="15.75" customHeight="1">
      <c r="C219" s="109"/>
    </row>
    <row r="220" spans="3:3" ht="15.75" customHeight="1">
      <c r="C220" s="109"/>
    </row>
    <row r="221" spans="3:3" ht="15.75" customHeight="1">
      <c r="C221" s="109"/>
    </row>
    <row r="222" spans="3:3" ht="15.75" customHeight="1">
      <c r="C222" s="109"/>
    </row>
    <row r="223" spans="3:3" ht="15.75" customHeight="1">
      <c r="C223" s="109"/>
    </row>
    <row r="224" spans="3:3" ht="15.75" customHeight="1">
      <c r="C224" s="109"/>
    </row>
    <row r="225" spans="3:3" ht="15.75" customHeight="1">
      <c r="C225" s="109"/>
    </row>
    <row r="226" spans="3:3" ht="15.75" customHeight="1">
      <c r="C226" s="109"/>
    </row>
    <row r="227" spans="3:3" ht="15.75" customHeight="1">
      <c r="C227" s="109"/>
    </row>
    <row r="228" spans="3:3" ht="15.75" customHeight="1">
      <c r="C228" s="109"/>
    </row>
    <row r="229" spans="3:3" ht="15.75" customHeight="1">
      <c r="C229" s="109"/>
    </row>
    <row r="230" spans="3:3" ht="15.75" customHeight="1">
      <c r="C230" s="109"/>
    </row>
    <row r="231" spans="3:3" ht="15.75" customHeight="1">
      <c r="C231" s="109"/>
    </row>
    <row r="232" spans="3:3" ht="15.75" customHeight="1">
      <c r="C232" s="109"/>
    </row>
    <row r="233" spans="3:3" ht="15.75" customHeight="1">
      <c r="C233" s="109"/>
    </row>
    <row r="234" spans="3:3" ht="15.75" customHeight="1">
      <c r="C234" s="109"/>
    </row>
    <row r="235" spans="3:3" ht="15.75" customHeight="1">
      <c r="C235" s="109"/>
    </row>
    <row r="236" spans="3:3" ht="15.75" customHeight="1">
      <c r="C236" s="109"/>
    </row>
    <row r="237" spans="3:3" ht="15.75" customHeight="1">
      <c r="C237" s="109"/>
    </row>
    <row r="238" spans="3:3" ht="15.75" customHeight="1">
      <c r="C238" s="109"/>
    </row>
    <row r="239" spans="3:3" ht="15.75" customHeight="1">
      <c r="C239" s="109"/>
    </row>
    <row r="240" spans="3:3" ht="15.75" customHeight="1">
      <c r="C240" s="109"/>
    </row>
    <row r="241" spans="3:3" ht="15.75" customHeight="1">
      <c r="C241" s="109"/>
    </row>
    <row r="242" spans="3:3" ht="15.75" customHeight="1">
      <c r="C242" s="109"/>
    </row>
    <row r="243" spans="3:3" ht="15.75" customHeight="1">
      <c r="C243" s="109"/>
    </row>
    <row r="244" spans="3:3" ht="15.75" customHeight="1">
      <c r="C244" s="109"/>
    </row>
    <row r="245" spans="3:3" ht="15.75" customHeight="1"/>
    <row r="246" spans="3:3" ht="15.75" customHeight="1"/>
    <row r="247" spans="3:3" ht="15.75" customHeight="1"/>
    <row r="248" spans="3:3" ht="15.75" customHeight="1"/>
    <row r="249" spans="3:3" ht="15.75" customHeight="1"/>
    <row r="250" spans="3:3" ht="15.75" customHeight="1"/>
    <row r="251" spans="3:3" ht="15.75" customHeight="1"/>
    <row r="252" spans="3:3" ht="15.75" customHeight="1"/>
    <row r="253" spans="3:3" ht="15.75" customHeight="1"/>
    <row r="254" spans="3:3" ht="15.75" customHeight="1"/>
    <row r="255" spans="3:3" ht="15.75" customHeight="1"/>
    <row r="256" spans="3:3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1">
    <mergeCell ref="A41:C41"/>
    <mergeCell ref="A42:C42"/>
    <mergeCell ref="A43:C43"/>
    <mergeCell ref="A44:C44"/>
    <mergeCell ref="A1:I1"/>
    <mergeCell ref="A2:I2"/>
    <mergeCell ref="A3:I3"/>
    <mergeCell ref="A5:I5"/>
    <mergeCell ref="A10:A11"/>
    <mergeCell ref="C10:D10"/>
    <mergeCell ref="E10:I10"/>
  </mergeCells>
  <pageMargins left="0.7" right="0.7" top="0.75" bottom="0.75" header="0" footer="0"/>
  <pageSetup scale="5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Proponentes</vt:lpstr>
      <vt:lpstr>CAPACIDAD TECNICA</vt:lpstr>
      <vt:lpstr>Copia de Capacidad Técnica</vt:lpstr>
      <vt:lpstr>Hoja 5</vt:lpstr>
      <vt:lpstr>Presupuesto</vt:lpstr>
      <vt:lpstr>Evaluación</vt:lpstr>
      <vt:lpstr>'CAPACIDAD TECNICA'!Área_de_impresión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Daniela Amaya Caro</cp:lastModifiedBy>
  <cp:lastPrinted>2024-03-12T19:31:30Z</cp:lastPrinted>
  <dcterms:created xsi:type="dcterms:W3CDTF">2024-03-12T14:09:10Z</dcterms:created>
  <dcterms:modified xsi:type="dcterms:W3CDTF">2025-03-04T14:33:43Z</dcterms:modified>
</cp:coreProperties>
</file>