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02 CHINCHINA\CHINCHINA 2025\01 EVALUACIONES FINANCIERAS 2025\"/>
    </mc:Choice>
  </mc:AlternateContent>
  <xr:revisionPtr revIDLastSave="0" documentId="13_ncr:1_{DEE8B93E-BC85-4396-B4AA-F4F4E0E05B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VALUACIONES" sheetId="75" r:id="rId1"/>
    <sheet name="VLRMINIMO" sheetId="129" r:id="rId2"/>
    <sheet name="01 EDIFICANDO" sheetId="143" r:id="rId3"/>
    <sheet name="PROMEDIO" sheetId="144" r:id="rId4"/>
  </sheets>
  <definedNames>
    <definedName name="_xlnm._FilterDatabase" localSheetId="2" hidden="1">'01 EDIFICANDO'!$A$8:$J$8</definedName>
    <definedName name="_xlnm._FilterDatabase" localSheetId="0" hidden="1">EVALUACIONES!$A$6:$I$7</definedName>
    <definedName name="_xlnm._FilterDatabase" localSheetId="1" hidden="1">VLRMINIMO!$A$7:$D$7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75" l="1"/>
  <c r="B7" i="75"/>
  <c r="C14" i="129"/>
  <c r="C8" i="129"/>
  <c r="B8" i="129"/>
  <c r="F10" i="143"/>
  <c r="F11" i="143"/>
  <c r="F12" i="143"/>
  <c r="F9" i="143"/>
  <c r="I13" i="143"/>
  <c r="H10" i="143"/>
  <c r="H11" i="143"/>
  <c r="H12" i="143"/>
  <c r="H9" i="143"/>
  <c r="D10" i="143"/>
  <c r="D11" i="143"/>
  <c r="E11" i="143" s="1"/>
  <c r="D12" i="143"/>
  <c r="D9" i="143"/>
  <c r="I11" i="143"/>
  <c r="G11" i="143"/>
  <c r="J11" i="143" s="1"/>
  <c r="I10" i="143"/>
  <c r="G10" i="143"/>
  <c r="E10" i="143"/>
  <c r="I12" i="143"/>
  <c r="G12" i="143"/>
  <c r="J12" i="143" s="1"/>
  <c r="E12" i="143"/>
  <c r="J13" i="144"/>
  <c r="J10" i="144"/>
  <c r="J9" i="144"/>
  <c r="J8" i="144"/>
  <c r="J6" i="144"/>
  <c r="J11" i="144" s="1"/>
  <c r="I10" i="144"/>
  <c r="I9" i="144"/>
  <c r="I8" i="144"/>
  <c r="I6" i="144"/>
  <c r="I11" i="144" s="1"/>
  <c r="G10" i="144"/>
  <c r="G9" i="144"/>
  <c r="G8" i="144"/>
  <c r="D3" i="144"/>
  <c r="D4" i="144"/>
  <c r="D5" i="144"/>
  <c r="F6" i="144"/>
  <c r="E6" i="144"/>
  <c r="G5" i="144"/>
  <c r="G4" i="144"/>
  <c r="G3" i="144"/>
  <c r="D2" i="144"/>
  <c r="J10" i="143" l="1"/>
  <c r="E9" i="143"/>
  <c r="G9" i="143"/>
  <c r="G13" i="143" s="1"/>
  <c r="C4" i="129"/>
  <c r="C3" i="129"/>
  <c r="C2" i="129"/>
  <c r="C1" i="129"/>
  <c r="G2" i="144"/>
  <c r="G6" i="144" s="1"/>
  <c r="G11" i="144" l="1"/>
  <c r="I9" i="143"/>
  <c r="B6" i="143"/>
  <c r="B5" i="143"/>
  <c r="B4" i="143"/>
  <c r="B2" i="143"/>
  <c r="B1" i="143"/>
  <c r="J9" i="143" l="1"/>
  <c r="B3" i="143"/>
  <c r="B21" i="129"/>
  <c r="C13" i="129" l="1"/>
  <c r="D8" i="129" l="1"/>
</calcChain>
</file>

<file path=xl/sharedStrings.xml><?xml version="1.0" encoding="utf-8"?>
<sst xmlns="http://schemas.openxmlformats.org/spreadsheetml/2006/main" count="60" uniqueCount="44">
  <si>
    <t>MIEMBRO DEL COMITÉ EVALUADOR</t>
  </si>
  <si>
    <t>PRESUPUESTO OFICIAL</t>
  </si>
  <si>
    <t>CRITERIO</t>
  </si>
  <si>
    <t>PROCESO No.</t>
  </si>
  <si>
    <t>OBJETO GENERAL:</t>
  </si>
  <si>
    <t>FECHA APERTURA SOBRE ECONOMICO</t>
  </si>
  <si>
    <t>NOMBRE</t>
  </si>
  <si>
    <t>VALOR</t>
  </si>
  <si>
    <t>CC/NIT</t>
  </si>
  <si>
    <t>OBSERVACIONES</t>
  </si>
  <si>
    <t>VALOR MÍNIMO ACEPTABLE</t>
  </si>
  <si>
    <t>PROPONENTE</t>
  </si>
  <si>
    <t>NIT</t>
  </si>
  <si>
    <t>ANA MARÍA GÓMEZ URIBE</t>
  </si>
  <si>
    <t>SECRETARIA ADMINISTRATIVA Y FINANCIERA</t>
  </si>
  <si>
    <t>ITEM</t>
  </si>
  <si>
    <t>CANT</t>
  </si>
  <si>
    <t>VALOR TOTAL PROCESO</t>
  </si>
  <si>
    <t>Unidad de medida</t>
  </si>
  <si>
    <t>PRODUCTO</t>
  </si>
  <si>
    <t xml:space="preserve">DESCRIPCION </t>
  </si>
  <si>
    <t>Proyectó: Cristian Leyton Mejia, Asesor Financiero - Contratista</t>
  </si>
  <si>
    <t xml:space="preserve">VALOR UNITARIO PROCESO </t>
  </si>
  <si>
    <t>VALOR TOTAL OFERTA</t>
  </si>
  <si>
    <t>PROMEDIO</t>
  </si>
  <si>
    <t>N°</t>
  </si>
  <si>
    <t>Cant</t>
  </si>
  <si>
    <t>Descripción</t>
  </si>
  <si>
    <t>VALOR UNITARIO OFERTA</t>
  </si>
  <si>
    <t>VALOR PROPUESTA</t>
  </si>
  <si>
    <t>CONTRATAR LA REHABILITACIÓN DE LA INFRAESTRUCTURA VIAL A TRAVÉS DE LA REMOCIÓN DE DERRUMBES, PERFILADO DE TALUDES, RETIRO DE MATERIAL, CAPA VEGETAL Y ESCOMBROS, Y DEMÁS ACTIVIDADES QUE SE REQUIERAN PARA LA ATENCIÓN DE EMERGENCIAS DE MANERA INMEDIATA EN EL MUNICIPIO DE CHINCHINÁ, CALDAS POR EL SISTEMA DE MONTO AGOTABLE</t>
  </si>
  <si>
    <t>MC-010-2025</t>
  </si>
  <si>
    <t xml:space="preserve">Alquiler de retrocargador para remoción de derrumbes </t>
  </si>
  <si>
    <t>Transporte y disposición en volquetas para retiro de material (medido en cajón de volqueta) - incluye disposición adecuada de escombrera</t>
  </si>
  <si>
    <t>Cargue manual de material (medido en cajón de volqueta)</t>
  </si>
  <si>
    <t>Perfilado manual de taludes (medido en banco)</t>
  </si>
  <si>
    <t>A</t>
  </si>
  <si>
    <t>I</t>
  </si>
  <si>
    <t>U</t>
  </si>
  <si>
    <t>TOTAL</t>
  </si>
  <si>
    <t>GomPro Ingeniería SAS</t>
  </si>
  <si>
    <t>EDIFICANDO INGENIEROS S.A.S</t>
  </si>
  <si>
    <t>Minimo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</si>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</sst>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[$-C0A]d\ &quot;de&quot;\ mmmm\ &quot;de&quot;\ yyyy;@"/>
    <numFmt numFmtId="167" formatCode="&quot;$&quot;\ #,##0.00"/>
    <numFmt numFmtId="168" formatCode="0.000000000000000%"/>
    <numFmt numFmtId="169" formatCode="_-&quot;$&quot;* #,##0.00_-;\-&quot;$&quot;* #,##0.00_-;_-&quot;$&quot;* &quot;-&quot;??_-;_-@_-"/>
    <numFmt numFmtId="170" formatCode="_-* #,##0_-;\-* #,##0_-;_-* &quot;-&quot;??_-;_-@_-"/>
    <numFmt numFmtId="171" formatCode="[$-F800]dddd\,\ mmmm\ dd\,\ yyyy"/>
    <numFmt numFmtId="172" formatCode="&quot;$&quot;\ #,##0"/>
    <numFmt numFmtId="173" formatCode="0.0%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b/>
      <sz val="11.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.5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7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4" fontId="1" fillId="0" borderId="0" xfId="1" applyFont="1" applyBorder="1" applyAlignment="1">
      <alignment vertical="center"/>
    </xf>
    <xf numFmtId="0" fontId="8" fillId="2" borderId="2" xfId="4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4" fontId="2" fillId="0" borderId="0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44" fontId="2" fillId="0" borderId="0" xfId="1" applyFont="1" applyFill="1" applyBorder="1" applyAlignment="1">
      <alignment horizontal="center" vertical="center"/>
    </xf>
    <xf numFmtId="44" fontId="1" fillId="0" borderId="0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4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1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4" fontId="0" fillId="0" borderId="0" xfId="6" applyFont="1" applyAlignment="1">
      <alignment vertical="center"/>
    </xf>
    <xf numFmtId="168" fontId="0" fillId="0" borderId="0" xfId="0" applyNumberFormat="1" applyAlignment="1">
      <alignment vertical="center"/>
    </xf>
    <xf numFmtId="44" fontId="1" fillId="0" borderId="0" xfId="6" applyFont="1" applyAlignment="1">
      <alignment horizontal="center" vertical="center"/>
    </xf>
    <xf numFmtId="8" fontId="1" fillId="0" borderId="2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44" fontId="3" fillId="0" borderId="0" xfId="1" applyFont="1" applyFill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44" fontId="1" fillId="0" borderId="0" xfId="1" applyFont="1" applyFill="1" applyAlignment="1">
      <alignment horizontal="center" vertical="center"/>
    </xf>
    <xf numFmtId="44" fontId="0" fillId="0" borderId="0" xfId="6" applyFont="1" applyAlignment="1">
      <alignment horizontal="center" vertical="center"/>
    </xf>
    <xf numFmtId="44" fontId="9" fillId="0" borderId="1" xfId="1" applyFont="1" applyFill="1" applyBorder="1" applyAlignment="1">
      <alignment vertical="center" wrapText="1"/>
    </xf>
    <xf numFmtId="165" fontId="3" fillId="0" borderId="1" xfId="1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44" fontId="2" fillId="0" borderId="0" xfId="1" applyFont="1" applyFill="1" applyBorder="1" applyAlignment="1">
      <alignment vertical="center"/>
    </xf>
    <xf numFmtId="44" fontId="1" fillId="0" borderId="0" xfId="1" applyFont="1" applyFill="1" applyBorder="1" applyAlignment="1">
      <alignment horizontal="center" vertical="center"/>
    </xf>
    <xf numFmtId="0" fontId="8" fillId="2" borderId="14" xfId="4" applyFont="1" applyFill="1" applyBorder="1" applyAlignment="1">
      <alignment vertical="center" wrapText="1"/>
    </xf>
    <xf numFmtId="170" fontId="0" fillId="0" borderId="0" xfId="8" applyNumberFormat="1" applyFont="1" applyAlignment="1">
      <alignment horizontal="center" vertical="center"/>
    </xf>
    <xf numFmtId="170" fontId="10" fillId="3" borderId="17" xfId="8" applyNumberFormat="1" applyFont="1" applyFill="1" applyBorder="1" applyAlignment="1">
      <alignment horizontal="center" vertical="center" wrapText="1"/>
    </xf>
    <xf numFmtId="170" fontId="0" fillId="0" borderId="17" xfId="8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5" fontId="12" fillId="0" borderId="17" xfId="0" applyNumberFormat="1" applyFont="1" applyBorder="1" applyAlignment="1">
      <alignment horizontal="justify" vertical="center" wrapText="1"/>
    </xf>
    <xf numFmtId="170" fontId="1" fillId="0" borderId="2" xfId="8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44" fontId="3" fillId="0" borderId="1" xfId="1" applyFont="1" applyFill="1" applyBorder="1" applyAlignment="1">
      <alignment vertical="center" wrapText="1"/>
    </xf>
    <xf numFmtId="0" fontId="0" fillId="0" borderId="1" xfId="0" applyBorder="1"/>
    <xf numFmtId="172" fontId="1" fillId="0" borderId="2" xfId="1" applyNumberFormat="1" applyFont="1" applyBorder="1" applyAlignment="1">
      <alignment vertical="center"/>
    </xf>
    <xf numFmtId="44" fontId="12" fillId="0" borderId="1" xfId="0" applyNumberFormat="1" applyFont="1" applyBorder="1" applyAlignment="1">
      <alignment horizontal="justify" vertical="center" wrapText="1"/>
    </xf>
    <xf numFmtId="0" fontId="0" fillId="0" borderId="1" xfId="0" applyBorder="1" applyAlignment="1">
      <alignment vertical="center" wrapText="1"/>
    </xf>
    <xf numFmtId="9" fontId="3" fillId="0" borderId="1" xfId="1" applyNumberFormat="1" applyFont="1" applyFill="1" applyBorder="1" applyAlignment="1">
      <alignment vertical="center"/>
    </xf>
    <xf numFmtId="173" fontId="3" fillId="0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170" fontId="13" fillId="3" borderId="17" xfId="8" applyNumberFormat="1" applyFont="1" applyFill="1" applyBorder="1" applyAlignment="1">
      <alignment horizontal="center" vertical="center" wrapText="1"/>
    </xf>
    <xf numFmtId="3" fontId="3" fillId="4" borderId="1" xfId="1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/>
    <xf numFmtId="4" fontId="1" fillId="0" borderId="1" xfId="0" applyNumberFormat="1" applyFont="1" applyBorder="1"/>
    <xf numFmtId="4" fontId="0" fillId="0" borderId="0" xfId="0" applyNumberFormat="1"/>
    <xf numFmtId="0" fontId="12" fillId="0" borderId="1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1" fillId="0" borderId="0" xfId="0" applyNumberFormat="1" applyFont="1"/>
    <xf numFmtId="0" fontId="1" fillId="5" borderId="1" xfId="0" applyFont="1" applyFill="1" applyBorder="1" applyAlignment="1">
      <alignment horizontal="left" vertical="center"/>
    </xf>
    <xf numFmtId="4" fontId="0" fillId="5" borderId="1" xfId="0" applyNumberFormat="1" applyFill="1" applyBorder="1"/>
    <xf numFmtId="0" fontId="11" fillId="0" borderId="22" xfId="0" applyFont="1" applyBorder="1" applyAlignment="1">
      <alignment horizontal="center" vertical="center" wrapText="1"/>
    </xf>
    <xf numFmtId="44" fontId="11" fillId="0" borderId="23" xfId="0" applyNumberFormat="1" applyFont="1" applyBorder="1" applyAlignment="1">
      <alignment horizontal="justify" vertical="center" wrapText="1"/>
    </xf>
    <xf numFmtId="165" fontId="11" fillId="0" borderId="23" xfId="0" applyNumberFormat="1" applyFont="1" applyBorder="1" applyAlignment="1">
      <alignment horizontal="justify" vertical="center" wrapText="1"/>
    </xf>
    <xf numFmtId="165" fontId="12" fillId="0" borderId="1" xfId="0" applyNumberFormat="1" applyFont="1" applyBorder="1" applyAlignment="1">
      <alignment horizontal="justify" vertical="center" wrapText="1"/>
    </xf>
    <xf numFmtId="10" fontId="0" fillId="0" borderId="0" xfId="0" applyNumberFormat="1"/>
    <xf numFmtId="0" fontId="1" fillId="0" borderId="1" xfId="0" applyFont="1" applyBorder="1" applyAlignment="1">
      <alignment horizontal="left" vertical="center"/>
    </xf>
    <xf numFmtId="4" fontId="1" fillId="5" borderId="0" xfId="0" applyNumberFormat="1" applyFont="1" applyFill="1"/>
    <xf numFmtId="4" fontId="0" fillId="5" borderId="0" xfId="0" applyNumberFormat="1" applyFill="1"/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166" fontId="7" fillId="2" borderId="6" xfId="4" applyNumberFormat="1" applyFill="1" applyBorder="1" applyAlignment="1">
      <alignment horizontal="center"/>
    </xf>
    <xf numFmtId="166" fontId="7" fillId="2" borderId="7" xfId="4" applyNumberFormat="1" applyFill="1" applyBorder="1" applyAlignment="1">
      <alignment horizontal="center"/>
    </xf>
    <xf numFmtId="166" fontId="7" fillId="2" borderId="8" xfId="4" applyNumberFormat="1" applyFill="1" applyBorder="1" applyAlignment="1">
      <alignment horizontal="center"/>
    </xf>
    <xf numFmtId="166" fontId="7" fillId="2" borderId="9" xfId="4" applyNumberFormat="1" applyFill="1" applyBorder="1" applyAlignment="1">
      <alignment horizontal="center"/>
    </xf>
    <xf numFmtId="166" fontId="7" fillId="2" borderId="0" xfId="4" applyNumberFormat="1" applyFill="1" applyAlignment="1">
      <alignment horizontal="center"/>
    </xf>
    <xf numFmtId="166" fontId="7" fillId="2" borderId="10" xfId="4" applyNumberFormat="1" applyFill="1" applyBorder="1" applyAlignment="1">
      <alignment horizontal="center"/>
    </xf>
    <xf numFmtId="166" fontId="7" fillId="2" borderId="11" xfId="4" applyNumberFormat="1" applyFill="1" applyBorder="1" applyAlignment="1">
      <alignment horizontal="center"/>
    </xf>
    <xf numFmtId="166" fontId="7" fillId="2" borderId="12" xfId="4" applyNumberFormat="1" applyFill="1" applyBorder="1" applyAlignment="1">
      <alignment horizontal="center"/>
    </xf>
    <xf numFmtId="166" fontId="7" fillId="2" borderId="13" xfId="4" applyNumberFormat="1" applyFill="1" applyBorder="1" applyAlignment="1">
      <alignment horizontal="center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172" fontId="8" fillId="2" borderId="4" xfId="4" applyNumberFormat="1" applyFont="1" applyFill="1" applyBorder="1" applyAlignment="1">
      <alignment horizontal="center" vertical="center"/>
    </xf>
    <xf numFmtId="172" fontId="8" fillId="2" borderId="5" xfId="4" applyNumberFormat="1" applyFont="1" applyFill="1" applyBorder="1" applyAlignment="1">
      <alignment horizontal="center" vertical="center"/>
    </xf>
    <xf numFmtId="172" fontId="8" fillId="2" borderId="3" xfId="4" applyNumberFormat="1" applyFont="1" applyFill="1" applyBorder="1" applyAlignment="1">
      <alignment horizontal="center" vertical="center"/>
    </xf>
    <xf numFmtId="171" fontId="8" fillId="2" borderId="4" xfId="4" applyNumberFormat="1" applyFont="1" applyFill="1" applyBorder="1" applyAlignment="1">
      <alignment horizontal="center" vertical="center"/>
    </xf>
    <xf numFmtId="171" fontId="8" fillId="2" borderId="5" xfId="4" applyNumberFormat="1" applyFont="1" applyFill="1" applyBorder="1" applyAlignment="1">
      <alignment horizontal="center" vertical="center"/>
    </xf>
    <xf numFmtId="171" fontId="8" fillId="2" borderId="3" xfId="4" applyNumberFormat="1" applyFont="1" applyFill="1" applyBorder="1" applyAlignment="1">
      <alignment horizontal="center" vertical="center"/>
    </xf>
    <xf numFmtId="170" fontId="1" fillId="0" borderId="20" xfId="8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center" wrapText="1"/>
    </xf>
    <xf numFmtId="0" fontId="11" fillId="0" borderId="19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right" vertical="center" wrapText="1"/>
    </xf>
    <xf numFmtId="167" fontId="8" fillId="2" borderId="4" xfId="4" applyNumberFormat="1" applyFont="1" applyFill="1" applyBorder="1" applyAlignment="1">
      <alignment horizontal="center" vertical="center"/>
    </xf>
    <xf numFmtId="167" fontId="8" fillId="2" borderId="5" xfId="4" applyNumberFormat="1" applyFont="1" applyFill="1" applyBorder="1" applyAlignment="1">
      <alignment horizontal="center" vertical="center"/>
    </xf>
    <xf numFmtId="167" fontId="8" fillId="2" borderId="3" xfId="4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9">
    <cellStyle name="Millares" xfId="8" builtinId="3"/>
    <cellStyle name="Moneda" xfId="6" builtinId="4"/>
    <cellStyle name="Moneda 2" xfId="1" xr:uid="{00000000-0005-0000-0000-000002000000}"/>
    <cellStyle name="Moneda 3" xfId="3" xr:uid="{00000000-0005-0000-0000-000003000000}"/>
    <cellStyle name="Moneda 4" xfId="5" xr:uid="{00000000-0005-0000-0000-000004000000}"/>
    <cellStyle name="Moneda 5" xfId="7" xr:uid="{00000000-0005-0000-0000-000005000000}"/>
    <cellStyle name="Normal" xfId="0" builtinId="0"/>
    <cellStyle name="Normal 2" xfId="2" xr:uid="{00000000-0005-0000-0000-000007000000}"/>
    <cellStyle name="Normal 3 2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159295</xdr:colOff>
      <xdr:row>0</xdr:row>
      <xdr:rowOff>199390</xdr:rowOff>
    </xdr:from>
    <xdr:to>
      <xdr:col>7</xdr:col>
      <xdr:colOff>568990</xdr:colOff>
      <xdr:row>2</xdr:row>
      <xdr:rowOff>26166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6884" y="199390"/>
          <a:ext cx="1759070" cy="71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68580</xdr:colOff>
      <xdr:row>1</xdr:row>
      <xdr:rowOff>358140</xdr:rowOff>
    </xdr:from>
    <xdr:ext cx="1806695" cy="696726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560" y="548640"/>
          <a:ext cx="1806695" cy="69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148828</xdr:colOff>
      <xdr:row>1</xdr:row>
      <xdr:rowOff>276848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8C6F7E07-EB40-4CD7-AC06-3469FB238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8398" y="470325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showGridLines="0" tabSelected="1" zoomScale="84" zoomScaleNormal="84" workbookViewId="0">
      <selection activeCell="F19" sqref="F19"/>
    </sheetView>
  </sheetViews>
  <sheetFormatPr baseColWidth="10" defaultColWidth="11.44140625" defaultRowHeight="14.4" x14ac:dyDescent="0.3"/>
  <cols>
    <col min="1" max="1" width="3" style="1" bestFit="1" customWidth="1"/>
    <col min="2" max="2" width="48.33203125" style="1" bestFit="1" customWidth="1"/>
    <col min="3" max="3" width="14.44140625" style="1" bestFit="1" customWidth="1"/>
    <col min="4" max="4" width="19.21875" style="1" customWidth="1"/>
    <col min="5" max="5" width="13.33203125" style="8" bestFit="1" customWidth="1"/>
    <col min="6" max="6" width="64.6640625" style="1" bestFit="1" customWidth="1"/>
    <col min="7" max="7" width="20.33203125" style="1" bestFit="1" customWidth="1"/>
    <col min="8" max="8" width="29" style="1" customWidth="1"/>
    <col min="9" max="9" width="29.44140625" style="1" bestFit="1" customWidth="1"/>
    <col min="10" max="16384" width="11.44140625" style="1"/>
  </cols>
  <sheetData>
    <row r="1" spans="1:9" ht="15" thickBot="1" x14ac:dyDescent="0.35">
      <c r="B1" s="4" t="s">
        <v>3</v>
      </c>
      <c r="C1" s="72" t="s">
        <v>31</v>
      </c>
      <c r="D1" s="73"/>
      <c r="E1" s="73"/>
      <c r="F1" s="74"/>
      <c r="G1" s="75"/>
      <c r="H1" s="76"/>
      <c r="I1" s="77"/>
    </row>
    <row r="2" spans="1:9" ht="53.4" customHeight="1" thickBot="1" x14ac:dyDescent="0.35">
      <c r="B2" s="4" t="s">
        <v>4</v>
      </c>
      <c r="C2" s="84" t="s">
        <v>30</v>
      </c>
      <c r="D2" s="85"/>
      <c r="E2" s="85"/>
      <c r="F2" s="86"/>
      <c r="G2" s="78"/>
      <c r="H2" s="79"/>
      <c r="I2" s="80"/>
    </row>
    <row r="3" spans="1:9" ht="15" thickBot="1" x14ac:dyDescent="0.35">
      <c r="B3" s="4" t="s">
        <v>1</v>
      </c>
      <c r="C3" s="87">
        <v>39858000</v>
      </c>
      <c r="D3" s="88"/>
      <c r="E3" s="88"/>
      <c r="F3" s="89"/>
      <c r="G3" s="78"/>
      <c r="H3" s="79"/>
      <c r="I3" s="80"/>
    </row>
    <row r="4" spans="1:9" ht="15" thickBot="1" x14ac:dyDescent="0.35">
      <c r="B4" s="4" t="s">
        <v>5</v>
      </c>
      <c r="C4" s="90">
        <v>45716</v>
      </c>
      <c r="D4" s="91"/>
      <c r="E4" s="91"/>
      <c r="F4" s="92"/>
      <c r="G4" s="81"/>
      <c r="H4" s="82"/>
      <c r="I4" s="83"/>
    </row>
    <row r="6" spans="1:9" x14ac:dyDescent="0.3">
      <c r="A6" s="9"/>
      <c r="B6" s="5" t="s">
        <v>6</v>
      </c>
      <c r="C6" s="16" t="s">
        <v>8</v>
      </c>
      <c r="D6" s="5" t="s">
        <v>29</v>
      </c>
      <c r="E6" s="5" t="s">
        <v>2</v>
      </c>
      <c r="F6" s="5" t="s">
        <v>9</v>
      </c>
      <c r="H6" s="14"/>
    </row>
    <row r="7" spans="1:9" s="26" customFormat="1" x14ac:dyDescent="0.3">
      <c r="A7" s="42">
        <v>1</v>
      </c>
      <c r="B7" s="42" t="str">
        <f>+PROMEDIO!J1</f>
        <v>EDIFICANDO INGENIEROS S.A.S</v>
      </c>
      <c r="C7" s="51"/>
      <c r="D7" s="53">
        <f>+PROMEDIO!J6</f>
        <v>222648</v>
      </c>
      <c r="E7" s="13" t="s">
        <v>43</v>
      </c>
      <c r="F7" s="43"/>
      <c r="G7" s="24"/>
      <c r="H7" s="25"/>
    </row>
    <row r="8" spans="1:9" s="26" customFormat="1" x14ac:dyDescent="0.3">
      <c r="A8" s="12"/>
      <c r="B8" s="12"/>
      <c r="C8" s="50"/>
      <c r="D8" s="49"/>
      <c r="E8" s="13"/>
      <c r="F8" s="29"/>
      <c r="G8" s="24"/>
      <c r="H8" s="25"/>
    </row>
    <row r="9" spans="1:9" s="26" customFormat="1" x14ac:dyDescent="0.3">
      <c r="A9" s="12"/>
      <c r="B9" s="12"/>
      <c r="C9" s="50"/>
      <c r="D9" s="49"/>
      <c r="E9" s="13"/>
      <c r="F9" s="29"/>
      <c r="G9" s="24"/>
      <c r="H9" s="25"/>
    </row>
    <row r="10" spans="1:9" s="26" customFormat="1" x14ac:dyDescent="0.3">
      <c r="A10" s="12"/>
      <c r="B10" s="12"/>
      <c r="C10" s="12"/>
      <c r="D10" s="48"/>
      <c r="E10" s="13"/>
      <c r="F10" s="29"/>
      <c r="G10" s="24"/>
      <c r="H10" s="25"/>
    </row>
    <row r="11" spans="1:9" x14ac:dyDescent="0.3">
      <c r="C11" s="6"/>
      <c r="D11" s="6"/>
      <c r="E11" s="10"/>
      <c r="F11" s="2"/>
      <c r="G11" s="2"/>
    </row>
    <row r="12" spans="1:9" x14ac:dyDescent="0.3">
      <c r="C12" s="3"/>
      <c r="D12" s="3"/>
      <c r="E12" s="11"/>
      <c r="F12" s="3"/>
    </row>
    <row r="13" spans="1:9" x14ac:dyDescent="0.3">
      <c r="C13" s="3"/>
      <c r="D13" s="3"/>
      <c r="E13" s="11"/>
      <c r="F13" s="3"/>
    </row>
    <row r="14" spans="1:9" x14ac:dyDescent="0.3">
      <c r="B14" s="2" t="s">
        <v>13</v>
      </c>
    </row>
    <row r="15" spans="1:9" x14ac:dyDescent="0.3">
      <c r="B15" s="2" t="s">
        <v>14</v>
      </c>
    </row>
    <row r="16" spans="1:9" x14ac:dyDescent="0.3">
      <c r="B16" s="2" t="s">
        <v>0</v>
      </c>
    </row>
    <row r="18" spans="2:2" x14ac:dyDescent="0.3">
      <c r="B18" s="7" t="s">
        <v>21</v>
      </c>
    </row>
  </sheetData>
  <mergeCells count="5">
    <mergeCell ref="C1:F1"/>
    <mergeCell ref="G1:I4"/>
    <mergeCell ref="C2:F2"/>
    <mergeCell ref="C3:F3"/>
    <mergeCell ref="C4:F4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showGridLines="0" zoomScaleNormal="100" workbookViewId="0">
      <selection activeCell="D19" sqref="D19"/>
    </sheetView>
  </sheetViews>
  <sheetFormatPr baseColWidth="10" defaultColWidth="11.44140625" defaultRowHeight="14.4" x14ac:dyDescent="0.3"/>
  <cols>
    <col min="1" max="1" width="3" style="1" bestFit="1" customWidth="1"/>
    <col min="2" max="2" width="49.33203125" style="1" bestFit="1" customWidth="1"/>
    <col min="3" max="3" width="22.109375" style="1" customWidth="1"/>
    <col min="4" max="4" width="27" style="8" customWidth="1"/>
    <col min="5" max="5" width="27.44140625" style="1" customWidth="1"/>
    <col min="6" max="6" width="20.33203125" style="1" bestFit="1" customWidth="1"/>
    <col min="7" max="7" width="29" style="1" customWidth="1"/>
    <col min="8" max="8" width="29.44140625" style="1" bestFit="1" customWidth="1"/>
    <col min="9" max="16384" width="11.44140625" style="1"/>
  </cols>
  <sheetData>
    <row r="1" spans="1:8" ht="15" thickBot="1" x14ac:dyDescent="0.35">
      <c r="B1" s="4" t="s">
        <v>3</v>
      </c>
      <c r="C1" s="73" t="str">
        <f>+EVALUACIONES!C1</f>
        <v>MC-010-2025</v>
      </c>
      <c r="D1" s="73"/>
      <c r="E1" s="74"/>
      <c r="F1" s="75"/>
      <c r="G1" s="76"/>
      <c r="H1" s="77"/>
    </row>
    <row r="2" spans="1:8" ht="99.6" customHeight="1" thickBot="1" x14ac:dyDescent="0.35">
      <c r="B2" s="4" t="s">
        <v>4</v>
      </c>
      <c r="C2" s="85" t="str">
        <f>+EVALUACIONES!C2</f>
        <v>CONTRATAR LA REHABILITACIÓN DE LA INFRAESTRUCTURA VIAL A TRAVÉS DE LA REMOCIÓN DE DERRUMBES, PERFILADO DE TALUDES, RETIRO DE MATERIAL, CAPA VEGETAL Y ESCOMBROS, Y DEMÁS ACTIVIDADES QUE SE REQUIERAN PARA LA ATENCIÓN DE EMERGENCIAS DE MANERA INMEDIATA EN EL MUNICIPIO DE CHINCHINÁ, CALDAS POR EL SISTEMA DE MONTO AGOTABLE</v>
      </c>
      <c r="D2" s="85"/>
      <c r="E2" s="86"/>
      <c r="F2" s="78"/>
      <c r="G2" s="79"/>
      <c r="H2" s="80"/>
    </row>
    <row r="3" spans="1:8" ht="15" thickBot="1" x14ac:dyDescent="0.35">
      <c r="B3" s="4" t="s">
        <v>1</v>
      </c>
      <c r="C3" s="88">
        <f>+EVALUACIONES!C3</f>
        <v>39858000</v>
      </c>
      <c r="D3" s="88"/>
      <c r="E3" s="89"/>
      <c r="F3" s="78"/>
      <c r="G3" s="79"/>
      <c r="H3" s="80"/>
    </row>
    <row r="4" spans="1:8" ht="15" thickBot="1" x14ac:dyDescent="0.35">
      <c r="B4" s="4" t="s">
        <v>5</v>
      </c>
      <c r="C4" s="91">
        <f>+EVALUACIONES!C4</f>
        <v>45716</v>
      </c>
      <c r="D4" s="91"/>
      <c r="E4" s="92"/>
      <c r="F4" s="78"/>
      <c r="G4" s="79"/>
      <c r="H4" s="80"/>
    </row>
    <row r="5" spans="1:8" ht="15" thickBot="1" x14ac:dyDescent="0.35">
      <c r="B5" s="84" t="s">
        <v>10</v>
      </c>
      <c r="C5" s="85"/>
      <c r="D5" s="85"/>
      <c r="E5" s="86"/>
      <c r="F5" s="81"/>
      <c r="G5" s="82"/>
      <c r="H5" s="83"/>
    </row>
    <row r="7" spans="1:8" x14ac:dyDescent="0.3">
      <c r="A7" s="9"/>
      <c r="B7" s="32" t="s">
        <v>6</v>
      </c>
      <c r="C7" s="32" t="s">
        <v>7</v>
      </c>
      <c r="D7" s="32" t="s">
        <v>2</v>
      </c>
      <c r="G7" s="14"/>
    </row>
    <row r="8" spans="1:8" x14ac:dyDescent="0.3">
      <c r="A8" s="31">
        <v>1</v>
      </c>
      <c r="B8" s="12" t="str">
        <f>+PROMEDIO!J1</f>
        <v>EDIFICANDO INGENIEROS S.A.S</v>
      </c>
      <c r="C8" s="30">
        <f>+PROMEDIO!J6</f>
        <v>222648</v>
      </c>
      <c r="D8" s="38" t="str">
        <f>IF(C13&lt;=C8,"CUMPLE","NO CUMPLE")</f>
        <v>CUMPLE</v>
      </c>
      <c r="E8" s="27"/>
      <c r="F8" s="33"/>
      <c r="G8" s="15"/>
    </row>
    <row r="9" spans="1:8" x14ac:dyDescent="0.3">
      <c r="A9" s="31"/>
      <c r="B9" s="12"/>
      <c r="C9" s="30"/>
      <c r="D9" s="38"/>
      <c r="E9" s="27"/>
      <c r="F9" s="34"/>
      <c r="G9" s="15"/>
    </row>
    <row r="10" spans="1:8" x14ac:dyDescent="0.3">
      <c r="A10" s="31"/>
      <c r="B10" s="12"/>
      <c r="C10" s="30"/>
      <c r="D10" s="38"/>
      <c r="E10" s="27"/>
      <c r="F10" s="34"/>
      <c r="G10" s="15"/>
    </row>
    <row r="11" spans="1:8" x14ac:dyDescent="0.3">
      <c r="A11" s="31"/>
      <c r="B11" s="12"/>
      <c r="C11" s="30"/>
      <c r="D11" s="13"/>
      <c r="E11" s="27"/>
      <c r="F11" s="34"/>
      <c r="G11" s="15"/>
    </row>
    <row r="12" spans="1:8" ht="15" thickBot="1" x14ac:dyDescent="0.35">
      <c r="C12" s="6"/>
      <c r="D12" s="10"/>
      <c r="E12" s="2"/>
      <c r="F12" s="2"/>
    </row>
    <row r="13" spans="1:8" ht="15" thickBot="1" x14ac:dyDescent="0.35">
      <c r="B13" s="21" t="s">
        <v>10</v>
      </c>
      <c r="C13" s="45">
        <f>+C14*0.8</f>
        <v>202387.6</v>
      </c>
      <c r="D13" s="10"/>
      <c r="E13" s="2"/>
      <c r="F13" s="2"/>
    </row>
    <row r="14" spans="1:8" ht="15" thickBot="1" x14ac:dyDescent="0.35">
      <c r="B14" s="20" t="s">
        <v>1</v>
      </c>
      <c r="C14" s="45">
        <f>+PROMEDIO!G6</f>
        <v>252984.5</v>
      </c>
      <c r="D14" s="19"/>
      <c r="E14" s="18"/>
      <c r="F14" s="17"/>
    </row>
    <row r="15" spans="1:8" x14ac:dyDescent="0.3">
      <c r="C15" s="3"/>
      <c r="D15" s="11"/>
      <c r="E15" s="3"/>
    </row>
    <row r="16" spans="1:8" x14ac:dyDescent="0.3">
      <c r="C16" s="3"/>
      <c r="D16" s="11"/>
      <c r="E16" s="3"/>
    </row>
    <row r="17" spans="2:2" x14ac:dyDescent="0.3">
      <c r="B17" s="2" t="s">
        <v>13</v>
      </c>
    </row>
    <row r="18" spans="2:2" x14ac:dyDescent="0.3">
      <c r="B18" s="2" t="s">
        <v>14</v>
      </c>
    </row>
    <row r="19" spans="2:2" x14ac:dyDescent="0.3">
      <c r="B19" s="2" t="s">
        <v>0</v>
      </c>
    </row>
    <row r="21" spans="2:2" x14ac:dyDescent="0.3">
      <c r="B21" s="7" t="str">
        <f>+EVALUACIONES!B18</f>
        <v>Proyectó: Cristian Leyton Mejia, Asesor Financiero - Contratista</v>
      </c>
    </row>
  </sheetData>
  <mergeCells count="6">
    <mergeCell ref="F1:H5"/>
    <mergeCell ref="B5:E5"/>
    <mergeCell ref="C2:E2"/>
    <mergeCell ref="C3:E3"/>
    <mergeCell ref="C4:E4"/>
    <mergeCell ref="C1:E1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F912-F629-4C39-94FD-320E5313ED3B}">
  <sheetPr>
    <pageSetUpPr fitToPage="1"/>
  </sheetPr>
  <dimension ref="A1:J13"/>
  <sheetViews>
    <sheetView topLeftCell="A7" zoomScale="64" zoomScaleNormal="64" workbookViewId="0">
      <selection activeCell="F15" sqref="F15"/>
    </sheetView>
  </sheetViews>
  <sheetFormatPr baseColWidth="10" defaultColWidth="11.44140625" defaultRowHeight="14.4" x14ac:dyDescent="0.3"/>
  <cols>
    <col min="1" max="1" width="21.33203125" style="8" customWidth="1"/>
    <col min="2" max="2" width="7.21875" style="22" customWidth="1"/>
    <col min="3" max="3" width="11.77734375" style="8" customWidth="1"/>
    <col min="4" max="4" width="52" style="8" bestFit="1" customWidth="1"/>
    <col min="5" max="5" width="52" style="28" bestFit="1" customWidth="1"/>
    <col min="6" max="6" width="27.33203125" style="28" customWidth="1"/>
    <col min="7" max="7" width="24.33203125" style="36" customWidth="1"/>
    <col min="8" max="9" width="19.88671875" style="36" customWidth="1"/>
    <col min="10" max="10" width="17.6640625" style="36" customWidth="1"/>
    <col min="11" max="16384" width="11.44140625" style="8"/>
  </cols>
  <sheetData>
    <row r="1" spans="1:10" ht="15" thickBot="1" x14ac:dyDescent="0.35">
      <c r="A1" s="4" t="s">
        <v>3</v>
      </c>
      <c r="B1" s="72" t="str">
        <f>+EVALUACIONES!C1</f>
        <v>MC-010-2025</v>
      </c>
      <c r="C1" s="73"/>
      <c r="D1" s="73"/>
      <c r="E1" s="74"/>
      <c r="F1" s="36"/>
    </row>
    <row r="2" spans="1:10" ht="82.5" customHeight="1" thickBot="1" x14ac:dyDescent="0.35">
      <c r="A2" s="4" t="s">
        <v>4</v>
      </c>
      <c r="B2" s="84" t="str">
        <f>+EVALUACIONES!C2</f>
        <v>CONTRATAR LA REHABILITACIÓN DE LA INFRAESTRUCTURA VIAL A TRAVÉS DE LA REMOCIÓN DE DERRUMBES, PERFILADO DE TALUDES, RETIRO DE MATERIAL, CAPA VEGETAL Y ESCOMBROS, Y DEMÁS ACTIVIDADES QUE SE REQUIERAN PARA LA ATENCIÓN DE EMERGENCIAS DE MANERA INMEDIATA EN EL MUNICIPIO DE CHINCHINÁ, CALDAS POR EL SISTEMA DE MONTO AGOTABLE</v>
      </c>
      <c r="C2" s="85"/>
      <c r="D2" s="85"/>
      <c r="E2" s="86"/>
      <c r="F2" s="36"/>
    </row>
    <row r="3" spans="1:10" ht="27" thickBot="1" x14ac:dyDescent="0.35">
      <c r="A3" s="4" t="s">
        <v>1</v>
      </c>
      <c r="B3" s="97">
        <f>+EVALUACIONES!C3</f>
        <v>39858000</v>
      </c>
      <c r="C3" s="98"/>
      <c r="D3" s="98"/>
      <c r="E3" s="99"/>
      <c r="F3" s="36"/>
    </row>
    <row r="4" spans="1:10" ht="53.4" customHeight="1" thickBot="1" x14ac:dyDescent="0.35">
      <c r="A4" s="35" t="s">
        <v>5</v>
      </c>
      <c r="B4" s="90">
        <f>+EVALUACIONES!C4</f>
        <v>45716</v>
      </c>
      <c r="C4" s="91"/>
      <c r="D4" s="91"/>
      <c r="E4" s="92"/>
      <c r="F4" s="36"/>
    </row>
    <row r="5" spans="1:10" ht="15" thickBot="1" x14ac:dyDescent="0.35">
      <c r="A5" s="23" t="s">
        <v>11</v>
      </c>
      <c r="B5" s="100" t="str">
        <f>+EVALUACIONES!B7</f>
        <v>EDIFICANDO INGENIEROS S.A.S</v>
      </c>
      <c r="C5" s="101"/>
      <c r="D5" s="101"/>
      <c r="E5" s="102"/>
      <c r="F5" s="36"/>
    </row>
    <row r="6" spans="1:10" ht="15" thickBot="1" x14ac:dyDescent="0.35">
      <c r="A6" s="23" t="s">
        <v>12</v>
      </c>
      <c r="B6" s="100">
        <f>+EVALUACIONES!C7</f>
        <v>0</v>
      </c>
      <c r="C6" s="101"/>
      <c r="D6" s="101"/>
      <c r="E6" s="102"/>
      <c r="F6" s="36"/>
    </row>
    <row r="7" spans="1:10" x14ac:dyDescent="0.3">
      <c r="G7" s="93"/>
      <c r="H7" s="93"/>
      <c r="I7" s="93"/>
      <c r="J7" s="93"/>
    </row>
    <row r="8" spans="1:10" ht="60.75" customHeight="1" x14ac:dyDescent="0.3">
      <c r="A8" s="37" t="s">
        <v>15</v>
      </c>
      <c r="B8" s="37" t="s">
        <v>16</v>
      </c>
      <c r="C8" s="37" t="s">
        <v>18</v>
      </c>
      <c r="D8" s="37" t="s">
        <v>19</v>
      </c>
      <c r="E8" s="37" t="s">
        <v>20</v>
      </c>
      <c r="F8" s="37" t="s">
        <v>28</v>
      </c>
      <c r="G8" s="37" t="s">
        <v>23</v>
      </c>
      <c r="H8" s="52" t="s">
        <v>22</v>
      </c>
      <c r="I8" s="52" t="s">
        <v>17</v>
      </c>
      <c r="J8" s="52" t="s">
        <v>17</v>
      </c>
    </row>
    <row r="9" spans="1:10" ht="74.25" customHeight="1" x14ac:dyDescent="0.3">
      <c r="A9" s="64">
        <v>1</v>
      </c>
      <c r="B9" s="39">
        <v>1</v>
      </c>
      <c r="C9" s="58"/>
      <c r="D9" s="47" t="str">
        <f>+PROMEDIO!C2</f>
        <v xml:space="preserve">Alquiler de retrocargador para remoción de derrumbes </v>
      </c>
      <c r="E9" s="47" t="str">
        <f>+D9</f>
        <v xml:space="preserve">Alquiler de retrocargador para remoción de derrumbes </v>
      </c>
      <c r="F9" s="46">
        <f>+PROMEDIO!J2</f>
        <v>130028</v>
      </c>
      <c r="G9" s="46">
        <f>+B9*F9</f>
        <v>130028</v>
      </c>
      <c r="H9" s="67">
        <f>+PROMEDIO!G2</f>
        <v>144959</v>
      </c>
      <c r="I9" s="40">
        <f>+B9*H9</f>
        <v>144959</v>
      </c>
      <c r="J9" s="38" t="str">
        <f>IF(G9&lt;=I9,"CUMPLE","NO CUMPLE")</f>
        <v>CUMPLE</v>
      </c>
    </row>
    <row r="10" spans="1:10" ht="74.25" customHeight="1" x14ac:dyDescent="0.3">
      <c r="A10" s="64">
        <v>1</v>
      </c>
      <c r="B10" s="39">
        <v>1</v>
      </c>
      <c r="C10" s="58"/>
      <c r="D10" s="47" t="str">
        <f>+PROMEDIO!C3</f>
        <v>Transporte y disposición en volquetas para retiro de material (medido en cajón de volqueta) - incluye disposición adecuada de escombrera</v>
      </c>
      <c r="E10" s="47" t="str">
        <f>+D10</f>
        <v>Transporte y disposición en volquetas para retiro de material (medido en cajón de volqueta) - incluye disposición adecuada de escombrera</v>
      </c>
      <c r="F10" s="46">
        <f>+PROMEDIO!J3</f>
        <v>41088</v>
      </c>
      <c r="G10" s="46">
        <f>+B10*F10</f>
        <v>41088</v>
      </c>
      <c r="H10" s="67">
        <f>+PROMEDIO!G3</f>
        <v>48339</v>
      </c>
      <c r="I10" s="40">
        <f>+B10*H10</f>
        <v>48339</v>
      </c>
      <c r="J10" s="38" t="str">
        <f>IF(G10&lt;=I10,"CUMPLE","NO CUMPLE")</f>
        <v>CUMPLE</v>
      </c>
    </row>
    <row r="11" spans="1:10" ht="74.25" customHeight="1" x14ac:dyDescent="0.3">
      <c r="A11" s="64">
        <v>1</v>
      </c>
      <c r="B11" s="39">
        <v>1</v>
      </c>
      <c r="C11" s="58"/>
      <c r="D11" s="47" t="str">
        <f>+PROMEDIO!C4</f>
        <v>Cargue manual de material (medido en cajón de volqueta)</v>
      </c>
      <c r="E11" s="47" t="str">
        <f>+D11</f>
        <v>Cargue manual de material (medido en cajón de volqueta)</v>
      </c>
      <c r="F11" s="46">
        <f>+PROMEDIO!J4</f>
        <v>20827</v>
      </c>
      <c r="G11" s="46">
        <f>+B11*F11</f>
        <v>20827</v>
      </c>
      <c r="H11" s="67">
        <f>+PROMEDIO!G4</f>
        <v>24794</v>
      </c>
      <c r="I11" s="40">
        <f>+B11*H11</f>
        <v>24794</v>
      </c>
      <c r="J11" s="38" t="str">
        <f>IF(G11&lt;=I11,"CUMPLE","NO CUMPLE")</f>
        <v>CUMPLE</v>
      </c>
    </row>
    <row r="12" spans="1:10" ht="74.25" customHeight="1" thickBot="1" x14ac:dyDescent="0.35">
      <c r="A12" s="64">
        <v>1</v>
      </c>
      <c r="B12" s="39">
        <v>1</v>
      </c>
      <c r="C12" s="58"/>
      <c r="D12" s="47" t="str">
        <f>+PROMEDIO!C5</f>
        <v>Perfilado manual de taludes (medido en banco)</v>
      </c>
      <c r="E12" s="47" t="str">
        <f>+D12</f>
        <v>Perfilado manual de taludes (medido en banco)</v>
      </c>
      <c r="F12" s="46">
        <f>+PROMEDIO!J5</f>
        <v>30705</v>
      </c>
      <c r="G12" s="46">
        <f>+B12*F12</f>
        <v>30705</v>
      </c>
      <c r="H12" s="67">
        <f>+PROMEDIO!G5</f>
        <v>34892.5</v>
      </c>
      <c r="I12" s="40">
        <f>+B12*H12</f>
        <v>34892.5</v>
      </c>
      <c r="J12" s="38" t="str">
        <f>IF(G12&lt;=I12,"CUMPLE","NO CUMPLE")</f>
        <v>CUMPLE</v>
      </c>
    </row>
    <row r="13" spans="1:10" ht="15" thickBot="1" x14ac:dyDescent="0.35">
      <c r="A13" s="94"/>
      <c r="B13" s="95"/>
      <c r="C13" s="95"/>
      <c r="D13" s="95"/>
      <c r="E13" s="96"/>
      <c r="F13" s="65"/>
      <c r="G13" s="66">
        <f>SUM(G9:G12)</f>
        <v>222648</v>
      </c>
      <c r="H13" s="66"/>
      <c r="I13" s="66">
        <f>SUM(I9:I12)</f>
        <v>252984.5</v>
      </c>
      <c r="J13" s="41"/>
    </row>
  </sheetData>
  <autoFilter ref="A8:J8" xr:uid="{6E80F912-F629-4C39-94FD-320E5313ED3B}"/>
  <mergeCells count="8">
    <mergeCell ref="G7:J7"/>
    <mergeCell ref="A13:E13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  <pageSetup scale="9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39B6-0A50-477F-8283-F91C2CD0A7AD}">
  <dimension ref="A1:J13"/>
  <sheetViews>
    <sheetView workbookViewId="0">
      <selection activeCell="E12" sqref="E12"/>
    </sheetView>
  </sheetViews>
  <sheetFormatPr baseColWidth="10" defaultRowHeight="14.4" x14ac:dyDescent="0.3"/>
  <cols>
    <col min="2" max="2" width="10" customWidth="1"/>
    <col min="3" max="3" width="21.5546875" customWidth="1"/>
    <col min="4" max="4" width="54.88671875" bestFit="1" customWidth="1"/>
    <col min="5" max="6" width="12.44140625" style="57" bestFit="1" customWidth="1"/>
    <col min="7" max="7" width="12.77734375" style="57" customWidth="1"/>
    <col min="9" max="10" width="20.44140625" bestFit="1" customWidth="1"/>
  </cols>
  <sheetData>
    <row r="1" spans="1:10" s="14" customFormat="1" x14ac:dyDescent="0.3">
      <c r="A1" s="16" t="s">
        <v>25</v>
      </c>
      <c r="B1" s="16" t="s">
        <v>26</v>
      </c>
      <c r="C1" s="16"/>
      <c r="D1" s="16" t="s">
        <v>27</v>
      </c>
      <c r="E1" s="54">
        <v>1</v>
      </c>
      <c r="F1" s="54">
        <v>2</v>
      </c>
      <c r="G1" s="54" t="s">
        <v>24</v>
      </c>
      <c r="I1" s="69" t="s">
        <v>40</v>
      </c>
      <c r="J1" s="62" t="s">
        <v>41</v>
      </c>
    </row>
    <row r="2" spans="1:10" ht="28.8" customHeight="1" x14ac:dyDescent="0.3">
      <c r="A2" s="60">
        <v>1</v>
      </c>
      <c r="B2" s="44">
        <v>1</v>
      </c>
      <c r="C2" s="59" t="s">
        <v>32</v>
      </c>
      <c r="D2" s="44" t="str">
        <f>+C2</f>
        <v xml:space="preserve">Alquiler de retrocargador para remoción de derrumbes </v>
      </c>
      <c r="E2" s="55">
        <v>144959</v>
      </c>
      <c r="F2" s="55"/>
      <c r="G2" s="56">
        <f t="shared" ref="G2" si="0">AVERAGE(E2:F2)</f>
        <v>144959</v>
      </c>
      <c r="I2" s="55">
        <v>140146</v>
      </c>
      <c r="J2" s="63">
        <v>130028</v>
      </c>
    </row>
    <row r="3" spans="1:10" ht="28.8" customHeight="1" x14ac:dyDescent="0.3">
      <c r="A3" s="60">
        <v>1</v>
      </c>
      <c r="B3" s="44">
        <v>1</v>
      </c>
      <c r="C3" s="59" t="s">
        <v>33</v>
      </c>
      <c r="D3" s="44" t="str">
        <f t="shared" ref="D3:D5" si="1">+C3</f>
        <v>Transporte y disposición en volquetas para retiro de material (medido en cajón de volqueta) - incluye disposición adecuada de escombrera</v>
      </c>
      <c r="E3" s="55">
        <v>48339</v>
      </c>
      <c r="F3" s="55"/>
      <c r="G3" s="56">
        <f t="shared" ref="G3" si="2">AVERAGE(E3:F3)</f>
        <v>48339</v>
      </c>
      <c r="I3" s="55">
        <v>46734</v>
      </c>
      <c r="J3" s="63">
        <v>41088</v>
      </c>
    </row>
    <row r="4" spans="1:10" ht="28.8" customHeight="1" x14ac:dyDescent="0.3">
      <c r="A4" s="60">
        <v>1</v>
      </c>
      <c r="B4" s="44">
        <v>1</v>
      </c>
      <c r="C4" s="59" t="s">
        <v>34</v>
      </c>
      <c r="D4" s="44" t="str">
        <f t="shared" si="1"/>
        <v>Cargue manual de material (medido en cajón de volqueta)</v>
      </c>
      <c r="E4" s="55">
        <v>24794</v>
      </c>
      <c r="F4" s="55"/>
      <c r="G4" s="56">
        <f t="shared" ref="G4:G5" si="3">AVERAGE(E4:F4)</f>
        <v>24794</v>
      </c>
      <c r="I4" s="55">
        <v>23971</v>
      </c>
      <c r="J4" s="63">
        <v>20827</v>
      </c>
    </row>
    <row r="5" spans="1:10" ht="28.8" customHeight="1" x14ac:dyDescent="0.3">
      <c r="A5" s="60">
        <v>1</v>
      </c>
      <c r="B5" s="44">
        <v>1</v>
      </c>
      <c r="C5" s="59" t="s">
        <v>35</v>
      </c>
      <c r="D5" s="44" t="str">
        <f t="shared" si="1"/>
        <v>Perfilado manual de taludes (medido en banco)</v>
      </c>
      <c r="E5" s="55">
        <v>34892.5</v>
      </c>
      <c r="F5" s="55"/>
      <c r="G5" s="56">
        <f t="shared" si="3"/>
        <v>34892.5</v>
      </c>
      <c r="I5" s="55">
        <v>33734</v>
      </c>
      <c r="J5" s="63">
        <v>30705</v>
      </c>
    </row>
    <row r="6" spans="1:10" x14ac:dyDescent="0.3">
      <c r="E6" s="57">
        <f>SUM(E2:E5)</f>
        <v>252984.5</v>
      </c>
      <c r="F6" s="57">
        <f t="shared" ref="F6:J6" si="4">SUM(F2:F5)</f>
        <v>0</v>
      </c>
      <c r="G6" s="61">
        <f t="shared" si="4"/>
        <v>252984.5</v>
      </c>
      <c r="I6" s="61">
        <f t="shared" si="4"/>
        <v>244585</v>
      </c>
      <c r="J6" s="70">
        <f t="shared" si="4"/>
        <v>222648</v>
      </c>
    </row>
    <row r="7" spans="1:10" x14ac:dyDescent="0.3">
      <c r="I7" s="57"/>
      <c r="J7" s="71"/>
    </row>
    <row r="8" spans="1:10" x14ac:dyDescent="0.3">
      <c r="D8" t="s">
        <v>36</v>
      </c>
      <c r="E8" s="68">
        <v>0.22</v>
      </c>
      <c r="G8" s="57">
        <f>+$G$6*$E$8</f>
        <v>55656.590000000004</v>
      </c>
      <c r="I8" s="57">
        <f>+$G$6*$E$8</f>
        <v>55656.590000000004</v>
      </c>
      <c r="J8" s="71">
        <f>+$G$6*$E$8</f>
        <v>55656.590000000004</v>
      </c>
    </row>
    <row r="9" spans="1:10" x14ac:dyDescent="0.3">
      <c r="D9" t="s">
        <v>37</v>
      </c>
      <c r="E9" s="68">
        <v>0</v>
      </c>
      <c r="G9" s="57">
        <f>+$G$6*$E$9</f>
        <v>0</v>
      </c>
      <c r="I9" s="57">
        <f>+$G$6*$E$9</f>
        <v>0</v>
      </c>
      <c r="J9" s="71">
        <f>+$G$6*$E$9</f>
        <v>0</v>
      </c>
    </row>
    <row r="10" spans="1:10" x14ac:dyDescent="0.3">
      <c r="D10" t="s">
        <v>38</v>
      </c>
      <c r="E10" s="68">
        <v>7.0000000000000007E-2</v>
      </c>
      <c r="G10" s="57">
        <f>+$G$6*$E$10</f>
        <v>17708.915000000001</v>
      </c>
      <c r="I10" s="57">
        <f>+$G$6*$E$10</f>
        <v>17708.915000000001</v>
      </c>
      <c r="J10" s="71">
        <f>+$G$6*$E$10</f>
        <v>17708.915000000001</v>
      </c>
    </row>
    <row r="11" spans="1:10" x14ac:dyDescent="0.3">
      <c r="D11" t="s">
        <v>39</v>
      </c>
      <c r="E11" s="68"/>
      <c r="G11" s="61">
        <f>+G6+G8+G9+G10</f>
        <v>326350.005</v>
      </c>
      <c r="I11" s="61">
        <f>+I6+I8+I9+I10</f>
        <v>317950.505</v>
      </c>
      <c r="J11" s="70">
        <f>+J6+J8+J9+J10</f>
        <v>296013.505</v>
      </c>
    </row>
    <row r="13" spans="1:10" x14ac:dyDescent="0.3">
      <c r="I13" t="s">
        <v>42</v>
      </c>
      <c r="J13" s="57">
        <f>MIN(I6:J6)</f>
        <v>222648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EVALUACIONES</vt:lpstr>
      <vt:lpstr>VLRMINIMO</vt:lpstr>
      <vt:lpstr>01 EDIFICANDO</vt:lpstr>
      <vt:lpstr>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Felipe Mejia Pineda</dc:creator>
  <cp:lastModifiedBy>CRISTIAN LEYTON MEJIA</cp:lastModifiedBy>
  <dcterms:created xsi:type="dcterms:W3CDTF">2015-06-05T18:19:34Z</dcterms:created>
  <dcterms:modified xsi:type="dcterms:W3CDTF">2025-02-28T17:55:02Z</dcterms:modified>
</cp:coreProperties>
</file>