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 ALCALDIA DE MANIZALES\0. CONTRATACIÓN\MC 005 2025 BULEVARES\PLIEGOS DEFINTIVOS\"/>
    </mc:Choice>
  </mc:AlternateContent>
  <xr:revisionPtr revIDLastSave="0" documentId="13_ncr:1_{9482017F-C01A-4D41-9C5C-87FA3BEB0D79}" xr6:coauthVersionLast="47" xr6:coauthVersionMax="47" xr10:uidLastSave="{00000000-0000-0000-0000-000000000000}"/>
  <bookViews>
    <workbookView xWindow="-120" yWindow="-120" windowWidth="29040" windowHeight="15840" activeTab="2" xr2:uid="{B0A774A0-6231-41A5-95F5-C7B603213BBA}"/>
  </bookViews>
  <sheets>
    <sheet name="APU's" sheetId="4" r:id="rId1"/>
    <sheet name="PPTO COSTO DIRECTO" sheetId="2" state="hidden" r:id="rId2"/>
    <sheet name="PPTO TOTAL" sheetId="10" r:id="rId3"/>
    <sheet name="Analisis AIU" sheetId="9" r:id="rId4"/>
  </sheets>
  <externalReferences>
    <externalReference r:id="rId5"/>
  </externalReferences>
  <definedNames>
    <definedName name="_xlnm._FilterDatabase" localSheetId="1" hidden="1">'PPTO COSTO DIRECTO'!$C$11:$L$47</definedName>
    <definedName name="_xlnm._FilterDatabase" localSheetId="2" hidden="1">'PPTO TOTAL'!$C$11:$M$47</definedName>
    <definedName name="Acero" localSheetId="3">#REF!</definedName>
    <definedName name="Acero">#REF!</definedName>
    <definedName name="Agregados" localSheetId="3">#REF!</definedName>
    <definedName name="Agregados">#REF!</definedName>
    <definedName name="Apar.Sanitarios" localSheetId="3">#REF!</definedName>
    <definedName name="Apar.Sanitarios">#REF!</definedName>
    <definedName name="_xlnm.Print_Area" localSheetId="3">'Analisis AIU'!$A$1:$J$55</definedName>
    <definedName name="_xlnm.Print_Area" localSheetId="1">'PPTO COSTO DIRECTO'!$A$1:$M$58</definedName>
    <definedName name="_xlnm.Print_Area" localSheetId="2">'PPTO TOTAL'!$A$1:$N$66</definedName>
    <definedName name="Carp.Aluminio" localSheetId="3">#REF!</definedName>
    <definedName name="Carp.Aluminio">#REF!</definedName>
    <definedName name="Carp.Metalica" localSheetId="3">#REF!</definedName>
    <definedName name="Carp.Metalica">#REF!</definedName>
    <definedName name="Cerrajeria" localSheetId="3">#REF!</definedName>
    <definedName name="Cerrajeria">#REF!</definedName>
    <definedName name="Ciudades" localSheetId="3">#REF!</definedName>
    <definedName name="Ciudades" localSheetId="1">#REF!</definedName>
    <definedName name="Ciudades" localSheetId="2">#REF!</definedName>
    <definedName name="Ciudades">#REF!</definedName>
    <definedName name="Combustible" localSheetId="3">#REF!</definedName>
    <definedName name="Combustible">#REF!</definedName>
    <definedName name="Concretos" localSheetId="3">#REF!</definedName>
    <definedName name="Concretos" localSheetId="1">#REF!</definedName>
    <definedName name="Concretos" localSheetId="2">#REF!</definedName>
    <definedName name="Concretos">#REF!</definedName>
    <definedName name="Cuadrillas" localSheetId="3">#REF!</definedName>
    <definedName name="Cuadrillas">#REF!</definedName>
    <definedName name="Cubierta" localSheetId="3">#REF!</definedName>
    <definedName name="Cubierta">#REF!</definedName>
    <definedName name="Drywall" localSheetId="3">#REF!</definedName>
    <definedName name="Drywall">#REF!</definedName>
    <definedName name="Equipos" localSheetId="3">#REF!</definedName>
    <definedName name="Equipos">#REF!</definedName>
    <definedName name="EquiposEspeciales" localSheetId="3">#REF!</definedName>
    <definedName name="EquiposEspeciales">#REF!</definedName>
    <definedName name="Ferreteria" localSheetId="3">#REF!</definedName>
    <definedName name="Ferreteria">#REF!</definedName>
    <definedName name="Formaletas" localSheetId="3">#REF!</definedName>
    <definedName name="Formaletas">#REF!</definedName>
    <definedName name="Geosinteticos" localSheetId="3">#REF!</definedName>
    <definedName name="Geosinteticos">#REF!</definedName>
    <definedName name="Impermeabilizantes" localSheetId="3">#REF!</definedName>
    <definedName name="Impermeabilizantes">#REF!</definedName>
    <definedName name="Inst.Electricas" localSheetId="3">#REF!</definedName>
    <definedName name="Inst.Electricas">#REF!</definedName>
    <definedName name="Inst.Hidrosanitarias" localSheetId="3">#REF!</definedName>
    <definedName name="Inst.Hidrosanitarias">#REF!</definedName>
    <definedName name="INSUMOS" localSheetId="3">#REF!</definedName>
    <definedName name="INSUMOS">#REF!</definedName>
    <definedName name="Ladrillos" localSheetId="3">#REF!</definedName>
    <definedName name="Ladrillos">#REF!</definedName>
    <definedName name="Maderas" localSheetId="3">#REF!</definedName>
    <definedName name="Maderas">#REF!</definedName>
    <definedName name="Pinturas" localSheetId="3">#REF!</definedName>
    <definedName name="Pinturas">#REF!</definedName>
    <definedName name="PisosEnchapes" localSheetId="3">#REF!</definedName>
    <definedName name="PisosEnchapes">#REF!</definedName>
    <definedName name="Prefabricados" localSheetId="3">#REF!</definedName>
    <definedName name="Prefabricados">#REF!</definedName>
    <definedName name="solver_adj" localSheetId="3" hidden="1">'Analisis AIU'!$G$30</definedName>
    <definedName name="solver_cvg" localSheetId="3" hidden="1">0.0001</definedName>
    <definedName name="solver_drv" localSheetId="3" hidden="1">2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'Analisis AIU'!$G$30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1</definedName>
    <definedName name="solver_nwt" localSheetId="3" hidden="1">1</definedName>
    <definedName name="solver_opt" localSheetId="3" hidden="1">'Analisis AIU'!$I$57</definedName>
    <definedName name="solver_pre" localSheetId="3" hidden="1">0.000001</definedName>
    <definedName name="solver_rbv" localSheetId="3" hidden="1">2</definedName>
    <definedName name="solver_rel1" localSheetId="3" hidden="1">2</definedName>
    <definedName name="solver_rhs1" localSheetId="3" hidden="1">'Analisis AIU'!$I$57</definedName>
    <definedName name="solver_rlx" localSheetId="3" hidden="1">2</definedName>
    <definedName name="solver_rsd" localSheetId="3" hidden="1">0</definedName>
    <definedName name="solver_scl" localSheetId="3" hidden="1">2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3</definedName>
    <definedName name="VariosAnalisis" localSheetId="3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4" i="10" l="1"/>
  <c r="L50" i="10"/>
  <c r="K56" i="10"/>
  <c r="K55" i="10"/>
  <c r="K53" i="10"/>
  <c r="J47" i="10"/>
  <c r="H47" i="10"/>
  <c r="G47" i="10"/>
  <c r="E47" i="10"/>
  <c r="D47" i="10"/>
  <c r="J46" i="10"/>
  <c r="H46" i="10"/>
  <c r="G46" i="10"/>
  <c r="E46" i="10"/>
  <c r="D46" i="10"/>
  <c r="J45" i="10"/>
  <c r="H45" i="10"/>
  <c r="G45" i="10"/>
  <c r="E45" i="10"/>
  <c r="D45" i="10"/>
  <c r="J44" i="10"/>
  <c r="H44" i="10"/>
  <c r="G44" i="10"/>
  <c r="E44" i="10"/>
  <c r="D44" i="10"/>
  <c r="J43" i="10"/>
  <c r="H43" i="10"/>
  <c r="G43" i="10"/>
  <c r="E43" i="10"/>
  <c r="D43" i="10"/>
  <c r="J42" i="10"/>
  <c r="H42" i="10"/>
  <c r="G42" i="10"/>
  <c r="E42" i="10"/>
  <c r="D42" i="10"/>
  <c r="J41" i="10"/>
  <c r="H41" i="10"/>
  <c r="G41" i="10"/>
  <c r="E41" i="10"/>
  <c r="D41" i="10"/>
  <c r="J40" i="10"/>
  <c r="H40" i="10"/>
  <c r="G40" i="10"/>
  <c r="E40" i="10"/>
  <c r="D40" i="10"/>
  <c r="J38" i="10"/>
  <c r="H38" i="10"/>
  <c r="G38" i="10"/>
  <c r="E38" i="10"/>
  <c r="D38" i="10"/>
  <c r="J37" i="10"/>
  <c r="H37" i="10"/>
  <c r="G37" i="10"/>
  <c r="E37" i="10"/>
  <c r="D37" i="10"/>
  <c r="J35" i="10"/>
  <c r="H35" i="10"/>
  <c r="G35" i="10"/>
  <c r="E35" i="10"/>
  <c r="D35" i="10"/>
  <c r="J34" i="10"/>
  <c r="H34" i="10"/>
  <c r="G34" i="10"/>
  <c r="E34" i="10"/>
  <c r="D34" i="10"/>
  <c r="J32" i="10"/>
  <c r="H32" i="10"/>
  <c r="G32" i="10"/>
  <c r="E32" i="10"/>
  <c r="D32" i="10"/>
  <c r="J31" i="10"/>
  <c r="H31" i="10"/>
  <c r="G31" i="10"/>
  <c r="E31" i="10"/>
  <c r="D31" i="10"/>
  <c r="J30" i="10"/>
  <c r="H30" i="10"/>
  <c r="G30" i="10"/>
  <c r="E30" i="10"/>
  <c r="D30" i="10"/>
  <c r="J29" i="10"/>
  <c r="H29" i="10"/>
  <c r="G29" i="10"/>
  <c r="E29" i="10"/>
  <c r="D29" i="10"/>
  <c r="J28" i="10"/>
  <c r="H28" i="10"/>
  <c r="G28" i="10"/>
  <c r="E28" i="10"/>
  <c r="D28" i="10"/>
  <c r="J27" i="10"/>
  <c r="H27" i="10"/>
  <c r="G27" i="10"/>
  <c r="E27" i="10"/>
  <c r="D27" i="10"/>
  <c r="J26" i="10"/>
  <c r="H26" i="10"/>
  <c r="G26" i="10"/>
  <c r="E26" i="10"/>
  <c r="D26" i="10"/>
  <c r="J25" i="10"/>
  <c r="H25" i="10"/>
  <c r="G25" i="10"/>
  <c r="E25" i="10"/>
  <c r="D25" i="10"/>
  <c r="J24" i="10"/>
  <c r="H24" i="10"/>
  <c r="G24" i="10"/>
  <c r="E24" i="10"/>
  <c r="D24" i="10"/>
  <c r="J23" i="10"/>
  <c r="H23" i="10"/>
  <c r="G23" i="10"/>
  <c r="E23" i="10"/>
  <c r="D23" i="10"/>
  <c r="J21" i="10"/>
  <c r="H21" i="10"/>
  <c r="G21" i="10"/>
  <c r="E21" i="10"/>
  <c r="D21" i="10"/>
  <c r="J20" i="10"/>
  <c r="H20" i="10"/>
  <c r="G20" i="10"/>
  <c r="E20" i="10"/>
  <c r="D20" i="10"/>
  <c r="J18" i="10"/>
  <c r="H18" i="10"/>
  <c r="G18" i="10"/>
  <c r="E18" i="10"/>
  <c r="D18" i="10"/>
  <c r="J16" i="10"/>
  <c r="H16" i="10"/>
  <c r="G16" i="10"/>
  <c r="E16" i="10"/>
  <c r="D16" i="10"/>
  <c r="J15" i="10"/>
  <c r="H15" i="10"/>
  <c r="G15" i="10"/>
  <c r="E15" i="10"/>
  <c r="D15" i="10"/>
  <c r="J14" i="10"/>
  <c r="H14" i="10"/>
  <c r="G14" i="10"/>
  <c r="E14" i="10"/>
  <c r="D14" i="10"/>
  <c r="J13" i="10"/>
  <c r="H13" i="10"/>
  <c r="G13" i="10"/>
  <c r="E13" i="10"/>
  <c r="D13" i="10"/>
  <c r="K41" i="10" l="1"/>
  <c r="L41" i="10" s="1"/>
  <c r="K25" i="10"/>
  <c r="L25" i="10" s="1"/>
  <c r="K34" i="10"/>
  <c r="L34" i="10" s="1"/>
  <c r="K42" i="10"/>
  <c r="L42" i="10" s="1"/>
  <c r="K35" i="10"/>
  <c r="L35" i="10" s="1"/>
  <c r="K37" i="10"/>
  <c r="L37" i="10" s="1"/>
  <c r="K38" i="10"/>
  <c r="L38" i="10" s="1"/>
  <c r="K32" i="10"/>
  <c r="L32" i="10" s="1"/>
  <c r="K31" i="10"/>
  <c r="L31" i="10" s="1"/>
  <c r="K40" i="10"/>
  <c r="L40" i="10" s="1"/>
  <c r="K30" i="10"/>
  <c r="L30" i="10" s="1"/>
  <c r="K47" i="10"/>
  <c r="L47" i="10" s="1"/>
  <c r="K14" i="10"/>
  <c r="L14" i="10" s="1"/>
  <c r="K29" i="10"/>
  <c r="L29" i="10" s="1"/>
  <c r="K46" i="10"/>
  <c r="L46" i="10" s="1"/>
  <c r="K28" i="10"/>
  <c r="L28" i="10" s="1"/>
  <c r="K45" i="10"/>
  <c r="L45" i="10" s="1"/>
  <c r="K27" i="10"/>
  <c r="L27" i="10" s="1"/>
  <c r="L44" i="10"/>
  <c r="K26" i="10"/>
  <c r="L26" i="10" s="1"/>
  <c r="K43" i="10"/>
  <c r="L43" i="10" s="1"/>
  <c r="K24" i="10"/>
  <c r="L24" i="10" s="1"/>
  <c r="K21" i="10"/>
  <c r="L21" i="10" s="1"/>
  <c r="K18" i="10"/>
  <c r="L18" i="10" s="1"/>
  <c r="K15" i="10"/>
  <c r="L15" i="10" s="1"/>
  <c r="K23" i="10"/>
  <c r="L23" i="10" s="1"/>
  <c r="K20" i="10"/>
  <c r="L20" i="10" s="1"/>
  <c r="K13" i="10"/>
  <c r="L13" i="10" s="1"/>
  <c r="K16" i="10"/>
  <c r="L16" i="10" s="1"/>
  <c r="J54" i="9"/>
  <c r="G50" i="9"/>
  <c r="F50" i="9"/>
  <c r="G49" i="9"/>
  <c r="F49" i="9"/>
  <c r="G48" i="9"/>
  <c r="F48" i="9"/>
  <c r="G47" i="9"/>
  <c r="F47" i="9"/>
  <c r="G46" i="9"/>
  <c r="F46" i="9"/>
  <c r="G45" i="9"/>
  <c r="F45" i="9"/>
  <c r="G44" i="9"/>
  <c r="F44" i="9"/>
  <c r="G43" i="9"/>
  <c r="F43" i="9"/>
  <c r="H40" i="9"/>
  <c r="J40" i="9" s="1"/>
  <c r="H39" i="9"/>
  <c r="J39" i="9" s="1"/>
  <c r="G36" i="9"/>
  <c r="F36" i="9"/>
  <c r="G35" i="9"/>
  <c r="F35" i="9"/>
  <c r="G34" i="9"/>
  <c r="F34" i="9"/>
  <c r="G33" i="9"/>
  <c r="F33" i="9"/>
  <c r="G32" i="9"/>
  <c r="F32" i="9"/>
  <c r="H30" i="9"/>
  <c r="J30" i="9" s="1"/>
  <c r="H27" i="9"/>
  <c r="J27" i="9" s="1"/>
  <c r="J26" i="9"/>
  <c r="H26" i="9"/>
  <c r="H25" i="9"/>
  <c r="J25" i="9" s="1"/>
  <c r="H24" i="9"/>
  <c r="J24" i="9" s="1"/>
  <c r="H23" i="9"/>
  <c r="J23" i="9" s="1"/>
  <c r="J22" i="9"/>
  <c r="H22" i="9"/>
  <c r="H21" i="9"/>
  <c r="J21" i="9" s="1"/>
  <c r="H20" i="9"/>
  <c r="J20" i="9" s="1"/>
  <c r="H19" i="9"/>
  <c r="J19" i="9" s="1"/>
  <c r="G18" i="9"/>
  <c r="H18" i="9" s="1"/>
  <c r="J18" i="9" s="1"/>
  <c r="G17" i="9"/>
  <c r="H17" i="9" s="1"/>
  <c r="J17" i="9" s="1"/>
  <c r="G16" i="9"/>
  <c r="H16" i="9" s="1"/>
  <c r="J16" i="9" s="1"/>
  <c r="G15" i="9"/>
  <c r="H15" i="9" s="1"/>
  <c r="J15" i="9" s="1"/>
  <c r="H14" i="9"/>
  <c r="J14" i="9" s="1"/>
  <c r="G14" i="9"/>
  <c r="H13" i="9"/>
  <c r="J13" i="9" s="1"/>
  <c r="G13" i="9"/>
  <c r="G12" i="9"/>
  <c r="H12" i="9" s="1"/>
  <c r="J12" i="9" s="1"/>
  <c r="H11" i="9"/>
  <c r="J11" i="9" s="1"/>
  <c r="G11" i="9"/>
  <c r="L49" i="10" l="1"/>
  <c r="H35" i="9"/>
  <c r="J35" i="9" s="1"/>
  <c r="H33" i="9"/>
  <c r="J33" i="9" s="1"/>
  <c r="H34" i="9"/>
  <c r="J34" i="9" s="1"/>
  <c r="H46" i="9"/>
  <c r="J46" i="9" s="1"/>
  <c r="H43" i="9"/>
  <c r="J43" i="9" s="1"/>
  <c r="H47" i="9"/>
  <c r="J47" i="9" s="1"/>
  <c r="H32" i="9"/>
  <c r="J32" i="9" s="1"/>
  <c r="H36" i="9"/>
  <c r="J36" i="9" s="1"/>
  <c r="H44" i="9"/>
  <c r="J44" i="9" s="1"/>
  <c r="H49" i="9"/>
  <c r="J49" i="9" s="1"/>
  <c r="I29" i="9"/>
  <c r="J29" i="9" s="1"/>
  <c r="H45" i="9"/>
  <c r="J45" i="9" s="1"/>
  <c r="H48" i="9"/>
  <c r="J48" i="9" s="1"/>
  <c r="H50" i="9"/>
  <c r="J50" i="9" s="1"/>
  <c r="I9" i="9"/>
  <c r="I38" i="9"/>
  <c r="J38" i="9" s="1"/>
  <c r="I31" i="9" l="1"/>
  <c r="J31" i="9" s="1"/>
  <c r="I42" i="9"/>
  <c r="J42" i="9" s="1"/>
  <c r="J9" i="9"/>
  <c r="J8" i="9" s="1"/>
  <c r="J28" i="9" l="1"/>
  <c r="J51" i="9" s="1"/>
  <c r="I51" i="9"/>
  <c r="J55" i="9" l="1"/>
  <c r="I57" i="9" l="1"/>
  <c r="L7" i="9"/>
  <c r="J13" i="2" l="1"/>
  <c r="J14" i="2"/>
  <c r="J23" i="2"/>
  <c r="J24" i="2"/>
  <c r="J25" i="2"/>
  <c r="J26" i="2"/>
  <c r="J15" i="2"/>
  <c r="J40" i="2"/>
  <c r="J16" i="2"/>
  <c r="J18" i="2"/>
  <c r="J27" i="2"/>
  <c r="J28" i="2"/>
  <c r="J20" i="2"/>
  <c r="J21" i="2"/>
  <c r="J29" i="2"/>
  <c r="J30" i="2"/>
  <c r="J31" i="2"/>
  <c r="J34" i="2"/>
  <c r="J35" i="2"/>
  <c r="J37" i="2"/>
  <c r="J41" i="2"/>
  <c r="J42" i="2"/>
  <c r="J43" i="2"/>
  <c r="J44" i="2"/>
  <c r="J45" i="2"/>
  <c r="J46" i="2"/>
  <c r="J47" i="2"/>
  <c r="J38" i="2"/>
  <c r="J32" i="2"/>
  <c r="H13" i="2"/>
  <c r="H14" i="2"/>
  <c r="H23" i="2"/>
  <c r="H24" i="2"/>
  <c r="H25" i="2"/>
  <c r="H26" i="2"/>
  <c r="H15" i="2"/>
  <c r="H40" i="2"/>
  <c r="H16" i="2"/>
  <c r="H18" i="2"/>
  <c r="H27" i="2"/>
  <c r="H28" i="2"/>
  <c r="H20" i="2"/>
  <c r="H21" i="2"/>
  <c r="H29" i="2"/>
  <c r="H30" i="2"/>
  <c r="H31" i="2"/>
  <c r="H34" i="2"/>
  <c r="H35" i="2"/>
  <c r="H37" i="2"/>
  <c r="H41" i="2"/>
  <c r="H42" i="2"/>
  <c r="H43" i="2"/>
  <c r="H44" i="2"/>
  <c r="H45" i="2"/>
  <c r="H46" i="2"/>
  <c r="H47" i="2"/>
  <c r="H38" i="2"/>
  <c r="H32" i="2"/>
  <c r="E13" i="2"/>
  <c r="G13" i="2"/>
  <c r="E14" i="2"/>
  <c r="G14" i="2"/>
  <c r="E23" i="2"/>
  <c r="G23" i="2"/>
  <c r="E24" i="2"/>
  <c r="G24" i="2"/>
  <c r="E25" i="2"/>
  <c r="G25" i="2"/>
  <c r="E26" i="2"/>
  <c r="G26" i="2"/>
  <c r="E15" i="2"/>
  <c r="G15" i="2"/>
  <c r="E40" i="2"/>
  <c r="G40" i="2"/>
  <c r="E16" i="2"/>
  <c r="G16" i="2"/>
  <c r="E18" i="2"/>
  <c r="G18" i="2"/>
  <c r="E27" i="2"/>
  <c r="G27" i="2"/>
  <c r="E28" i="2"/>
  <c r="G28" i="2"/>
  <c r="E20" i="2"/>
  <c r="G20" i="2"/>
  <c r="E21" i="2"/>
  <c r="G21" i="2"/>
  <c r="E29" i="2"/>
  <c r="G29" i="2"/>
  <c r="E30" i="2"/>
  <c r="G30" i="2"/>
  <c r="E31" i="2"/>
  <c r="G31" i="2"/>
  <c r="E34" i="2"/>
  <c r="G34" i="2"/>
  <c r="E35" i="2"/>
  <c r="G35" i="2"/>
  <c r="E37" i="2"/>
  <c r="G37" i="2"/>
  <c r="E41" i="2"/>
  <c r="G41" i="2"/>
  <c r="E42" i="2"/>
  <c r="G42" i="2"/>
  <c r="E43" i="2"/>
  <c r="G43" i="2"/>
  <c r="E44" i="2"/>
  <c r="G44" i="2"/>
  <c r="E45" i="2"/>
  <c r="G45" i="2"/>
  <c r="E46" i="2"/>
  <c r="G46" i="2"/>
  <c r="E47" i="2"/>
  <c r="G47" i="2"/>
  <c r="E38" i="2"/>
  <c r="G38" i="2"/>
  <c r="E32" i="2"/>
  <c r="G32" i="2"/>
  <c r="D32" i="2"/>
  <c r="D38" i="2"/>
  <c r="D47" i="2"/>
  <c r="D46" i="2"/>
  <c r="D45" i="2"/>
  <c r="D44" i="2"/>
  <c r="D43" i="2"/>
  <c r="D42" i="2"/>
  <c r="D41" i="2"/>
  <c r="D37" i="2"/>
  <c r="D35" i="2"/>
  <c r="D34" i="2"/>
  <c r="D31" i="2"/>
  <c r="D30" i="2"/>
  <c r="D29" i="2"/>
  <c r="D21" i="2"/>
  <c r="D20" i="2"/>
  <c r="D28" i="2"/>
  <c r="D27" i="2"/>
  <c r="D18" i="2"/>
  <c r="D16" i="2"/>
  <c r="D40" i="2"/>
  <c r="D15" i="2"/>
  <c r="D26" i="2"/>
  <c r="D25" i="2"/>
  <c r="D24" i="2"/>
  <c r="D23" i="2"/>
  <c r="D14" i="2"/>
  <c r="D13" i="2"/>
  <c r="K43" i="2" l="1"/>
  <c r="K42" i="2"/>
  <c r="K18" i="2"/>
  <c r="K15" i="2"/>
  <c r="K26" i="2"/>
  <c r="K34" i="2"/>
  <c r="K29" i="2"/>
  <c r="K46" i="2"/>
  <c r="K21" i="2"/>
  <c r="K14" i="2"/>
  <c r="K45" i="2"/>
  <c r="K31" i="2"/>
  <c r="K16" i="2"/>
  <c r="K44" i="2"/>
  <c r="K30" i="2"/>
  <c r="K40" i="2"/>
  <c r="K13" i="2"/>
  <c r="K32" i="2"/>
  <c r="K41" i="2"/>
  <c r="K20" i="2"/>
  <c r="K25" i="2"/>
  <c r="K38" i="2"/>
  <c r="K37" i="2"/>
  <c r="K28" i="2"/>
  <c r="K24" i="2"/>
  <c r="K47" i="2"/>
  <c r="K35" i="2"/>
  <c r="K27" i="2"/>
  <c r="K23" i="2"/>
  <c r="K49" i="2" l="1"/>
  <c r="K50" i="2" s="1"/>
</calcChain>
</file>

<file path=xl/sharedStrings.xml><?xml version="1.0" encoding="utf-8"?>
<sst xmlns="http://schemas.openxmlformats.org/spreadsheetml/2006/main" count="1290" uniqueCount="315">
  <si>
    <t>ANALISIS DEL AIU</t>
  </si>
  <si>
    <t>Valor estimado de la Obra (Costo Directo).</t>
  </si>
  <si>
    <t>Valor</t>
  </si>
  <si>
    <t>Plazo estimado de ejecución.</t>
  </si>
  <si>
    <t>Meses</t>
  </si>
  <si>
    <t>Contratista Persona Natural (SI o NO)</t>
  </si>
  <si>
    <t>no</t>
  </si>
  <si>
    <t>CAPITULO</t>
  </si>
  <si>
    <t>TIPO DE GASTO</t>
  </si>
  <si>
    <t>UN</t>
  </si>
  <si>
    <t>CANTIDAD.</t>
  </si>
  <si>
    <t>DEDICACION</t>
  </si>
  <si>
    <t>VLOR UNITARIO (mes)</t>
  </si>
  <si>
    <t>FACTOR PRESTACIONAL O FACTOR AIU (PARA INDIRECTOS)</t>
  </si>
  <si>
    <t>VALOR TOTAL</t>
  </si>
  <si>
    <t>SUMA</t>
  </si>
  <si>
    <t>PORCENTAJE</t>
  </si>
  <si>
    <t>GASTOS GENERALES.</t>
  </si>
  <si>
    <t>MANO DE OBRA Y GASTOS DE OFICINA</t>
  </si>
  <si>
    <t>Un</t>
  </si>
  <si>
    <t xml:space="preserve">Ingeniero Director </t>
  </si>
  <si>
    <t xml:space="preserve">Ingeniero Residente </t>
  </si>
  <si>
    <t xml:space="preserve">Maestro de Obra </t>
  </si>
  <si>
    <t>Residente de Salud Ocupacional</t>
  </si>
  <si>
    <t>Trabajador social</t>
  </si>
  <si>
    <t xml:space="preserve">Almacenista </t>
  </si>
  <si>
    <t>Secretaria con prestaciones</t>
  </si>
  <si>
    <t>Contador</t>
  </si>
  <si>
    <t>Mes</t>
  </si>
  <si>
    <t>Seguridad industrial personal</t>
  </si>
  <si>
    <t>Plan de Salud ocupacional y seguridad industrial</t>
  </si>
  <si>
    <t>Sistema de gestion ambiental</t>
  </si>
  <si>
    <t>Sistema de gestion de calidad</t>
  </si>
  <si>
    <t>Costos financiero</t>
  </si>
  <si>
    <t>GASTOS INDIRECTOS.</t>
  </si>
  <si>
    <t>LEGALIZACION.</t>
  </si>
  <si>
    <t>AIU ITERACION</t>
  </si>
  <si>
    <t>POLIZAS</t>
  </si>
  <si>
    <t>%</t>
  </si>
  <si>
    <t>Anticipo</t>
  </si>
  <si>
    <t>Cumplimiento</t>
  </si>
  <si>
    <t>Estabilidad</t>
  </si>
  <si>
    <t>Prestaciones Sociales</t>
  </si>
  <si>
    <t>Responsabilidad Civil</t>
  </si>
  <si>
    <t>IMPUESTOS Y CONTRIBUCIONES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</si>
  <si>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</si>
  <si>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</si>
  <si>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</si>
  <si>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</si>
  <si>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</si>
  <si>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</si>
  <si>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</si>
  <si>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</si>
  <si>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</si>
  <si>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</si>
  <si>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</si>
  <si>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</si>
  <si>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</si>
  <si>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</si>
  <si>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</si>
  <si>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Porcentaje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</si>
  <si>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</si>
  <si>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</si>
  <si>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</si>
  <si>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</si>
  <si>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</si>
  <si>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</si>
  <si>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</si>
  <si>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</si>
  <si>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>Código</t>
  </si>
  <si>
    <t>CCE-EICP-FM-14</t>
  </si>
  <si>
    <t>Versión</t>
  </si>
  <si>
    <t>FORMULARIO 1</t>
  </si>
  <si>
    <t>PRESUPUESTO OFICIAL -COSTO DIRECTO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</si>
  <si>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</si>
  <si>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</si>
  <si>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No.</t>
  </si>
  <si>
    <t>ITEM DE PAGO</t>
  </si>
  <si>
    <t xml:space="preserve">ESPECIFICACIONES </t>
  </si>
  <si>
    <t>DESCRIPCION</t>
  </si>
  <si>
    <t>UND.</t>
  </si>
  <si>
    <t>CANTIDAD</t>
  </si>
  <si>
    <t xml:space="preserve">VALOR TOTAL                                </t>
  </si>
  <si>
    <t>SUMINISTRO, TRANSPORTE E INSTALACION PAVIMENTO EN CONCRETO MR 42 HECHO EN OBRA</t>
  </si>
  <si>
    <t>KG</t>
  </si>
  <si>
    <t>SUMINISTRO, TRANSPORTE E INSTALACION ANDEN CONCRETO 3000 PSI  E= 0.10M.  ACABADO:  ESCOBIADO</t>
  </si>
  <si>
    <t>und</t>
  </si>
  <si>
    <t>SUMINISTRO, TRANSPORTE E INSTALACION SELLO DE JUNTA DE PAVIMENTO RIGIDO 5mm</t>
  </si>
  <si>
    <t>JORNAL AYUDANTE</t>
  </si>
  <si>
    <t>SUMINISTRO, TRANSPORTE E INSTALACIÓN CERRAMIENTO EN YUTE H= 2 M</t>
  </si>
  <si>
    <t>M2</t>
  </si>
  <si>
    <t>HR</t>
  </si>
  <si>
    <t>SUBTOTAL OBRAS (costo directo)</t>
  </si>
  <si>
    <t>ADMINISTRACION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</si>
  <si>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</si>
  <si>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</si>
  <si>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</si>
  <si>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</si>
  <si>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</si>
  <si>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</si>
  <si>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</si>
  <si>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Herramienta</t>
  </si>
  <si>
    <t>CUADRILLA AA TIPO 1 (1 OFICIAL + 1 AYUDANTE) (Albañileria)</t>
  </si>
  <si>
    <t>ACARREO INTERNO</t>
  </si>
  <si>
    <t>I45</t>
  </si>
  <si>
    <t>CUADRILLA AA TIPO 2 (1 OFICIAL + 2 AYUDANTE) (Albañileria)</t>
  </si>
  <si>
    <t>029.001</t>
  </si>
  <si>
    <t>-</t>
  </si>
  <si>
    <t>DEMOLICIÓN MECÁNICA DE ESTRUCTURAS DE CONCRETO HIDRÁULICO - INCLUYE CARGUE, TRANSPORTE Y DISPOSICIÓN</t>
  </si>
  <si>
    <t>Actividad</t>
  </si>
  <si>
    <t>M3</t>
  </si>
  <si>
    <t>C22</t>
  </si>
  <si>
    <t>CUADRILLA AA TIPO 4 (1 OFICIAL + 4 AYUDANTE) (Albañileria)</t>
  </si>
  <si>
    <t>Cuadrilla</t>
  </si>
  <si>
    <t>E24</t>
  </si>
  <si>
    <t>VOLQUETA  6M3 (CARGUE A MANO) - INCLUYE DISPOSICION EN BOTADERO</t>
  </si>
  <si>
    <t>Equipos</t>
  </si>
  <si>
    <t>VJE</t>
  </si>
  <si>
    <t>E7</t>
  </si>
  <si>
    <t>COMPRESOR 1 MARTILLO 1 OPERARIO</t>
  </si>
  <si>
    <t>H2</t>
  </si>
  <si>
    <t>EQUIPO BASICO (HERRAMIENTA MENOR)</t>
  </si>
  <si>
    <t>UND</t>
  </si>
  <si>
    <t>I1565</t>
  </si>
  <si>
    <t>Insumos</t>
  </si>
  <si>
    <t>029.007</t>
  </si>
  <si>
    <t>DEMOLICIÓN DE ANDENES Y SARDINELES EN CONCRETO HIDRÁULICO - INCLUYE CARGUE A MANO, RETIRO Y DISPOSICIÓN EN BOTADERO</t>
  </si>
  <si>
    <t>C1</t>
  </si>
  <si>
    <t>032.346</t>
  </si>
  <si>
    <t xml:space="preserve">SUMINISTRO, TRANSPORTE E INSTALACION BLOQUE BASE EN CEMENTO PLAQUETA ABUJARDADA GRIS 50 X 50 CM PEATONAL </t>
  </si>
  <si>
    <t>E47</t>
  </si>
  <si>
    <t>VIBROCOMPACTADOR TIPO RANA</t>
  </si>
  <si>
    <t>DIA</t>
  </si>
  <si>
    <t>E12</t>
  </si>
  <si>
    <t>EQUIPO DE TRANSPORTE</t>
  </si>
  <si>
    <t>I2487</t>
  </si>
  <si>
    <t>BLOQUE BASE EN CEMENTO PLAQUETA ABUJARDADA GRIS A=50; B=50; H=6 CM; 42 KG/M2. (Incluye transporte y descargue) - PEATONAL</t>
  </si>
  <si>
    <t>I32</t>
  </si>
  <si>
    <t>ARENA DELGADA (Inc Transporte hasta 39 km)</t>
  </si>
  <si>
    <t>032.347</t>
  </si>
  <si>
    <t>SUMINISTRO, TRANSPORTE E INSTALACION BLOQUE BASE EN CEMENTO PLAQUETA ABUJARDADA GRIS 50 X 50 CM VEHICULAR</t>
  </si>
  <si>
    <t>I2026</t>
  </si>
  <si>
    <t>BLOQUE BASE EN CEMENTO PLAQUETA ABUJARDADA GRIS A=50; B=50; H=7 CM; 42 KG/M2. (Incluye transporte y descargue) - VEHICULAR</t>
  </si>
  <si>
    <t>032.348</t>
  </si>
  <si>
    <t xml:space="preserve">SUMINISTRO, TRANSPORTE E INSTALACION BLOQUE BASE EN CEMENTO PLAQUETA ABUJARDADA COLOR 50 X 50 CM PEATONAL </t>
  </si>
  <si>
    <t>I2486</t>
  </si>
  <si>
    <t>BLOQUE BASE EN CEMENTO PLAQUETA ABUJARDADA COLOR A=50; B=50; H=6 CM; 42 KG/M2 (Inc. Transporte y descargue) - PEATONAL</t>
  </si>
  <si>
    <t>032.349</t>
  </si>
  <si>
    <t>SUMINISTRO, TRANSPORTE E INSTALACION BLOQUE BASE EN CEMENTO PLAQUETA ABUJARDADA COLOR 50 X 50 CM VEHICULAR</t>
  </si>
  <si>
    <t>I2023</t>
  </si>
  <si>
    <t>BLOQUE BASE EN CEMENTO PLAQUETA ABUJARDADA COLOR A=50; B=50; H=7 CM; 42 KG/M2 (Inc. Transporte y descargue) - VEHICULAR</t>
  </si>
  <si>
    <t>EXCAVACIÓN EN ZANJA - MATERIAL COMÚN - 0.0 A 2.0 M</t>
  </si>
  <si>
    <t>SUELO CEMENTO 10:1</t>
  </si>
  <si>
    <t>002.001</t>
  </si>
  <si>
    <t>I282</t>
  </si>
  <si>
    <t>001.093</t>
  </si>
  <si>
    <t>CORTE, REMOCIÓN Y CICATRIZACIÓN DE RAICES MENORES</t>
  </si>
  <si>
    <t>I2482</t>
  </si>
  <si>
    <t>CICATRIZANTE HORMONAL PARA RAICES X 460GR</t>
  </si>
  <si>
    <t>001.059</t>
  </si>
  <si>
    <t>SUMINISTRO, TRANSPORTE E INSTALACION TECHADO PROVISIONAL EN GUADUA Y PLÁSTICO</t>
  </si>
  <si>
    <t>C15</t>
  </si>
  <si>
    <t>CUADRILLA AA TIPO 3 (1 OFICIAL + 3 AYUDANTE) (Albañileria)</t>
  </si>
  <si>
    <t>I455</t>
  </si>
  <si>
    <t>ESTRUCTURA EN GUADUA</t>
  </si>
  <si>
    <t>I456</t>
  </si>
  <si>
    <t>PLÁSTICO TRANSPARENTE CALIBRE 6</t>
  </si>
  <si>
    <t>023.008</t>
  </si>
  <si>
    <t xml:space="preserve">SUMINISTRO, TRANSPORTE E INSTALACION AFIRMADO PARA ANDENES </t>
  </si>
  <si>
    <t>I50</t>
  </si>
  <si>
    <t>AFIRMADO (Incluye transporte)</t>
  </si>
  <si>
    <t>021.084</t>
  </si>
  <si>
    <t>SUMINISTRO, TRANSPORTE E INSTALACIÓN DE ARENA PARA RESELLADO DE JUNTAS EN PLAQUETAS PREFABRICADAS EXISTENTES. Incluye compactación. (No aplica para obras nuevas)</t>
  </si>
  <si>
    <t>021.085</t>
  </si>
  <si>
    <t>REINSTALACIÓN DE PLAQUETAS PREFABRICADAS PARA ANDENES. Incluye nivelación, compactación y sello con arena</t>
  </si>
  <si>
    <t>023.028</t>
  </si>
  <si>
    <t>AB15</t>
  </si>
  <si>
    <t>CONCRETO MR 42 kg/cm2</t>
  </si>
  <si>
    <t>Analisis Basico</t>
  </si>
  <si>
    <t>E16</t>
  </si>
  <si>
    <t>REGLA VIBRATORIA 3 a 5M</t>
  </si>
  <si>
    <t>E21</t>
  </si>
  <si>
    <t>VIBRADOR A GASOLINA</t>
  </si>
  <si>
    <t>I424</t>
  </si>
  <si>
    <t>PUNTILLA CON CABEZA 1"</t>
  </si>
  <si>
    <t>LB</t>
  </si>
  <si>
    <t>I478</t>
  </si>
  <si>
    <t>ANTISOL BLANCO x 20 kg</t>
  </si>
  <si>
    <t>kG</t>
  </si>
  <si>
    <t>I990</t>
  </si>
  <si>
    <t>TABLA 1"X10"X3M</t>
  </si>
  <si>
    <t>I991</t>
  </si>
  <si>
    <t>CUARTON 2"X4"X3M</t>
  </si>
  <si>
    <t>023.037</t>
  </si>
  <si>
    <t>SUMINISTRO, TRANSPORTE E INSTALACIÓN DE ACELERANTE PARA CONCRETOS Y PAVIMENTOS RIGIDOS</t>
  </si>
  <si>
    <t>I498</t>
  </si>
  <si>
    <t>SIKA SET X 5KG</t>
  </si>
  <si>
    <t>021.052</t>
  </si>
  <si>
    <t>AB5</t>
  </si>
  <si>
    <t>CONCRETO 3000 psi - 21 Mpa</t>
  </si>
  <si>
    <t>I441</t>
  </si>
  <si>
    <t>SIKA ANTISOL BLANCO</t>
  </si>
  <si>
    <t>I957</t>
  </si>
  <si>
    <t>LISTON 2 X 4</t>
  </si>
  <si>
    <t>M</t>
  </si>
  <si>
    <t>I425</t>
  </si>
  <si>
    <t>PUNTILLA CON CABEZA 2"</t>
  </si>
  <si>
    <t>I3</t>
  </si>
  <si>
    <t>ALAMBRE NEGRO NO. 18</t>
  </si>
  <si>
    <t>021.016</t>
  </si>
  <si>
    <t>SUMINISTRO, TRANSPORTE E INSTALACION SARDINEL CHAFLANADO ANCHO = 20 CM H =  ENTRE  17 Y 24 CM  EN CONCRETO 3000 PSI</t>
  </si>
  <si>
    <t>ML</t>
  </si>
  <si>
    <t>033.122</t>
  </si>
  <si>
    <t>SUMINISTRO, TRANSPORTE E INSTALACION DE RAMPAS Y BADOS PEATONALES CONCRETO PRODUCIDO EN OBRA 3000 PSI ACABADO:  ESCOBIADO</t>
  </si>
  <si>
    <t>023.034</t>
  </si>
  <si>
    <t>CORTE MECANIZADO DE PAVIMENTO A=5 mm profundidad un tercio del espesor</t>
  </si>
  <si>
    <t>E29</t>
  </si>
  <si>
    <t>CORTADORA DE CONCRETO PARA PAVIMENTO</t>
  </si>
  <si>
    <t>023.035</t>
  </si>
  <si>
    <t>CORTE MECANIZADO DE PAVIMENTO A=10 mm profundidad un tercio del espesor</t>
  </si>
  <si>
    <t>023.036</t>
  </si>
  <si>
    <t>I2490</t>
  </si>
  <si>
    <t>YUMBOLON 3/8" O SIMILAR</t>
  </si>
  <si>
    <t>I479</t>
  </si>
  <si>
    <t>SELLO POLIURETANO AUTONIVELANTE SIKAFLEX 401 PAVEMENT O SIMILAR</t>
  </si>
  <si>
    <t>005.001</t>
  </si>
  <si>
    <t>SUMINISTRO, TRANSPORTE E INSTALACION MALLA ELECTROSOLDADA (Incluye alambre negro, colocación y traslapo).</t>
  </si>
  <si>
    <t>C8</t>
  </si>
  <si>
    <t>I5</t>
  </si>
  <si>
    <t>MALLA ELECTROSOLDADA (CUALQUIER REFERENCIA)</t>
  </si>
  <si>
    <t>024.112</t>
  </si>
  <si>
    <t>SUMINISTRO, TRANSPORTE E INSTALACION SUMIDERO DOBLE REJA TIPO SIFÓN EN CONCRETO CLASE II-TAPA ANTIRUIDO</t>
  </si>
  <si>
    <t>C23</t>
  </si>
  <si>
    <t>CUADRILLA BB TIPO 4 (1 OFICIAL + 4 AYUDANTE) (Instalaciones)</t>
  </si>
  <si>
    <t>E112</t>
  </si>
  <si>
    <t>FORMALETA METALICA PARA CAMARA CIRCULAR</t>
  </si>
  <si>
    <t>I1566</t>
  </si>
  <si>
    <t>CURADO DEL CONCRETO</t>
  </si>
  <si>
    <t>I2</t>
  </si>
  <si>
    <t>ACERO 60.000 PSI</t>
  </si>
  <si>
    <t>I23</t>
  </si>
  <si>
    <t>MARCO REJA DE VARILLA 1" A.R/ ANGULO/PLATINA</t>
  </si>
  <si>
    <t>I24</t>
  </si>
  <si>
    <t>ARO-TAPA HD DE 0,60 M SELLO ELASTICO- LLAVE-ANTIRUIDO</t>
  </si>
  <si>
    <t>I34</t>
  </si>
  <si>
    <t>TRITURADO DE 3/4" (Inc. Transporte hasta 39 km)</t>
  </si>
  <si>
    <t>AGUA M3</t>
  </si>
  <si>
    <t>002.089</t>
  </si>
  <si>
    <t>RETIRO DE MATERIAL SOBRANTE EN VOLQUETA, CARGUE MANUAL, DISPOSICIÓN EN BOTADERO (HASTA 25 KM)</t>
  </si>
  <si>
    <t>M3-Suelto</t>
  </si>
  <si>
    <t>I2414</t>
  </si>
  <si>
    <t>DERECHO A BOTADERO - LA NUBIA</t>
  </si>
  <si>
    <t>C44</t>
  </si>
  <si>
    <t>CUADRILLA AA (2 AYUDANTES)</t>
  </si>
  <si>
    <t>E25</t>
  </si>
  <si>
    <t>VOLQUETA SENCILLA 8M3</t>
  </si>
  <si>
    <t>002.086</t>
  </si>
  <si>
    <t>RETIRO DE MATERIAL SOBRANTE EN VOLQUETA, CARGUE MECANICO, DISPOSICIÓN EN BOTADERO (HASTA 25 KM)</t>
  </si>
  <si>
    <t>E43</t>
  </si>
  <si>
    <t>RETROCARGADORA DE LLANTAS (PAJARITA)</t>
  </si>
  <si>
    <t>030.002</t>
  </si>
  <si>
    <t>C43</t>
  </si>
  <si>
    <t>AYUDANTE AA (ALBAÑILERIA)</t>
  </si>
  <si>
    <t>030.003</t>
  </si>
  <si>
    <t>REGULADOR DE TRANSITO</t>
  </si>
  <si>
    <t>P17</t>
  </si>
  <si>
    <t>REGULADOR DE TRANSITO (CON DOTACION Y EQUIPOS)</t>
  </si>
  <si>
    <t>Personal</t>
  </si>
  <si>
    <t>MES</t>
  </si>
  <si>
    <t>001.084</t>
  </si>
  <si>
    <t>TRANSPORTE POR DÍA LABORADO VEHÍCULO AUTOMOTOR TIPO CAMIONETA DE ESTACAS O SIMILAR. INCLUYE CONDUCTOR Y COMBUSTIBLE</t>
  </si>
  <si>
    <t>E84</t>
  </si>
  <si>
    <t>ALQUILER DE CAMIONETA ESTACAS (Inc. Conductor y combustible)</t>
  </si>
  <si>
    <t>001.049</t>
  </si>
  <si>
    <t>I447</t>
  </si>
  <si>
    <t>FIBRA PARA CERRAMIENTO PROVISIONAL H=2,1M</t>
  </si>
  <si>
    <t>I986</t>
  </si>
  <si>
    <t>GUADUA CEPA DE 5 VARAS</t>
  </si>
  <si>
    <t>028.093</t>
  </si>
  <si>
    <t>DESMONTE DE PLAQUETAS PREFRABRICADAS</t>
  </si>
  <si>
    <t>P8</t>
  </si>
  <si>
    <t>1</t>
  </si>
  <si>
    <t>PRELIMINARES</t>
  </si>
  <si>
    <t>BASES</t>
  </si>
  <si>
    <t>ANDENES Y SARDINELES</t>
  </si>
  <si>
    <t>CAPA RODADURA</t>
  </si>
  <si>
    <t>CORTES Y SELLOS</t>
  </si>
  <si>
    <t>ACERO</t>
  </si>
  <si>
    <t>VARIOS</t>
  </si>
  <si>
    <t>Plan de  Manejo de tránsito</t>
  </si>
  <si>
    <t>GL</t>
  </si>
  <si>
    <t>Ensayos de laboratorio</t>
  </si>
  <si>
    <t>Profesional ambiental</t>
  </si>
  <si>
    <t>Oficina y/o campamento (Incluye Equipo de Oficina, Escritorio, pc, impresora, sillas, papeleria, consumo servicios publicos etc)</t>
  </si>
  <si>
    <t>VALLAS Y SEÑALIZACION</t>
  </si>
  <si>
    <t>Vallas (XX m2)</t>
  </si>
  <si>
    <t>Señalización de obra (señales verticales, demarcación, cintas, etc)</t>
  </si>
  <si>
    <t>REPARACIÓN Y MANTENIMIENTO DE BULEVARES EN LA CIUDAD DE MANIZALES, POR EL SISTEMA DE MONTO AGOTABLE</t>
  </si>
  <si>
    <r>
      <rPr>
        <b/>
        <sz val="10"/>
        <rFont val="Arial Narrow"/>
        <family val="2"/>
      </rPr>
      <t xml:space="preserve">NOTA 1: </t>
    </r>
    <r>
      <rPr>
        <sz val="10"/>
        <rFont val="Arial Narrow"/>
        <family val="2"/>
      </rPr>
      <t xml:space="preserve"> Se debe tener en cuenta que el PRECIO UNITARIO incluye el valor de A.I.U. </t>
    </r>
  </si>
  <si>
    <r>
      <rPr>
        <b/>
        <sz val="10"/>
        <rFont val="Arial Narrow"/>
        <family val="2"/>
      </rPr>
      <t>NOTA 2:</t>
    </r>
    <r>
      <rPr>
        <sz val="10"/>
        <rFont val="Arial Narrow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</si>
  <si>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3:</t>
    </r>
    <r>
      <rPr>
        <sz val="10"/>
        <rFont val="Arial Narrow"/>
        <family val="2"/>
      </rPr>
      <t xml:space="preserve"> El A.I.U y su discriminación deben estar en porcentaje (%). </t>
    </r>
  </si>
  <si>
    <t>PRESUPUESTO OFICIAL - INCLUIDO AIU EN CADA ITEM</t>
  </si>
  <si>
    <t>VALOR UNITARIO COSTO DIRECTO</t>
  </si>
  <si>
    <t>VALOR UNITARIO
COSTO DIRECTO</t>
  </si>
  <si>
    <r>
      <rPr>
        <b/>
        <sz val="10"/>
        <rFont val="Arial Narrow"/>
        <family val="2"/>
      </rPr>
      <t>NOTA 4:</t>
    </r>
    <r>
      <rPr>
        <sz val="10"/>
        <rFont val="Arial Narrow"/>
        <family val="2"/>
      </rPr>
      <t xml:space="preserve"> Revisar el Formulario 1  de Presupuesto con sus decimales y tenerlos en cuenta para la presentación de la propuesta económica.</t>
    </r>
  </si>
  <si>
    <r>
      <rPr>
        <b/>
        <sz val="10"/>
        <rFont val="Arial Narrow"/>
        <family val="2"/>
      </rPr>
      <t>NOTA 5:</t>
    </r>
    <r>
      <rPr>
        <sz val="10"/>
        <rFont val="Arial Narrow"/>
        <family val="2"/>
      </rPr>
      <t xml:space="preserve">  Siguiendo las recomendaciones de la Guía de Colombia Compra Eficiente, presentar la oferta económica en archivo editable (Excel) y en PDF. </t>
    </r>
  </si>
  <si>
    <t xml:space="preserve">SUBTOTAL OBRAS </t>
  </si>
  <si>
    <t>FERNANDO GOMEZ ECHEVERRY</t>
  </si>
  <si>
    <t xml:space="preserve">CONTRATISTA </t>
  </si>
  <si>
    <t>SECRETARIA DE INFRAESTRUCTURA</t>
  </si>
  <si>
    <t>JEFE DE OFICINA</t>
  </si>
  <si>
    <t>JOHNATAN ESTIK BARRIOS ROBLEDO</t>
  </si>
  <si>
    <t>005.112</t>
  </si>
  <si>
    <t>SUMINISTRO, TRANSPORTE E INSTALACIÓN DE ACERO DE REFUERZO FY = 60.000 PSI = 420 MPA (INCLUYE NALAMBRE NEGRO Y FIGURACIÓN)</t>
  </si>
  <si>
    <t>VALOR UNITARIO
INCLUYE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</si>
</sst>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0.0000"/>
    <numFmt numFmtId="166" formatCode="&quot;$&quot;\ #,##0"/>
    <numFmt numFmtId="167" formatCode="_-* #,##0.00\ &quot;€&quot;_-;\-* #,##0.00\ &quot;€&quot;_-;_-* &quot;-&quot;??\ &quot;€&quot;_-;_-@_-"/>
    <numFmt numFmtId="168" formatCode="_-* #,##0.00\ &quot;Pts&quot;_-;\-* #,##0.00\ &quot;Pts&quot;_-;_-* &quot;-&quot;??\ &quot;Pts&quot;_-;_-@_-"/>
    <numFmt numFmtId="169" formatCode="_([$$-240A]\ * #,##0_);_([$$-240A]\ * \(#,##0\);_([$$-240A]\ * &quot;-&quot;??_);_(@_)"/>
    <numFmt numFmtId="170" formatCode="_-[$$-240A]* #,##0_-;\-[$$-240A]* #,##0_-;_-[$$-240A]* &quot;-&quot;??_-;_-@_-"/>
    <numFmt numFmtId="171" formatCode="_([$$-240A]\ * #,##0.00_);_([$$-240A]\ * \(#,##0.00\);_([$$-240A]\ * &quot;-&quot;??_);_(@_)"/>
    <numFmt numFmtId="172" formatCode="0#.00\ \L\t"/>
    <numFmt numFmtId="173" formatCode="_-[$$-240A]\ * #,##0.00_ ;_-[$$-240A]\ * \-#,##0.00\ ;_-[$$-240A]\ * &quot;-&quot;??_ ;_-@_ "/>
    <numFmt numFmtId="174" formatCode="&quot;$&quot;\ #,##0.00"/>
    <numFmt numFmtId="17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  <font>
      <b/>
      <sz val="10"/>
      <color rgb="FF595959"/>
      <name val="Arial Narrow"/>
      <family val="2"/>
    </font>
    <font>
      <sz val="10"/>
      <color rgb="FF595959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9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2" fillId="0" borderId="0"/>
    <xf numFmtId="167" fontId="2" fillId="0" borderId="0" applyFont="0" applyFill="0" applyBorder="0" applyAlignment="0" applyProtection="0"/>
    <xf numFmtId="0" fontId="3" fillId="0" borderId="0"/>
    <xf numFmtId="0" fontId="1" fillId="0" borderId="0"/>
    <xf numFmtId="168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00">
    <xf numFmtId="0" fontId="0" fillId="0" borderId="0" xfId="0"/>
    <xf numFmtId="174" fontId="5" fillId="0" borderId="15" xfId="18" applyNumberFormat="1" applyFont="1" applyBorder="1" applyAlignment="1">
      <alignment horizontal="right" vertical="center"/>
    </xf>
    <xf numFmtId="49" fontId="6" fillId="8" borderId="0" xfId="0" applyNumberFormat="1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8" borderId="0" xfId="0" applyFont="1" applyFill="1" applyAlignment="1">
      <alignment horizontal="justify" vertical="center" wrapText="1"/>
    </xf>
    <xf numFmtId="0" fontId="6" fillId="8" borderId="0" xfId="0" applyFont="1" applyFill="1" applyAlignment="1">
      <alignment horizontal="center" vertical="center"/>
    </xf>
    <xf numFmtId="175" fontId="6" fillId="8" borderId="0" xfId="0" applyNumberFormat="1" applyFont="1" applyFill="1" applyAlignment="1">
      <alignment vertical="center"/>
    </xf>
    <xf numFmtId="166" fontId="6" fillId="8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175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6" borderId="0" xfId="0" applyFont="1" applyFill="1" applyAlignment="1" applyProtection="1">
      <alignment horizontal="justify" vertical="center" wrapText="1"/>
      <protection hidden="1"/>
    </xf>
    <xf numFmtId="0" fontId="5" fillId="6" borderId="0" xfId="0" applyFont="1" applyFill="1" applyAlignment="1" applyProtection="1">
      <alignment horizontal="justify" vertical="center"/>
      <protection hidden="1"/>
    </xf>
    <xf numFmtId="0" fontId="5" fillId="6" borderId="0" xfId="0" applyFont="1" applyFill="1" applyAlignment="1" applyProtection="1">
      <alignment horizontal="center" vertical="center"/>
      <protection hidden="1"/>
    </xf>
    <xf numFmtId="175" fontId="5" fillId="0" borderId="0" xfId="0" applyNumberFormat="1" applyFont="1" applyAlignment="1" applyProtection="1">
      <alignment horizontal="center" vertical="center"/>
      <protection hidden="1"/>
    </xf>
    <xf numFmtId="174" fontId="5" fillId="0" borderId="0" xfId="0" applyNumberFormat="1" applyFont="1" applyAlignment="1" applyProtection="1">
      <alignment horizontal="right" vertical="center"/>
      <protection hidden="1"/>
    </xf>
    <xf numFmtId="0" fontId="5" fillId="0" borderId="27" xfId="5" applyFont="1" applyBorder="1" applyAlignment="1">
      <alignment wrapText="1"/>
    </xf>
    <xf numFmtId="0" fontId="5" fillId="0" borderId="27" xfId="5" applyFont="1" applyBorder="1" applyAlignment="1">
      <alignment horizontal="center" wrapText="1"/>
    </xf>
    <xf numFmtId="4" fontId="5" fillId="0" borderId="27" xfId="5" applyNumberFormat="1" applyFont="1" applyBorder="1" applyAlignment="1">
      <alignment wrapText="1"/>
    </xf>
    <xf numFmtId="166" fontId="5" fillId="0" borderId="27" xfId="5" applyNumberFormat="1" applyFont="1" applyBorder="1" applyAlignment="1">
      <alignment horizontal="right" wrapText="1"/>
    </xf>
    <xf numFmtId="0" fontId="5" fillId="0" borderId="22" xfId="5" applyFont="1" applyBorder="1" applyAlignment="1">
      <alignment wrapText="1"/>
    </xf>
    <xf numFmtId="0" fontId="5" fillId="0" borderId="23" xfId="5" applyFont="1" applyBorder="1" applyAlignment="1">
      <alignment wrapText="1"/>
    </xf>
    <xf numFmtId="0" fontId="5" fillId="0" borderId="23" xfId="5" applyFont="1" applyBorder="1" applyAlignment="1">
      <alignment horizontal="center" wrapText="1"/>
    </xf>
    <xf numFmtId="4" fontId="5" fillId="0" borderId="23" xfId="5" applyNumberFormat="1" applyFont="1" applyBorder="1" applyAlignment="1">
      <alignment wrapText="1"/>
    </xf>
    <xf numFmtId="166" fontId="5" fillId="0" borderId="23" xfId="5" applyNumberFormat="1" applyFont="1" applyBorder="1" applyAlignment="1">
      <alignment horizontal="right" wrapText="1"/>
    </xf>
    <xf numFmtId="0" fontId="5" fillId="0" borderId="24" xfId="5" applyFont="1" applyBorder="1" applyAlignment="1">
      <alignment wrapText="1"/>
    </xf>
    <xf numFmtId="0" fontId="5" fillId="6" borderId="24" xfId="5" applyFont="1" applyFill="1" applyBorder="1" applyAlignment="1">
      <alignment wrapText="1"/>
    </xf>
    <xf numFmtId="0" fontId="7" fillId="0" borderId="1" xfId="5" applyFont="1" applyBorder="1" applyAlignment="1">
      <alignment horizontal="center" vertical="center" wrapText="1"/>
    </xf>
    <xf numFmtId="49" fontId="6" fillId="0" borderId="1" xfId="5" applyNumberFormat="1" applyFont="1" applyBorder="1" applyAlignment="1" applyProtection="1">
      <alignment horizontal="center" vertical="center"/>
      <protection hidden="1"/>
    </xf>
    <xf numFmtId="49" fontId="5" fillId="0" borderId="1" xfId="5" applyNumberFormat="1" applyFont="1" applyBorder="1" applyAlignment="1" applyProtection="1">
      <alignment horizontal="left" vertical="center" wrapText="1"/>
      <protection hidden="1"/>
    </xf>
    <xf numFmtId="43" fontId="5" fillId="0" borderId="1" xfId="16" applyFont="1" applyBorder="1" applyAlignment="1" applyProtection="1">
      <alignment horizontal="center" vertical="center" wrapText="1"/>
      <protection hidden="1"/>
    </xf>
    <xf numFmtId="44" fontId="5" fillId="0" borderId="1" xfId="17" applyFont="1" applyBorder="1" applyAlignment="1" applyProtection="1">
      <alignment horizontal="left" vertical="center" wrapText="1"/>
      <protection hidden="1"/>
    </xf>
    <xf numFmtId="43" fontId="5" fillId="0" borderId="1" xfId="16" applyFont="1" applyFill="1" applyBorder="1" applyAlignment="1" applyProtection="1">
      <alignment horizontal="center" vertical="center" wrapText="1"/>
      <protection hidden="1"/>
    </xf>
    <xf numFmtId="44" fontId="5" fillId="0" borderId="1" xfId="17" applyFont="1" applyFill="1" applyBorder="1" applyAlignment="1" applyProtection="1">
      <alignment horizontal="left" vertical="center" wrapText="1"/>
      <protection hidden="1"/>
    </xf>
    <xf numFmtId="49" fontId="6" fillId="0" borderId="1" xfId="5" applyNumberFormat="1" applyFont="1" applyBorder="1" applyAlignment="1" applyProtection="1">
      <alignment horizontal="center" vertical="center" wrapText="1"/>
      <protection hidden="1"/>
    </xf>
    <xf numFmtId="171" fontId="5" fillId="0" borderId="0" xfId="12" applyNumberFormat="1" applyFont="1" applyBorder="1" applyAlignment="1">
      <alignment horizontal="center" wrapText="1"/>
    </xf>
    <xf numFmtId="166" fontId="6" fillId="6" borderId="1" xfId="13" applyNumberFormat="1" applyFont="1" applyFill="1" applyBorder="1" applyAlignment="1">
      <alignment horizontal="right" vertical="center" wrapText="1"/>
    </xf>
    <xf numFmtId="0" fontId="5" fillId="0" borderId="0" xfId="5" applyFont="1" applyAlignment="1">
      <alignment wrapText="1"/>
    </xf>
    <xf numFmtId="0" fontId="5" fillId="0" borderId="0" xfId="5" applyFont="1" applyAlignment="1">
      <alignment horizontal="center" wrapText="1"/>
    </xf>
    <xf numFmtId="4" fontId="5" fillId="0" borderId="0" xfId="5" applyNumberFormat="1" applyFont="1" applyAlignment="1">
      <alignment wrapText="1"/>
    </xf>
    <xf numFmtId="166" fontId="5" fillId="0" borderId="0" xfId="5" applyNumberFormat="1" applyFont="1" applyAlignment="1">
      <alignment horizontal="right" wrapText="1"/>
    </xf>
    <xf numFmtId="0" fontId="9" fillId="0" borderId="0" xfId="5" applyFont="1" applyAlignment="1">
      <alignment horizontal="left" vertical="center" wrapText="1"/>
    </xf>
    <xf numFmtId="0" fontId="10" fillId="0" borderId="0" xfId="5" applyFont="1" applyAlignment="1">
      <alignment horizontal="left" vertical="center" wrapText="1"/>
    </xf>
    <xf numFmtId="0" fontId="5" fillId="0" borderId="0" xfId="11" applyFont="1" applyAlignment="1">
      <alignment wrapText="1"/>
    </xf>
    <xf numFmtId="0" fontId="5" fillId="0" borderId="0" xfId="11" applyFont="1" applyAlignment="1">
      <alignment horizontal="center" wrapText="1"/>
    </xf>
    <xf numFmtId="2" fontId="5" fillId="0" borderId="0" xfId="11" applyNumberFormat="1" applyFont="1" applyAlignment="1">
      <alignment wrapText="1"/>
    </xf>
    <xf numFmtId="39" fontId="6" fillId="0" borderId="0" xfId="12" applyNumberFormat="1" applyFont="1" applyBorder="1" applyAlignment="1">
      <alignment vertical="center" wrapText="1"/>
    </xf>
    <xf numFmtId="0" fontId="5" fillId="0" borderId="0" xfId="5" applyFont="1"/>
    <xf numFmtId="0" fontId="7" fillId="0" borderId="0" xfId="5" applyFont="1"/>
    <xf numFmtId="0" fontId="5" fillId="0" borderId="29" xfId="5" applyFont="1" applyBorder="1" applyAlignment="1">
      <alignment wrapText="1"/>
    </xf>
    <xf numFmtId="0" fontId="5" fillId="0" borderId="30" xfId="5" applyFont="1" applyBorder="1" applyAlignment="1">
      <alignment wrapText="1"/>
    </xf>
    <xf numFmtId="0" fontId="5" fillId="0" borderId="31" xfId="5" applyFont="1" applyBorder="1" applyAlignment="1">
      <alignment wrapText="1"/>
    </xf>
    <xf numFmtId="0" fontId="5" fillId="0" borderId="32" xfId="5" applyFont="1" applyBorder="1" applyAlignment="1">
      <alignment wrapText="1"/>
    </xf>
    <xf numFmtId="49" fontId="6" fillId="6" borderId="1" xfId="7" applyNumberFormat="1" applyFont="1" applyFill="1" applyBorder="1" applyAlignment="1">
      <alignment horizontal="center" vertical="center" wrapText="1"/>
    </xf>
    <xf numFmtId="0" fontId="6" fillId="6" borderId="1" xfId="7" applyFont="1" applyFill="1" applyBorder="1" applyAlignment="1">
      <alignment horizontal="center" vertical="center" wrapText="1"/>
    </xf>
    <xf numFmtId="4" fontId="6" fillId="6" borderId="1" xfId="7" applyNumberFormat="1" applyFont="1" applyFill="1" applyBorder="1" applyAlignment="1">
      <alignment horizontal="center" vertical="center" wrapText="1"/>
    </xf>
    <xf numFmtId="166" fontId="6" fillId="6" borderId="1" xfId="7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horizontal="center" vertical="center"/>
    </xf>
    <xf numFmtId="49" fontId="5" fillId="0" borderId="1" xfId="5" applyNumberFormat="1" applyFont="1" applyBorder="1" applyAlignment="1" applyProtection="1">
      <alignment horizontal="center" vertical="center" wrapText="1"/>
      <protection hidden="1"/>
    </xf>
    <xf numFmtId="173" fontId="6" fillId="6" borderId="1" xfId="13" applyNumberFormat="1" applyFont="1" applyFill="1" applyBorder="1" applyAlignment="1">
      <alignment horizontal="center" vertical="center" wrapText="1"/>
    </xf>
    <xf numFmtId="10" fontId="5" fillId="7" borderId="1" xfId="14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vertical="center"/>
    </xf>
    <xf numFmtId="4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" fontId="5" fillId="0" borderId="0" xfId="2" applyNumberFormat="1" applyFont="1" applyAlignment="1">
      <alignment vertical="center"/>
    </xf>
    <xf numFmtId="3" fontId="5" fillId="0" borderId="0" xfId="2" applyNumberFormat="1" applyFont="1" applyAlignment="1">
      <alignment vertical="center"/>
    </xf>
    <xf numFmtId="166" fontId="5" fillId="0" borderId="0" xfId="2" applyNumberFormat="1" applyFont="1" applyAlignment="1">
      <alignment vertical="center"/>
    </xf>
    <xf numFmtId="17" fontId="5" fillId="0" borderId="0" xfId="2" applyNumberFormat="1" applyFont="1" applyAlignment="1">
      <alignment vertical="center"/>
    </xf>
    <xf numFmtId="4" fontId="5" fillId="0" borderId="2" xfId="2" applyNumberFormat="1" applyFont="1" applyBorder="1" applyAlignment="1">
      <alignment horizontal="left" vertical="center"/>
    </xf>
    <xf numFmtId="0" fontId="5" fillId="0" borderId="3" xfId="2" applyFont="1" applyBorder="1" applyAlignment="1">
      <alignment vertical="center"/>
    </xf>
    <xf numFmtId="0" fontId="5" fillId="0" borderId="3" xfId="2" applyFont="1" applyBorder="1" applyAlignment="1">
      <alignment horizontal="center" vertical="center"/>
    </xf>
    <xf numFmtId="4" fontId="5" fillId="0" borderId="3" xfId="2" applyNumberFormat="1" applyFont="1" applyBorder="1" applyAlignment="1">
      <alignment vertical="center"/>
    </xf>
    <xf numFmtId="164" fontId="6" fillId="2" borderId="4" xfId="2" applyNumberFormat="1" applyFont="1" applyFill="1" applyBorder="1" applyAlignment="1">
      <alignment vertical="center"/>
    </xf>
    <xf numFmtId="10" fontId="5" fillId="0" borderId="0" xfId="2" applyNumberFormat="1" applyFont="1" applyAlignment="1">
      <alignment vertical="center"/>
    </xf>
    <xf numFmtId="4" fontId="5" fillId="0" borderId="0" xfId="2" applyNumberFormat="1" applyFont="1" applyAlignment="1">
      <alignment horizontal="left" vertical="center"/>
    </xf>
    <xf numFmtId="4" fontId="6" fillId="2" borderId="5" xfId="2" applyNumberFormat="1" applyFont="1" applyFill="1" applyBorder="1" applyAlignment="1">
      <alignment vertical="center"/>
    </xf>
    <xf numFmtId="4" fontId="5" fillId="0" borderId="6" xfId="2" applyNumberFormat="1" applyFont="1" applyBorder="1" applyAlignment="1">
      <alignment horizontal="left" vertical="center"/>
    </xf>
    <xf numFmtId="0" fontId="5" fillId="0" borderId="7" xfId="2" applyFont="1" applyBorder="1" applyAlignment="1">
      <alignment vertical="center"/>
    </xf>
    <xf numFmtId="0" fontId="5" fillId="0" borderId="7" xfId="2" applyFont="1" applyBorder="1" applyAlignment="1">
      <alignment horizontal="center" vertical="center"/>
    </xf>
    <xf numFmtId="4" fontId="5" fillId="0" borderId="7" xfId="2" applyNumberFormat="1" applyFont="1" applyBorder="1" applyAlignment="1">
      <alignment vertical="center"/>
    </xf>
    <xf numFmtId="4" fontId="6" fillId="2" borderId="8" xfId="2" applyNumberFormat="1" applyFont="1" applyFill="1" applyBorder="1" applyAlignment="1">
      <alignment horizontal="right" vertical="center"/>
    </xf>
    <xf numFmtId="4" fontId="6" fillId="0" borderId="9" xfId="2" applyNumberFormat="1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3" fontId="6" fillId="0" borderId="9" xfId="2" applyNumberFormat="1" applyFont="1" applyBorder="1" applyAlignment="1">
      <alignment horizontal="center" vertical="center" wrapText="1"/>
    </xf>
    <xf numFmtId="166" fontId="6" fillId="0" borderId="9" xfId="2" applyNumberFormat="1" applyFont="1" applyBorder="1" applyAlignment="1">
      <alignment horizontal="center" vertical="center" wrapText="1"/>
    </xf>
    <xf numFmtId="10" fontId="6" fillId="0" borderId="9" xfId="2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44" fontId="6" fillId="0" borderId="0" xfId="17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4" fontId="6" fillId="0" borderId="10" xfId="2" applyNumberFormat="1" applyFont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4" fontId="5" fillId="0" borderId="11" xfId="2" applyNumberFormat="1" applyFont="1" applyBorder="1" applyAlignment="1">
      <alignment vertical="center"/>
    </xf>
    <xf numFmtId="3" fontId="5" fillId="0" borderId="11" xfId="2" applyNumberFormat="1" applyFont="1" applyBorder="1" applyAlignment="1">
      <alignment vertical="center"/>
    </xf>
    <xf numFmtId="0" fontId="5" fillId="0" borderId="11" xfId="2" applyFont="1" applyBorder="1" applyAlignment="1">
      <alignment vertical="center"/>
    </xf>
    <xf numFmtId="166" fontId="5" fillId="0" borderId="11" xfId="2" applyNumberFormat="1" applyFont="1" applyBorder="1" applyAlignment="1">
      <alignment vertical="center"/>
    </xf>
    <xf numFmtId="10" fontId="6" fillId="2" borderId="12" xfId="2" applyNumberFormat="1" applyFont="1" applyFill="1" applyBorder="1" applyAlignment="1">
      <alignment vertical="center"/>
    </xf>
    <xf numFmtId="4" fontId="6" fillId="0" borderId="13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4" fontId="5" fillId="0" borderId="1" xfId="2" applyNumberFormat="1" applyFont="1" applyBorder="1" applyAlignment="1">
      <alignment vertical="center"/>
    </xf>
    <xf numFmtId="3" fontId="5" fillId="0" borderId="1" xfId="2" applyNumberFormat="1" applyFont="1" applyBorder="1" applyAlignment="1">
      <alignment vertical="center"/>
    </xf>
    <xf numFmtId="0" fontId="5" fillId="0" borderId="1" xfId="2" applyFont="1" applyBorder="1" applyAlignment="1">
      <alignment vertical="center"/>
    </xf>
    <xf numFmtId="166" fontId="5" fillId="0" borderId="1" xfId="2" applyNumberFormat="1" applyFont="1" applyBorder="1" applyAlignment="1">
      <alignment vertical="center"/>
    </xf>
    <xf numFmtId="166" fontId="6" fillId="0" borderId="1" xfId="2" applyNumberFormat="1" applyFont="1" applyBorder="1" applyAlignment="1">
      <alignment vertical="center"/>
    </xf>
    <xf numFmtId="10" fontId="6" fillId="0" borderId="14" xfId="2" applyNumberFormat="1" applyFont="1" applyBorder="1" applyAlignment="1">
      <alignment vertical="center"/>
    </xf>
    <xf numFmtId="10" fontId="5" fillId="0" borderId="0" xfId="2" applyNumberFormat="1" applyFont="1" applyAlignment="1">
      <alignment horizontal="left" vertical="center"/>
    </xf>
    <xf numFmtId="9" fontId="5" fillId="0" borderId="1" xfId="1" applyFont="1" applyBorder="1" applyAlignment="1">
      <alignment vertical="center"/>
    </xf>
    <xf numFmtId="10" fontId="5" fillId="0" borderId="1" xfId="2" applyNumberFormat="1" applyFont="1" applyBorder="1" applyAlignment="1">
      <alignment vertical="center"/>
    </xf>
    <xf numFmtId="10" fontId="5" fillId="0" borderId="14" xfId="2" applyNumberFormat="1" applyFont="1" applyBorder="1" applyAlignment="1">
      <alignment vertical="center"/>
    </xf>
    <xf numFmtId="0" fontId="5" fillId="0" borderId="1" xfId="2" applyFont="1" applyBorder="1" applyAlignment="1">
      <alignment vertical="center" wrapText="1"/>
    </xf>
    <xf numFmtId="166" fontId="5" fillId="11" borderId="1" xfId="2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center" vertical="center"/>
    </xf>
    <xf numFmtId="10" fontId="6" fillId="2" borderId="14" xfId="2" applyNumberFormat="1" applyFont="1" applyFill="1" applyBorder="1" applyAlignment="1">
      <alignment vertical="center"/>
    </xf>
    <xf numFmtId="165" fontId="11" fillId="3" borderId="1" xfId="2" applyNumberFormat="1" applyFont="1" applyFill="1" applyBorder="1" applyAlignment="1">
      <alignment vertical="center"/>
    </xf>
    <xf numFmtId="165" fontId="5" fillId="0" borderId="1" xfId="2" applyNumberFormat="1" applyFont="1" applyBorder="1" applyAlignment="1">
      <alignment vertical="center"/>
    </xf>
    <xf numFmtId="10" fontId="5" fillId="0" borderId="1" xfId="2" applyNumberFormat="1" applyFont="1" applyBorder="1"/>
    <xf numFmtId="4" fontId="5" fillId="0" borderId="1" xfId="2" applyNumberFormat="1" applyFont="1" applyBorder="1"/>
    <xf numFmtId="165" fontId="5" fillId="0" borderId="1" xfId="2" applyNumberFormat="1" applyFont="1" applyBorder="1"/>
    <xf numFmtId="2" fontId="5" fillId="0" borderId="1" xfId="2" applyNumberFormat="1" applyFont="1" applyBorder="1" applyAlignment="1">
      <alignment vertical="center"/>
    </xf>
    <xf numFmtId="4" fontId="5" fillId="4" borderId="16" xfId="2" applyNumberFormat="1" applyFont="1" applyFill="1" applyBorder="1" applyAlignment="1">
      <alignment horizontal="center" vertical="center"/>
    </xf>
    <xf numFmtId="0" fontId="6" fillId="4" borderId="17" xfId="2" applyFont="1" applyFill="1" applyBorder="1" applyAlignment="1">
      <alignment vertical="center"/>
    </xf>
    <xf numFmtId="0" fontId="5" fillId="4" borderId="17" xfId="2" applyFont="1" applyFill="1" applyBorder="1" applyAlignment="1">
      <alignment horizontal="center" vertical="center"/>
    </xf>
    <xf numFmtId="4" fontId="5" fillId="4" borderId="17" xfId="2" applyNumberFormat="1" applyFont="1" applyFill="1" applyBorder="1" applyAlignment="1">
      <alignment vertical="center"/>
    </xf>
    <xf numFmtId="3" fontId="5" fillId="4" borderId="17" xfId="2" applyNumberFormat="1" applyFont="1" applyFill="1" applyBorder="1" applyAlignment="1">
      <alignment vertical="center"/>
    </xf>
    <xf numFmtId="0" fontId="5" fillId="4" borderId="17" xfId="2" applyFont="1" applyFill="1" applyBorder="1" applyAlignment="1">
      <alignment vertical="center"/>
    </xf>
    <xf numFmtId="166" fontId="5" fillId="4" borderId="18" xfId="2" applyNumberFormat="1" applyFont="1" applyFill="1" applyBorder="1" applyAlignment="1">
      <alignment vertical="center"/>
    </xf>
    <xf numFmtId="166" fontId="6" fillId="4" borderId="9" xfId="2" applyNumberFormat="1" applyFont="1" applyFill="1" applyBorder="1" applyAlignment="1">
      <alignment vertical="center"/>
    </xf>
    <xf numFmtId="10" fontId="6" fillId="4" borderId="9" xfId="2" applyNumberFormat="1" applyFont="1" applyFill="1" applyBorder="1" applyAlignment="1">
      <alignment vertical="center"/>
    </xf>
    <xf numFmtId="4" fontId="5" fillId="0" borderId="10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vertical="center"/>
    </xf>
    <xf numFmtId="10" fontId="5" fillId="0" borderId="12" xfId="2" applyNumberFormat="1" applyFont="1" applyBorder="1" applyAlignment="1">
      <alignment vertical="center"/>
    </xf>
    <xf numFmtId="4" fontId="5" fillId="0" borderId="13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5" fillId="0" borderId="0" xfId="4" applyFont="1" applyAlignment="1">
      <alignment vertical="center"/>
    </xf>
    <xf numFmtId="165" fontId="5" fillId="0" borderId="0" xfId="2" applyNumberFormat="1" applyFont="1" applyAlignment="1">
      <alignment vertical="center"/>
    </xf>
    <xf numFmtId="4" fontId="6" fillId="0" borderId="0" xfId="2" applyNumberFormat="1" applyFont="1" applyAlignment="1">
      <alignment horizontal="center" vertical="center" wrapText="1"/>
    </xf>
    <xf numFmtId="166" fontId="6" fillId="0" borderId="0" xfId="2" applyNumberFormat="1" applyFont="1" applyAlignment="1">
      <alignment horizontal="center" vertical="center" wrapText="1"/>
    </xf>
    <xf numFmtId="10" fontId="6" fillId="0" borderId="0" xfId="2" applyNumberFormat="1" applyFont="1" applyAlignment="1">
      <alignment horizontal="center" vertical="center" wrapText="1"/>
    </xf>
    <xf numFmtId="0" fontId="5" fillId="0" borderId="19" xfId="2" applyFont="1" applyBorder="1" applyAlignment="1">
      <alignment vertical="center"/>
    </xf>
    <xf numFmtId="0" fontId="5" fillId="0" borderId="19" xfId="2" applyFont="1" applyBorder="1" applyAlignment="1">
      <alignment horizontal="center" vertical="center"/>
    </xf>
    <xf numFmtId="164" fontId="5" fillId="0" borderId="19" xfId="2" applyNumberFormat="1" applyFont="1" applyBorder="1" applyAlignment="1">
      <alignment vertical="center"/>
    </xf>
    <xf numFmtId="10" fontId="5" fillId="0" borderId="19" xfId="2" applyNumberFormat="1" applyFont="1" applyBorder="1" applyAlignment="1">
      <alignment vertical="center"/>
    </xf>
    <xf numFmtId="0" fontId="5" fillId="0" borderId="20" xfId="2" applyFont="1" applyBorder="1" applyAlignment="1">
      <alignment vertical="center"/>
    </xf>
    <xf numFmtId="0" fontId="5" fillId="0" borderId="20" xfId="2" applyFont="1" applyBorder="1" applyAlignment="1">
      <alignment horizontal="center" vertical="center"/>
    </xf>
    <xf numFmtId="164" fontId="5" fillId="0" borderId="20" xfId="2" applyNumberFormat="1" applyFont="1" applyBorder="1" applyAlignment="1">
      <alignment vertical="center"/>
    </xf>
    <xf numFmtId="10" fontId="5" fillId="0" borderId="20" xfId="2" applyNumberFormat="1" applyFont="1" applyBorder="1" applyAlignment="1">
      <alignment vertical="center"/>
    </xf>
    <xf numFmtId="10" fontId="5" fillId="5" borderId="20" xfId="2" applyNumberFormat="1" applyFont="1" applyFill="1" applyBorder="1" applyAlignment="1">
      <alignment vertical="center"/>
    </xf>
    <xf numFmtId="0" fontId="5" fillId="7" borderId="20" xfId="2" applyFont="1" applyFill="1" applyBorder="1" applyAlignment="1">
      <alignment vertical="center"/>
    </xf>
    <xf numFmtId="0" fontId="5" fillId="7" borderId="20" xfId="2" applyFont="1" applyFill="1" applyBorder="1" applyAlignment="1">
      <alignment horizontal="center" vertical="center"/>
    </xf>
    <xf numFmtId="164" fontId="5" fillId="7" borderId="20" xfId="2" applyNumberFormat="1" applyFont="1" applyFill="1" applyBorder="1" applyAlignment="1">
      <alignment vertical="center"/>
    </xf>
    <xf numFmtId="10" fontId="5" fillId="7" borderId="20" xfId="2" applyNumberFormat="1" applyFont="1" applyFill="1" applyBorder="1" applyAlignment="1">
      <alignment vertical="center"/>
    </xf>
    <xf numFmtId="0" fontId="5" fillId="0" borderId="21" xfId="2" applyFont="1" applyBorder="1" applyAlignment="1">
      <alignment vertical="center"/>
    </xf>
    <xf numFmtId="0" fontId="5" fillId="0" borderId="21" xfId="2" applyFont="1" applyBorder="1" applyAlignment="1">
      <alignment horizontal="center" vertical="center"/>
    </xf>
    <xf numFmtId="164" fontId="5" fillId="0" borderId="21" xfId="2" applyNumberFormat="1" applyFont="1" applyBorder="1" applyAlignment="1">
      <alignment vertical="center"/>
    </xf>
    <xf numFmtId="10" fontId="5" fillId="0" borderId="21" xfId="2" applyNumberFormat="1" applyFont="1" applyBorder="1" applyAlignment="1">
      <alignment vertical="center"/>
    </xf>
    <xf numFmtId="0" fontId="5" fillId="0" borderId="33" xfId="11" applyFont="1" applyBorder="1" applyAlignment="1">
      <alignment wrapText="1"/>
    </xf>
    <xf numFmtId="0" fontId="6" fillId="0" borderId="25" xfId="11" applyFont="1" applyBorder="1" applyAlignment="1">
      <alignment horizontal="left" vertical="center" wrapText="1"/>
    </xf>
    <xf numFmtId="9" fontId="5" fillId="0" borderId="25" xfId="12" applyNumberFormat="1" applyFont="1" applyBorder="1" applyAlignment="1">
      <alignment horizontal="center" vertical="center" wrapText="1"/>
    </xf>
    <xf numFmtId="0" fontId="6" fillId="0" borderId="25" xfId="11" applyFont="1" applyBorder="1" applyAlignment="1">
      <alignment horizontal="center" vertical="center" wrapText="1"/>
    </xf>
    <xf numFmtId="0" fontId="5" fillId="0" borderId="34" xfId="11" applyFont="1" applyBorder="1" applyAlignment="1">
      <alignment wrapText="1"/>
    </xf>
    <xf numFmtId="0" fontId="5" fillId="0" borderId="28" xfId="8" applyFont="1" applyBorder="1" applyAlignment="1">
      <alignment horizontal="center" vertical="center" wrapText="1"/>
    </xf>
    <xf numFmtId="0" fontId="6" fillId="0" borderId="28" xfId="11" applyFont="1" applyBorder="1" applyAlignment="1">
      <alignment horizontal="left" vertical="center" wrapText="1"/>
    </xf>
    <xf numFmtId="9" fontId="5" fillId="0" borderId="28" xfId="12" applyNumberFormat="1" applyFont="1" applyBorder="1" applyAlignment="1">
      <alignment horizontal="center" vertical="center" wrapText="1"/>
    </xf>
    <xf numFmtId="0" fontId="6" fillId="0" borderId="28" xfId="11" applyFont="1" applyBorder="1" applyAlignment="1">
      <alignment horizontal="center" vertical="center" wrapText="1"/>
    </xf>
    <xf numFmtId="169" fontId="6" fillId="0" borderId="35" xfId="12" applyNumberFormat="1" applyFont="1" applyBorder="1" applyAlignment="1">
      <alignment vertical="center" wrapText="1"/>
    </xf>
    <xf numFmtId="0" fontId="5" fillId="0" borderId="25" xfId="11" applyFont="1" applyBorder="1" applyAlignment="1">
      <alignment horizontal="center" wrapText="1"/>
    </xf>
    <xf numFmtId="170" fontId="6" fillId="8" borderId="26" xfId="7" applyNumberFormat="1" applyFont="1" applyFill="1" applyBorder="1" applyAlignment="1">
      <alignment vertical="center" wrapText="1"/>
    </xf>
    <xf numFmtId="0" fontId="12" fillId="0" borderId="0" xfId="0" applyFont="1"/>
    <xf numFmtId="0" fontId="6" fillId="9" borderId="1" xfId="7" applyFont="1" applyFill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top" wrapText="1"/>
    </xf>
    <xf numFmtId="0" fontId="8" fillId="0" borderId="1" xfId="6" applyFont="1" applyBorder="1" applyAlignment="1">
      <alignment horizontal="center" wrapText="1"/>
    </xf>
    <xf numFmtId="0" fontId="5" fillId="4" borderId="1" xfId="5" applyFont="1" applyFill="1" applyBorder="1" applyAlignment="1">
      <alignment horizontal="left" vertical="center" wrapText="1"/>
    </xf>
    <xf numFmtId="0" fontId="5" fillId="7" borderId="1" xfId="5" applyFont="1" applyFill="1" applyBorder="1" applyAlignment="1">
      <alignment horizontal="center" vertical="center" wrapText="1"/>
    </xf>
    <xf numFmtId="0" fontId="8" fillId="8" borderId="1" xfId="7" applyFont="1" applyFill="1" applyBorder="1" applyAlignment="1">
      <alignment horizontal="center" vertical="center" wrapText="1"/>
    </xf>
    <xf numFmtId="0" fontId="6" fillId="0" borderId="1" xfId="8" applyFont="1" applyBorder="1" applyAlignment="1">
      <alignment horizontal="center" vertical="center" wrapText="1"/>
    </xf>
    <xf numFmtId="0" fontId="6" fillId="0" borderId="28" xfId="11" applyFont="1" applyBorder="1" applyAlignment="1">
      <alignment horizontal="center" vertical="center" wrapText="1"/>
    </xf>
    <xf numFmtId="0" fontId="6" fillId="0" borderId="25" xfId="11" applyFont="1" applyBorder="1" applyAlignment="1">
      <alignment horizontal="center" vertical="center" wrapText="1"/>
    </xf>
    <xf numFmtId="0" fontId="5" fillId="7" borderId="1" xfId="6" applyFont="1" applyFill="1" applyBorder="1" applyAlignment="1">
      <alignment horizontal="left" vertical="center" wrapText="1"/>
    </xf>
    <xf numFmtId="3" fontId="6" fillId="6" borderId="1" xfId="6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vertical="center"/>
    </xf>
    <xf numFmtId="0" fontId="6" fillId="6" borderId="1" xfId="6" applyFont="1" applyFill="1" applyBorder="1" applyAlignment="1">
      <alignment horizontal="center" vertical="center" wrapText="1"/>
    </xf>
    <xf numFmtId="173" fontId="6" fillId="6" borderId="33" xfId="13" applyNumberFormat="1" applyFont="1" applyFill="1" applyBorder="1" applyAlignment="1">
      <alignment horizontal="center" vertical="center" wrapText="1"/>
    </xf>
    <xf numFmtId="173" fontId="6" fillId="6" borderId="26" xfId="13" applyNumberFormat="1" applyFont="1" applyFill="1" applyBorder="1" applyAlignment="1">
      <alignment horizontal="center" vertical="center" wrapText="1"/>
    </xf>
    <xf numFmtId="10" fontId="5" fillId="7" borderId="33" xfId="14" applyNumberFormat="1" applyFont="1" applyFill="1" applyBorder="1" applyAlignment="1">
      <alignment horizontal="center" vertical="center" wrapText="1"/>
    </xf>
    <xf numFmtId="10" fontId="5" fillId="7" borderId="26" xfId="14" applyNumberFormat="1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top" wrapText="1"/>
    </xf>
    <xf numFmtId="0" fontId="6" fillId="0" borderId="1" xfId="6" applyFont="1" applyBorder="1" applyAlignment="1">
      <alignment horizontal="center" wrapText="1"/>
    </xf>
    <xf numFmtId="0" fontId="6" fillId="8" borderId="1" xfId="7" applyFont="1" applyFill="1" applyBorder="1" applyAlignment="1">
      <alignment horizontal="center" vertical="center" wrapText="1"/>
    </xf>
    <xf numFmtId="4" fontId="6" fillId="4" borderId="1" xfId="2" applyNumberFormat="1" applyFont="1" applyFill="1" applyBorder="1" applyAlignment="1">
      <alignment horizontal="center" vertical="center"/>
    </xf>
  </cellXfs>
  <cellStyles count="19">
    <cellStyle name="Millares" xfId="16" builtinId="3"/>
    <cellStyle name="Millares_FORMULARIO 4 - M-OFERENTE PPTA ECONOMICA" xfId="13" xr:uid="{8B613728-E8EF-4468-9335-EBD25F6DE736}"/>
    <cellStyle name="Moneda" xfId="17" builtinId="4"/>
    <cellStyle name="Moneda 2" xfId="9" xr:uid="{D2EF2C48-2CCF-4CC5-88AE-210B5A7E353B}"/>
    <cellStyle name="Moneda 2 2 2 2 2" xfId="12" xr:uid="{7EF71409-9858-4F8C-BD71-B726185B2A6B}"/>
    <cellStyle name="Normal" xfId="0" builtinId="0"/>
    <cellStyle name="Normal 11 2" xfId="4" xr:uid="{EBE980FA-EA48-4401-BDDD-D89239B0EE2B}"/>
    <cellStyle name="Normal 12" xfId="3" xr:uid="{75C56C4E-56B4-4571-8F34-7E04EDA1C764}"/>
    <cellStyle name="Normal 12 2 3" xfId="18" xr:uid="{41FDA178-4879-4CC9-AEEA-F5DFFBFA25AF}"/>
    <cellStyle name="Normal 2 10 3" xfId="8" xr:uid="{08228D10-E2DA-49F9-ACBD-3134364A2D95}"/>
    <cellStyle name="Normal 2 2" xfId="7" xr:uid="{9F317457-9D4D-46A8-BB91-DC1DC884AD62}"/>
    <cellStyle name="Normal 23" xfId="2" xr:uid="{0D7B7E59-FA05-4BA9-9B28-869AE696E913}"/>
    <cellStyle name="Normal 3 11" xfId="6" xr:uid="{2FBF9F88-DFEB-4596-8247-A8749D924BC5}"/>
    <cellStyle name="Normal 3 2 2" xfId="11" xr:uid="{BCC5ACA3-7C54-461A-AC0D-4D71C61B451B}"/>
    <cellStyle name="Normal 3 4" xfId="5" xr:uid="{C6FC30A5-DFE8-4E52-969B-315C7C0E5028}"/>
    <cellStyle name="Normal 4" xfId="15" xr:uid="{AC592E4D-3CE6-DD47-B440-C0572A92CBAF}"/>
    <cellStyle name="Normal 5" xfId="10" xr:uid="{9C227265-83BC-4139-A909-453264327CEB}"/>
    <cellStyle name="Porcentaje" xfId="1" builtinId="5"/>
    <cellStyle name="Porcentaje 2 2" xfId="14" xr:uid="{72204255-6355-4523-98CB-7D15C4AE1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%7d\Downloads\Base%20de%20Datos%20Crystal%202025_sin%20vinc%20(1).xlsx" TargetMode="External"/><Relationship Id="rId1" Type="http://schemas.openxmlformats.org/officeDocument/2006/relationships/externalLinkPath" Target="file:///C:\Users\Admin%7d\Downloads\Base%20de%20Datos%20Crystal%202025_sin%20vinc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tividades"/>
      <sheetName val="A.P.U"/>
      <sheetName val="Insumos"/>
      <sheetName val="Analisis AIU"/>
      <sheetName val="Analisis Mano de Obra"/>
      <sheetName val="Analisis Herramienta Menor"/>
      <sheetName val="Analisis Factor Prestacional"/>
    </sheetNames>
    <sheetDataSet>
      <sheetData sheetId="0"/>
      <sheetData sheetId="1"/>
      <sheetData sheetId="2"/>
      <sheetData sheetId="3"/>
      <sheetData sheetId="4"/>
      <sheetData sheetId="5"/>
      <sheetData sheetId="6">
        <row r="28">
          <cell r="C28">
            <v>0.82900000000000007</v>
          </cell>
          <cell r="D28">
            <v>0.65560000000000007</v>
          </cell>
          <cell r="E28">
            <v>0.80870000000000009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D442-7755-BE4E-B243-76AA9E7E8253}">
  <sheetPr>
    <pageSetUpPr fitToPage="1"/>
  </sheetPr>
  <dimension ref="A2:I231"/>
  <sheetViews>
    <sheetView view="pageBreakPreview" zoomScale="120" zoomScaleNormal="100" zoomScaleSheetLayoutView="120" workbookViewId="0">
      <selection activeCell="J224" sqref="J224"/>
    </sheetView>
  </sheetViews>
  <sheetFormatPr baseColWidth="10" defaultRowHeight="12.75" x14ac:dyDescent="0.2"/>
  <cols>
    <col min="1" max="2" width="11.42578125" style="10"/>
    <col min="3" max="3" width="54.5703125" style="10" customWidth="1"/>
    <col min="4" max="4" width="13.5703125" style="10" customWidth="1"/>
    <col min="5" max="5" width="11.140625" style="10" customWidth="1"/>
    <col min="6" max="8" width="11.42578125" style="10"/>
    <col min="9" max="9" width="15.140625" style="10" bestFit="1" customWidth="1"/>
    <col min="10" max="16384" width="11.42578125" style="10"/>
  </cols>
  <sheetData>
    <row r="2" spans="1:9" ht="25.5" x14ac:dyDescent="0.2">
      <c r="A2" s="2" t="s">
        <v>106</v>
      </c>
      <c r="B2" s="3" t="s">
        <v>107</v>
      </c>
      <c r="C2" s="4" t="s">
        <v>108</v>
      </c>
      <c r="D2" s="5" t="s">
        <v>109</v>
      </c>
      <c r="E2" s="5" t="s">
        <v>110</v>
      </c>
      <c r="F2" s="6"/>
      <c r="G2" s="7"/>
      <c r="H2" s="7"/>
      <c r="I2" s="7">
        <v>152860</v>
      </c>
    </row>
    <row r="3" spans="1:9" x14ac:dyDescent="0.2">
      <c r="A3" s="11" t="s">
        <v>106</v>
      </c>
      <c r="B3" s="12" t="s">
        <v>111</v>
      </c>
      <c r="C3" s="13" t="s">
        <v>112</v>
      </c>
      <c r="D3" s="14" t="s">
        <v>113</v>
      </c>
      <c r="E3" s="14" t="s">
        <v>91</v>
      </c>
      <c r="F3" s="15">
        <v>0.4</v>
      </c>
      <c r="G3" s="16">
        <v>66299</v>
      </c>
      <c r="H3" s="16">
        <v>26520</v>
      </c>
      <c r="I3" s="16"/>
    </row>
    <row r="4" spans="1:9" ht="25.5" x14ac:dyDescent="0.2">
      <c r="A4" s="11" t="s">
        <v>106</v>
      </c>
      <c r="B4" s="12" t="s">
        <v>114</v>
      </c>
      <c r="C4" s="13" t="s">
        <v>115</v>
      </c>
      <c r="D4" s="14" t="s">
        <v>116</v>
      </c>
      <c r="E4" s="14" t="s">
        <v>117</v>
      </c>
      <c r="F4" s="15">
        <v>0.25</v>
      </c>
      <c r="G4" s="16">
        <v>310000</v>
      </c>
      <c r="H4" s="16">
        <v>77500</v>
      </c>
      <c r="I4" s="16"/>
    </row>
    <row r="5" spans="1:9" x14ac:dyDescent="0.2">
      <c r="A5" s="11" t="s">
        <v>106</v>
      </c>
      <c r="B5" s="12" t="s">
        <v>118</v>
      </c>
      <c r="C5" s="13" t="s">
        <v>119</v>
      </c>
      <c r="D5" s="14" t="s">
        <v>116</v>
      </c>
      <c r="E5" s="14" t="s">
        <v>91</v>
      </c>
      <c r="F5" s="15">
        <v>0.6</v>
      </c>
      <c r="G5" s="16">
        <v>76160</v>
      </c>
      <c r="H5" s="16">
        <v>45696</v>
      </c>
      <c r="I5" s="16"/>
    </row>
    <row r="6" spans="1:9" x14ac:dyDescent="0.2">
      <c r="A6" s="11" t="s">
        <v>106</v>
      </c>
      <c r="B6" s="12" t="s">
        <v>120</v>
      </c>
      <c r="C6" s="13" t="s">
        <v>121</v>
      </c>
      <c r="D6" s="14" t="s">
        <v>101</v>
      </c>
      <c r="E6" s="14" t="s">
        <v>122</v>
      </c>
      <c r="F6" s="15">
        <v>0.4</v>
      </c>
      <c r="G6" s="16">
        <v>3484</v>
      </c>
      <c r="H6" s="16">
        <v>1394</v>
      </c>
      <c r="I6" s="16"/>
    </row>
    <row r="7" spans="1:9" x14ac:dyDescent="0.2">
      <c r="A7" s="11" t="s">
        <v>106</v>
      </c>
      <c r="B7" s="12" t="s">
        <v>123</v>
      </c>
      <c r="C7" s="13" t="s">
        <v>103</v>
      </c>
      <c r="D7" s="14" t="s">
        <v>124</v>
      </c>
      <c r="E7" s="14" t="s">
        <v>122</v>
      </c>
      <c r="F7" s="15">
        <v>0.95960000000000001</v>
      </c>
      <c r="G7" s="16">
        <v>1824</v>
      </c>
      <c r="H7" s="16">
        <v>1750</v>
      </c>
      <c r="I7" s="16"/>
    </row>
    <row r="8" spans="1:9" ht="38.25" x14ac:dyDescent="0.2">
      <c r="A8" s="2" t="s">
        <v>125</v>
      </c>
      <c r="B8" s="3" t="s">
        <v>107</v>
      </c>
      <c r="C8" s="4" t="s">
        <v>126</v>
      </c>
      <c r="D8" s="5" t="s">
        <v>109</v>
      </c>
      <c r="E8" s="5" t="s">
        <v>110</v>
      </c>
      <c r="F8" s="6"/>
      <c r="G8" s="7"/>
      <c r="H8" s="7"/>
      <c r="I8" s="7">
        <v>116870</v>
      </c>
    </row>
    <row r="9" spans="1:9" x14ac:dyDescent="0.2">
      <c r="A9" s="11" t="s">
        <v>125</v>
      </c>
      <c r="B9" s="12" t="s">
        <v>127</v>
      </c>
      <c r="C9" s="13" t="s">
        <v>102</v>
      </c>
      <c r="D9" s="14" t="s">
        <v>113</v>
      </c>
      <c r="E9" s="14" t="s">
        <v>91</v>
      </c>
      <c r="F9" s="15">
        <v>0.78</v>
      </c>
      <c r="G9" s="16">
        <v>30782</v>
      </c>
      <c r="H9" s="16">
        <v>24010</v>
      </c>
      <c r="I9" s="16"/>
    </row>
    <row r="10" spans="1:9" x14ac:dyDescent="0.2">
      <c r="A10" s="11" t="s">
        <v>125</v>
      </c>
      <c r="B10" s="12" t="s">
        <v>118</v>
      </c>
      <c r="C10" s="13" t="s">
        <v>119</v>
      </c>
      <c r="D10" s="14" t="s">
        <v>116</v>
      </c>
      <c r="E10" s="14" t="s">
        <v>91</v>
      </c>
      <c r="F10" s="15">
        <v>0.5</v>
      </c>
      <c r="G10" s="16">
        <v>76160</v>
      </c>
      <c r="H10" s="16">
        <v>38080</v>
      </c>
      <c r="I10" s="16"/>
    </row>
    <row r="11" spans="1:9" ht="25.5" x14ac:dyDescent="0.2">
      <c r="A11" s="8" t="s">
        <v>125</v>
      </c>
      <c r="B11" s="12" t="s">
        <v>114</v>
      </c>
      <c r="C11" s="13" t="s">
        <v>115</v>
      </c>
      <c r="D11" s="14" t="s">
        <v>116</v>
      </c>
      <c r="E11" s="14" t="s">
        <v>117</v>
      </c>
      <c r="F11" s="15">
        <v>0.16250000000000001</v>
      </c>
      <c r="G11" s="16">
        <v>310000</v>
      </c>
      <c r="H11" s="16">
        <v>50375</v>
      </c>
      <c r="I11" s="16"/>
    </row>
    <row r="12" spans="1:9" x14ac:dyDescent="0.2">
      <c r="A12" s="11" t="s">
        <v>125</v>
      </c>
      <c r="B12" s="12" t="s">
        <v>120</v>
      </c>
      <c r="C12" s="13" t="s">
        <v>121</v>
      </c>
      <c r="D12" s="14" t="s">
        <v>101</v>
      </c>
      <c r="E12" s="14" t="s">
        <v>122</v>
      </c>
      <c r="F12" s="15">
        <v>0.78</v>
      </c>
      <c r="G12" s="16">
        <v>3484</v>
      </c>
      <c r="H12" s="16">
        <v>2718</v>
      </c>
      <c r="I12" s="16"/>
    </row>
    <row r="13" spans="1:9" x14ac:dyDescent="0.2">
      <c r="A13" s="11" t="s">
        <v>125</v>
      </c>
      <c r="B13" s="12" t="s">
        <v>123</v>
      </c>
      <c r="C13" s="13" t="s">
        <v>103</v>
      </c>
      <c r="D13" s="14" t="s">
        <v>124</v>
      </c>
      <c r="E13" s="14" t="s">
        <v>122</v>
      </c>
      <c r="F13" s="15">
        <v>0.92500000000000004</v>
      </c>
      <c r="G13" s="16">
        <v>1824</v>
      </c>
      <c r="H13" s="16">
        <v>1687</v>
      </c>
      <c r="I13" s="16"/>
    </row>
    <row r="14" spans="1:9" x14ac:dyDescent="0.2">
      <c r="A14" s="17"/>
      <c r="B14" s="18"/>
      <c r="C14" s="19"/>
      <c r="D14" s="20"/>
      <c r="E14" s="20"/>
      <c r="F14" s="21"/>
      <c r="G14" s="21"/>
      <c r="H14" s="22"/>
      <c r="I14" s="23"/>
    </row>
    <row r="15" spans="1:9" ht="25.5" x14ac:dyDescent="0.2">
      <c r="A15" s="2" t="s">
        <v>128</v>
      </c>
      <c r="B15" s="3" t="s">
        <v>107</v>
      </c>
      <c r="C15" s="4" t="s">
        <v>129</v>
      </c>
      <c r="D15" s="5" t="s">
        <v>109</v>
      </c>
      <c r="E15" s="5" t="s">
        <v>90</v>
      </c>
      <c r="F15" s="6"/>
      <c r="G15" s="7"/>
      <c r="H15" s="7"/>
      <c r="I15" s="7">
        <v>170027</v>
      </c>
    </row>
    <row r="16" spans="1:9" x14ac:dyDescent="0.2">
      <c r="A16" s="11" t="s">
        <v>128</v>
      </c>
      <c r="B16" s="12" t="s">
        <v>127</v>
      </c>
      <c r="C16" s="13" t="s">
        <v>102</v>
      </c>
      <c r="D16" s="14" t="s">
        <v>113</v>
      </c>
      <c r="E16" s="14" t="s">
        <v>91</v>
      </c>
      <c r="F16" s="15">
        <v>0.66</v>
      </c>
      <c r="G16" s="16">
        <v>30782</v>
      </c>
      <c r="H16" s="16">
        <v>20316</v>
      </c>
      <c r="I16" s="16"/>
    </row>
    <row r="17" spans="1:9" x14ac:dyDescent="0.2">
      <c r="A17" s="11" t="s">
        <v>128</v>
      </c>
      <c r="B17" s="9" t="s">
        <v>130</v>
      </c>
      <c r="C17" s="13" t="s">
        <v>131</v>
      </c>
      <c r="D17" s="14" t="s">
        <v>116</v>
      </c>
      <c r="E17" s="14" t="s">
        <v>132</v>
      </c>
      <c r="F17" s="15">
        <v>0.1</v>
      </c>
      <c r="G17" s="16">
        <v>45934</v>
      </c>
      <c r="H17" s="16">
        <v>4593</v>
      </c>
      <c r="I17" s="16"/>
    </row>
    <row r="18" spans="1:9" x14ac:dyDescent="0.2">
      <c r="A18" s="11" t="s">
        <v>128</v>
      </c>
      <c r="B18" s="9" t="s">
        <v>133</v>
      </c>
      <c r="C18" s="13" t="s">
        <v>134</v>
      </c>
      <c r="D18" s="14" t="s">
        <v>116</v>
      </c>
      <c r="E18" s="14" t="s">
        <v>132</v>
      </c>
      <c r="F18" s="15">
        <v>5.0000000000000001E-3</v>
      </c>
      <c r="G18" s="16">
        <v>180217</v>
      </c>
      <c r="H18" s="16">
        <v>901</v>
      </c>
      <c r="I18" s="16"/>
    </row>
    <row r="19" spans="1:9" x14ac:dyDescent="0.2">
      <c r="A19" s="11" t="s">
        <v>128</v>
      </c>
      <c r="B19" s="12" t="s">
        <v>120</v>
      </c>
      <c r="C19" s="13" t="s">
        <v>121</v>
      </c>
      <c r="D19" s="14" t="s">
        <v>101</v>
      </c>
      <c r="E19" s="14" t="s">
        <v>122</v>
      </c>
      <c r="F19" s="15">
        <v>0.02</v>
      </c>
      <c r="G19" s="16">
        <v>3484</v>
      </c>
      <c r="H19" s="16">
        <v>70</v>
      </c>
      <c r="I19" s="16"/>
    </row>
    <row r="20" spans="1:9" x14ac:dyDescent="0.2">
      <c r="A20" s="11" t="s">
        <v>128</v>
      </c>
      <c r="B20" s="12" t="s">
        <v>123</v>
      </c>
      <c r="C20" s="13" t="s">
        <v>103</v>
      </c>
      <c r="D20" s="14" t="s">
        <v>124</v>
      </c>
      <c r="E20" s="14" t="s">
        <v>122</v>
      </c>
      <c r="F20" s="15">
        <v>0.7</v>
      </c>
      <c r="G20" s="16">
        <v>1824</v>
      </c>
      <c r="H20" s="16">
        <v>1277</v>
      </c>
      <c r="I20" s="16"/>
    </row>
    <row r="21" spans="1:9" ht="25.5" x14ac:dyDescent="0.2">
      <c r="A21" s="11" t="s">
        <v>128</v>
      </c>
      <c r="B21" s="9" t="s">
        <v>135</v>
      </c>
      <c r="C21" s="13" t="s">
        <v>136</v>
      </c>
      <c r="D21" s="14" t="s">
        <v>124</v>
      </c>
      <c r="E21" s="14" t="s">
        <v>122</v>
      </c>
      <c r="F21" s="15">
        <v>4.0999999999999996</v>
      </c>
      <c r="G21" s="16">
        <v>33025</v>
      </c>
      <c r="H21" s="16">
        <v>135403</v>
      </c>
      <c r="I21" s="16"/>
    </row>
    <row r="22" spans="1:9" x14ac:dyDescent="0.2">
      <c r="A22" s="11" t="s">
        <v>128</v>
      </c>
      <c r="B22" s="12" t="s">
        <v>137</v>
      </c>
      <c r="C22" s="13" t="s">
        <v>138</v>
      </c>
      <c r="D22" s="14" t="s">
        <v>124</v>
      </c>
      <c r="E22" s="14" t="s">
        <v>110</v>
      </c>
      <c r="F22" s="15">
        <v>7.0000000000000007E-2</v>
      </c>
      <c r="G22" s="16">
        <v>106670</v>
      </c>
      <c r="H22" s="16">
        <v>7467</v>
      </c>
      <c r="I22" s="16"/>
    </row>
    <row r="23" spans="1:9" ht="25.5" x14ac:dyDescent="0.2">
      <c r="A23" s="2" t="s">
        <v>139</v>
      </c>
      <c r="B23" s="3" t="s">
        <v>107</v>
      </c>
      <c r="C23" s="4" t="s">
        <v>140</v>
      </c>
      <c r="D23" s="5" t="s">
        <v>109</v>
      </c>
      <c r="E23" s="5" t="s">
        <v>90</v>
      </c>
      <c r="F23" s="6"/>
      <c r="G23" s="7"/>
      <c r="H23" s="7"/>
      <c r="I23" s="7">
        <v>236389</v>
      </c>
    </row>
    <row r="24" spans="1:9" x14ac:dyDescent="0.2">
      <c r="A24" s="11" t="s">
        <v>139</v>
      </c>
      <c r="B24" s="12" t="s">
        <v>127</v>
      </c>
      <c r="C24" s="13" t="s">
        <v>102</v>
      </c>
      <c r="D24" s="14" t="s">
        <v>113</v>
      </c>
      <c r="E24" s="14" t="s">
        <v>91</v>
      </c>
      <c r="F24" s="15">
        <v>0.66</v>
      </c>
      <c r="G24" s="16">
        <v>30782</v>
      </c>
      <c r="H24" s="16">
        <v>20316</v>
      </c>
      <c r="I24" s="16"/>
    </row>
    <row r="25" spans="1:9" x14ac:dyDescent="0.2">
      <c r="A25" s="8" t="s">
        <v>139</v>
      </c>
      <c r="B25" s="9" t="s">
        <v>130</v>
      </c>
      <c r="C25" s="13" t="s">
        <v>131</v>
      </c>
      <c r="D25" s="14" t="s">
        <v>116</v>
      </c>
      <c r="E25" s="14" t="s">
        <v>132</v>
      </c>
      <c r="F25" s="15">
        <v>0.1</v>
      </c>
      <c r="G25" s="16">
        <v>45934</v>
      </c>
      <c r="H25" s="16">
        <v>4593</v>
      </c>
      <c r="I25" s="16"/>
    </row>
    <row r="26" spans="1:9" x14ac:dyDescent="0.2">
      <c r="A26" s="11" t="s">
        <v>139</v>
      </c>
      <c r="B26" s="12" t="s">
        <v>133</v>
      </c>
      <c r="C26" s="13" t="s">
        <v>134</v>
      </c>
      <c r="D26" s="14" t="s">
        <v>116</v>
      </c>
      <c r="E26" s="14" t="s">
        <v>132</v>
      </c>
      <c r="F26" s="15">
        <v>5.0000000000000001E-3</v>
      </c>
      <c r="G26" s="16">
        <v>180217</v>
      </c>
      <c r="H26" s="16">
        <v>901</v>
      </c>
      <c r="I26" s="16"/>
    </row>
    <row r="27" spans="1:9" x14ac:dyDescent="0.2">
      <c r="A27" s="11" t="s">
        <v>139</v>
      </c>
      <c r="B27" s="12" t="s">
        <v>120</v>
      </c>
      <c r="C27" s="13" t="s">
        <v>121</v>
      </c>
      <c r="D27" s="14" t="s">
        <v>101</v>
      </c>
      <c r="E27" s="14" t="s">
        <v>122</v>
      </c>
      <c r="F27" s="15">
        <v>0.02</v>
      </c>
      <c r="G27" s="16">
        <v>3484</v>
      </c>
      <c r="H27" s="16">
        <v>70</v>
      </c>
      <c r="I27" s="16"/>
    </row>
    <row r="28" spans="1:9" x14ac:dyDescent="0.2">
      <c r="A28" s="11" t="s">
        <v>139</v>
      </c>
      <c r="B28" s="12" t="s">
        <v>123</v>
      </c>
      <c r="C28" s="13" t="s">
        <v>103</v>
      </c>
      <c r="D28" s="14" t="s">
        <v>124</v>
      </c>
      <c r="E28" s="14" t="s">
        <v>122</v>
      </c>
      <c r="F28" s="15">
        <v>0.7</v>
      </c>
      <c r="G28" s="16">
        <v>1824</v>
      </c>
      <c r="H28" s="16">
        <v>1277</v>
      </c>
      <c r="I28" s="16"/>
    </row>
    <row r="29" spans="1:9" ht="25.5" x14ac:dyDescent="0.2">
      <c r="A29" s="11" t="s">
        <v>139</v>
      </c>
      <c r="B29" s="9" t="s">
        <v>141</v>
      </c>
      <c r="C29" s="13" t="s">
        <v>142</v>
      </c>
      <c r="D29" s="14" t="s">
        <v>124</v>
      </c>
      <c r="E29" s="14" t="s">
        <v>122</v>
      </c>
      <c r="F29" s="15">
        <v>4.0999999999999996</v>
      </c>
      <c r="G29" s="16">
        <v>49211</v>
      </c>
      <c r="H29" s="16">
        <v>201765</v>
      </c>
      <c r="I29" s="16"/>
    </row>
    <row r="30" spans="1:9" x14ac:dyDescent="0.2">
      <c r="A30" s="11" t="s">
        <v>139</v>
      </c>
      <c r="B30" s="12" t="s">
        <v>137</v>
      </c>
      <c r="C30" s="13" t="s">
        <v>138</v>
      </c>
      <c r="D30" s="14" t="s">
        <v>124</v>
      </c>
      <c r="E30" s="14" t="s">
        <v>110</v>
      </c>
      <c r="F30" s="15">
        <v>7.0000000000000007E-2</v>
      </c>
      <c r="G30" s="16">
        <v>106670</v>
      </c>
      <c r="H30" s="16">
        <v>7467</v>
      </c>
      <c r="I30" s="16"/>
    </row>
    <row r="31" spans="1:9" ht="25.5" x14ac:dyDescent="0.2">
      <c r="A31" s="2" t="s">
        <v>143</v>
      </c>
      <c r="B31" s="3" t="s">
        <v>107</v>
      </c>
      <c r="C31" s="4" t="s">
        <v>144</v>
      </c>
      <c r="D31" s="5" t="s">
        <v>109</v>
      </c>
      <c r="E31" s="5" t="s">
        <v>90</v>
      </c>
      <c r="F31" s="6"/>
      <c r="G31" s="7"/>
      <c r="H31" s="7"/>
      <c r="I31" s="7">
        <v>190908</v>
      </c>
    </row>
    <row r="32" spans="1:9" x14ac:dyDescent="0.2">
      <c r="A32" s="11" t="s">
        <v>143</v>
      </c>
      <c r="B32" s="12" t="s">
        <v>127</v>
      </c>
      <c r="C32" s="13" t="s">
        <v>102</v>
      </c>
      <c r="D32" s="14" t="s">
        <v>113</v>
      </c>
      <c r="E32" s="14" t="s">
        <v>91</v>
      </c>
      <c r="F32" s="15">
        <v>0.66</v>
      </c>
      <c r="G32" s="16">
        <v>30782</v>
      </c>
      <c r="H32" s="16">
        <v>20316</v>
      </c>
      <c r="I32" s="16"/>
    </row>
    <row r="33" spans="1:9" x14ac:dyDescent="0.2">
      <c r="A33" s="11" t="s">
        <v>143</v>
      </c>
      <c r="B33" s="9" t="s">
        <v>130</v>
      </c>
      <c r="C33" s="13" t="s">
        <v>131</v>
      </c>
      <c r="D33" s="14" t="s">
        <v>116</v>
      </c>
      <c r="E33" s="14" t="s">
        <v>132</v>
      </c>
      <c r="F33" s="15">
        <v>0.1</v>
      </c>
      <c r="G33" s="16">
        <v>45934</v>
      </c>
      <c r="H33" s="16">
        <v>4593</v>
      </c>
      <c r="I33" s="16"/>
    </row>
    <row r="34" spans="1:9" x14ac:dyDescent="0.2">
      <c r="A34" s="11" t="s">
        <v>143</v>
      </c>
      <c r="B34" s="12" t="s">
        <v>133</v>
      </c>
      <c r="C34" s="13" t="s">
        <v>134</v>
      </c>
      <c r="D34" s="14" t="s">
        <v>116</v>
      </c>
      <c r="E34" s="14" t="s">
        <v>132</v>
      </c>
      <c r="F34" s="15">
        <v>5.0000000000000001E-3</v>
      </c>
      <c r="G34" s="16">
        <v>180217</v>
      </c>
      <c r="H34" s="16">
        <v>901</v>
      </c>
      <c r="I34" s="16"/>
    </row>
    <row r="35" spans="1:9" x14ac:dyDescent="0.2">
      <c r="A35" s="11" t="s">
        <v>143</v>
      </c>
      <c r="B35" s="12" t="s">
        <v>120</v>
      </c>
      <c r="C35" s="13" t="s">
        <v>121</v>
      </c>
      <c r="D35" s="14" t="s">
        <v>101</v>
      </c>
      <c r="E35" s="14" t="s">
        <v>122</v>
      </c>
      <c r="F35" s="15">
        <v>0.02</v>
      </c>
      <c r="G35" s="16">
        <v>3484</v>
      </c>
      <c r="H35" s="16">
        <v>70</v>
      </c>
      <c r="I35" s="16"/>
    </row>
    <row r="36" spans="1:9" x14ac:dyDescent="0.2">
      <c r="A36" s="11" t="s">
        <v>143</v>
      </c>
      <c r="B36" s="12" t="s">
        <v>123</v>
      </c>
      <c r="C36" s="13" t="s">
        <v>103</v>
      </c>
      <c r="D36" s="14" t="s">
        <v>124</v>
      </c>
      <c r="E36" s="14" t="s">
        <v>122</v>
      </c>
      <c r="F36" s="15">
        <v>0.7</v>
      </c>
      <c r="G36" s="16">
        <v>1824</v>
      </c>
      <c r="H36" s="16">
        <v>1277</v>
      </c>
      <c r="I36" s="16"/>
    </row>
    <row r="37" spans="1:9" ht="25.5" x14ac:dyDescent="0.2">
      <c r="A37" s="11" t="s">
        <v>143</v>
      </c>
      <c r="B37" s="9" t="s">
        <v>145</v>
      </c>
      <c r="C37" s="13" t="s">
        <v>146</v>
      </c>
      <c r="D37" s="14" t="s">
        <v>124</v>
      </c>
      <c r="E37" s="14" t="s">
        <v>122</v>
      </c>
      <c r="F37" s="15">
        <v>4.0999999999999996</v>
      </c>
      <c r="G37" s="16">
        <v>38118</v>
      </c>
      <c r="H37" s="16">
        <v>156284</v>
      </c>
      <c r="I37" s="16"/>
    </row>
    <row r="38" spans="1:9" x14ac:dyDescent="0.2">
      <c r="A38" s="11" t="s">
        <v>143</v>
      </c>
      <c r="B38" s="12" t="s">
        <v>137</v>
      </c>
      <c r="C38" s="13" t="s">
        <v>138</v>
      </c>
      <c r="D38" s="14" t="s">
        <v>124</v>
      </c>
      <c r="E38" s="14" t="s">
        <v>110</v>
      </c>
      <c r="F38" s="15">
        <v>7.0000000000000007E-2</v>
      </c>
      <c r="G38" s="16">
        <v>106670</v>
      </c>
      <c r="H38" s="16">
        <v>7467</v>
      </c>
      <c r="I38" s="16"/>
    </row>
    <row r="39" spans="1:9" ht="25.5" x14ac:dyDescent="0.2">
      <c r="A39" s="2" t="s">
        <v>147</v>
      </c>
      <c r="B39" s="3" t="s">
        <v>107</v>
      </c>
      <c r="C39" s="4" t="s">
        <v>148</v>
      </c>
      <c r="D39" s="5" t="s">
        <v>109</v>
      </c>
      <c r="E39" s="5" t="s">
        <v>90</v>
      </c>
      <c r="F39" s="6"/>
      <c r="G39" s="7"/>
      <c r="H39" s="7"/>
      <c r="I39" s="7">
        <v>261211</v>
      </c>
    </row>
    <row r="40" spans="1:9" x14ac:dyDescent="0.2">
      <c r="A40" s="11" t="s">
        <v>147</v>
      </c>
      <c r="B40" s="12" t="s">
        <v>127</v>
      </c>
      <c r="C40" s="13" t="s">
        <v>102</v>
      </c>
      <c r="D40" s="14" t="s">
        <v>113</v>
      </c>
      <c r="E40" s="14" t="s">
        <v>91</v>
      </c>
      <c r="F40" s="15">
        <v>0.66</v>
      </c>
      <c r="G40" s="16">
        <v>30782</v>
      </c>
      <c r="H40" s="16">
        <v>20316</v>
      </c>
      <c r="I40" s="16"/>
    </row>
    <row r="41" spans="1:9" x14ac:dyDescent="0.2">
      <c r="A41" s="11" t="s">
        <v>147</v>
      </c>
      <c r="B41" s="9" t="s">
        <v>130</v>
      </c>
      <c r="C41" s="13" t="s">
        <v>131</v>
      </c>
      <c r="D41" s="14" t="s">
        <v>116</v>
      </c>
      <c r="E41" s="14" t="s">
        <v>132</v>
      </c>
      <c r="F41" s="15">
        <v>0.1</v>
      </c>
      <c r="G41" s="16">
        <v>45934</v>
      </c>
      <c r="H41" s="16">
        <v>4593</v>
      </c>
      <c r="I41" s="16"/>
    </row>
    <row r="42" spans="1:9" x14ac:dyDescent="0.2">
      <c r="A42" s="11" t="s">
        <v>147</v>
      </c>
      <c r="B42" s="12" t="s">
        <v>133</v>
      </c>
      <c r="C42" s="13" t="s">
        <v>134</v>
      </c>
      <c r="D42" s="14" t="s">
        <v>116</v>
      </c>
      <c r="E42" s="14" t="s">
        <v>132</v>
      </c>
      <c r="F42" s="15">
        <v>5.0000000000000001E-3</v>
      </c>
      <c r="G42" s="16">
        <v>180217</v>
      </c>
      <c r="H42" s="16">
        <v>901</v>
      </c>
      <c r="I42" s="16"/>
    </row>
    <row r="43" spans="1:9" x14ac:dyDescent="0.2">
      <c r="A43" s="11" t="s">
        <v>147</v>
      </c>
      <c r="B43" s="12" t="s">
        <v>120</v>
      </c>
      <c r="C43" s="13" t="s">
        <v>121</v>
      </c>
      <c r="D43" s="14" t="s">
        <v>101</v>
      </c>
      <c r="E43" s="14" t="s">
        <v>122</v>
      </c>
      <c r="F43" s="15">
        <v>0.02</v>
      </c>
      <c r="G43" s="16">
        <v>3484</v>
      </c>
      <c r="H43" s="16">
        <v>70</v>
      </c>
      <c r="I43" s="16"/>
    </row>
    <row r="44" spans="1:9" x14ac:dyDescent="0.2">
      <c r="A44" s="11" t="s">
        <v>147</v>
      </c>
      <c r="B44" s="12" t="s">
        <v>123</v>
      </c>
      <c r="C44" s="13" t="s">
        <v>103</v>
      </c>
      <c r="D44" s="14" t="s">
        <v>124</v>
      </c>
      <c r="E44" s="14" t="s">
        <v>122</v>
      </c>
      <c r="F44" s="15">
        <v>0.7</v>
      </c>
      <c r="G44" s="16">
        <v>1824</v>
      </c>
      <c r="H44" s="16">
        <v>1277</v>
      </c>
      <c r="I44" s="16"/>
    </row>
    <row r="45" spans="1:9" ht="25.5" x14ac:dyDescent="0.2">
      <c r="A45" s="11" t="s">
        <v>147</v>
      </c>
      <c r="B45" s="9" t="s">
        <v>149</v>
      </c>
      <c r="C45" s="13" t="s">
        <v>150</v>
      </c>
      <c r="D45" s="14" t="s">
        <v>124</v>
      </c>
      <c r="E45" s="14" t="s">
        <v>122</v>
      </c>
      <c r="F45" s="15">
        <v>4.0999999999999996</v>
      </c>
      <c r="G45" s="16">
        <v>55265</v>
      </c>
      <c r="H45" s="16">
        <v>226587</v>
      </c>
      <c r="I45" s="16"/>
    </row>
    <row r="46" spans="1:9" x14ac:dyDescent="0.2">
      <c r="A46" s="11" t="s">
        <v>147</v>
      </c>
      <c r="B46" s="12" t="s">
        <v>137</v>
      </c>
      <c r="C46" s="13" t="s">
        <v>138</v>
      </c>
      <c r="D46" s="14" t="s">
        <v>124</v>
      </c>
      <c r="E46" s="14" t="s">
        <v>110</v>
      </c>
      <c r="F46" s="15">
        <v>7.0000000000000007E-2</v>
      </c>
      <c r="G46" s="16">
        <v>106670</v>
      </c>
      <c r="H46" s="16">
        <v>7467</v>
      </c>
      <c r="I46" s="16"/>
    </row>
    <row r="48" spans="1:9" x14ac:dyDescent="0.2">
      <c r="A48" s="2" t="s">
        <v>153</v>
      </c>
      <c r="B48" s="3" t="s">
        <v>107</v>
      </c>
      <c r="C48" s="4" t="s">
        <v>151</v>
      </c>
      <c r="D48" s="5" t="s">
        <v>109</v>
      </c>
      <c r="E48" s="5" t="s">
        <v>110</v>
      </c>
      <c r="F48" s="6"/>
      <c r="G48" s="7"/>
      <c r="H48" s="7"/>
      <c r="I48" s="7">
        <v>36872</v>
      </c>
    </row>
    <row r="49" spans="1:9" x14ac:dyDescent="0.2">
      <c r="A49" s="11" t="s">
        <v>153</v>
      </c>
      <c r="B49" s="9" t="s">
        <v>127</v>
      </c>
      <c r="C49" s="13" t="s">
        <v>102</v>
      </c>
      <c r="D49" s="14" t="s">
        <v>113</v>
      </c>
      <c r="E49" s="14" t="s">
        <v>91</v>
      </c>
      <c r="F49" s="15">
        <v>1.1000000000000001</v>
      </c>
      <c r="G49" s="16">
        <v>30782</v>
      </c>
      <c r="H49" s="16">
        <v>33860</v>
      </c>
      <c r="I49" s="16"/>
    </row>
    <row r="50" spans="1:9" x14ac:dyDescent="0.2">
      <c r="A50" s="11" t="s">
        <v>153</v>
      </c>
      <c r="B50" s="9" t="s">
        <v>154</v>
      </c>
      <c r="C50" s="13" t="s">
        <v>152</v>
      </c>
      <c r="D50" s="14" t="s">
        <v>124</v>
      </c>
      <c r="E50" s="14" t="s">
        <v>110</v>
      </c>
      <c r="F50" s="15">
        <v>0.01</v>
      </c>
      <c r="G50" s="16">
        <v>195036</v>
      </c>
      <c r="H50" s="16">
        <v>1950</v>
      </c>
      <c r="I50" s="16"/>
    </row>
    <row r="51" spans="1:9" x14ac:dyDescent="0.2">
      <c r="A51" s="11" t="s">
        <v>153</v>
      </c>
      <c r="B51" s="12" t="s">
        <v>120</v>
      </c>
      <c r="C51" s="13" t="s">
        <v>121</v>
      </c>
      <c r="D51" s="14" t="s">
        <v>101</v>
      </c>
      <c r="E51" s="14" t="s">
        <v>122</v>
      </c>
      <c r="F51" s="15">
        <v>0.2</v>
      </c>
      <c r="G51" s="16">
        <v>3484</v>
      </c>
      <c r="H51" s="16">
        <v>697</v>
      </c>
      <c r="I51" s="16"/>
    </row>
    <row r="52" spans="1:9" x14ac:dyDescent="0.2">
      <c r="A52" s="11" t="s">
        <v>153</v>
      </c>
      <c r="B52" s="9" t="s">
        <v>123</v>
      </c>
      <c r="C52" s="13" t="s">
        <v>103</v>
      </c>
      <c r="D52" s="14" t="s">
        <v>124</v>
      </c>
      <c r="E52" s="14" t="s">
        <v>122</v>
      </c>
      <c r="F52" s="15">
        <v>0.2</v>
      </c>
      <c r="G52" s="16">
        <v>1824</v>
      </c>
      <c r="H52" s="16">
        <v>365</v>
      </c>
      <c r="I52" s="16"/>
    </row>
    <row r="54" spans="1:9" x14ac:dyDescent="0.2">
      <c r="A54" s="2" t="s">
        <v>155</v>
      </c>
      <c r="B54" s="3" t="s">
        <v>107</v>
      </c>
      <c r="C54" s="4" t="s">
        <v>156</v>
      </c>
      <c r="D54" s="5" t="s">
        <v>109</v>
      </c>
      <c r="E54" s="5" t="s">
        <v>122</v>
      </c>
      <c r="F54" s="6"/>
      <c r="G54" s="7"/>
      <c r="H54" s="7"/>
      <c r="I54" s="7">
        <v>28583</v>
      </c>
    </row>
    <row r="55" spans="1:9" x14ac:dyDescent="0.2">
      <c r="A55" s="11" t="s">
        <v>155</v>
      </c>
      <c r="B55" s="9" t="s">
        <v>127</v>
      </c>
      <c r="C55" s="13" t="s">
        <v>102</v>
      </c>
      <c r="D55" s="14" t="s">
        <v>113</v>
      </c>
      <c r="E55" s="14" t="s">
        <v>91</v>
      </c>
      <c r="F55" s="15">
        <v>0.25</v>
      </c>
      <c r="G55" s="16">
        <v>30782</v>
      </c>
      <c r="H55" s="16">
        <v>7696</v>
      </c>
      <c r="I55" s="16"/>
    </row>
    <row r="56" spans="1:9" x14ac:dyDescent="0.2">
      <c r="A56" s="11" t="s">
        <v>155</v>
      </c>
      <c r="B56" s="9" t="s">
        <v>157</v>
      </c>
      <c r="C56" s="13" t="s">
        <v>158</v>
      </c>
      <c r="D56" s="14" t="s">
        <v>124</v>
      </c>
      <c r="E56" s="14" t="s">
        <v>86</v>
      </c>
      <c r="F56" s="15">
        <v>0.5</v>
      </c>
      <c r="G56" s="16">
        <v>39650</v>
      </c>
      <c r="H56" s="16">
        <v>19825</v>
      </c>
      <c r="I56" s="16"/>
    </row>
    <row r="57" spans="1:9" x14ac:dyDescent="0.2">
      <c r="A57" s="11" t="s">
        <v>155</v>
      </c>
      <c r="B57" s="12" t="s">
        <v>120</v>
      </c>
      <c r="C57" s="13" t="s">
        <v>121</v>
      </c>
      <c r="D57" s="14" t="s">
        <v>101</v>
      </c>
      <c r="E57" s="14" t="s">
        <v>122</v>
      </c>
      <c r="F57" s="15">
        <v>0.2</v>
      </c>
      <c r="G57" s="16">
        <v>3484</v>
      </c>
      <c r="H57" s="16">
        <v>697</v>
      </c>
      <c r="I57" s="16"/>
    </row>
    <row r="58" spans="1:9" x14ac:dyDescent="0.2">
      <c r="A58" s="11" t="s">
        <v>155</v>
      </c>
      <c r="B58" s="9" t="s">
        <v>123</v>
      </c>
      <c r="C58" s="13" t="s">
        <v>103</v>
      </c>
      <c r="D58" s="14" t="s">
        <v>124</v>
      </c>
      <c r="E58" s="14" t="s">
        <v>122</v>
      </c>
      <c r="F58" s="15">
        <v>0.2</v>
      </c>
      <c r="G58" s="16">
        <v>1824</v>
      </c>
      <c r="H58" s="16">
        <v>365</v>
      </c>
      <c r="I58" s="16"/>
    </row>
    <row r="60" spans="1:9" ht="25.5" x14ac:dyDescent="0.2">
      <c r="A60" s="2" t="s">
        <v>159</v>
      </c>
      <c r="B60" s="3" t="s">
        <v>107</v>
      </c>
      <c r="C60" s="4" t="s">
        <v>160</v>
      </c>
      <c r="D60" s="5" t="s">
        <v>109</v>
      </c>
      <c r="E60" s="5" t="s">
        <v>90</v>
      </c>
      <c r="F60" s="6"/>
      <c r="G60" s="7"/>
      <c r="H60" s="7"/>
      <c r="I60" s="7">
        <v>18815</v>
      </c>
    </row>
    <row r="61" spans="1:9" x14ac:dyDescent="0.2">
      <c r="A61" s="11" t="s">
        <v>159</v>
      </c>
      <c r="B61" s="12" t="s">
        <v>161</v>
      </c>
      <c r="C61" s="13" t="s">
        <v>162</v>
      </c>
      <c r="D61" s="14" t="s">
        <v>113</v>
      </c>
      <c r="E61" s="14" t="s">
        <v>91</v>
      </c>
      <c r="F61" s="15">
        <v>0.15</v>
      </c>
      <c r="G61" s="16">
        <v>54460</v>
      </c>
      <c r="H61" s="16">
        <v>8169</v>
      </c>
      <c r="I61" s="16"/>
    </row>
    <row r="62" spans="1:9" x14ac:dyDescent="0.2">
      <c r="A62" s="11" t="s">
        <v>159</v>
      </c>
      <c r="B62" s="12" t="s">
        <v>133</v>
      </c>
      <c r="C62" s="13" t="s">
        <v>134</v>
      </c>
      <c r="D62" s="14" t="s">
        <v>116</v>
      </c>
      <c r="E62" s="14" t="s">
        <v>132</v>
      </c>
      <c r="F62" s="15">
        <v>1.0399999999999999E-3</v>
      </c>
      <c r="G62" s="16">
        <v>180217</v>
      </c>
      <c r="H62" s="16">
        <v>187</v>
      </c>
      <c r="I62" s="16"/>
    </row>
    <row r="63" spans="1:9" x14ac:dyDescent="0.2">
      <c r="A63" s="11" t="s">
        <v>159</v>
      </c>
      <c r="B63" s="12" t="s">
        <v>120</v>
      </c>
      <c r="C63" s="13" t="s">
        <v>121</v>
      </c>
      <c r="D63" s="14" t="s">
        <v>101</v>
      </c>
      <c r="E63" s="14" t="s">
        <v>122</v>
      </c>
      <c r="F63" s="15">
        <v>0.2</v>
      </c>
      <c r="G63" s="16">
        <v>3484</v>
      </c>
      <c r="H63" s="16">
        <v>697</v>
      </c>
      <c r="I63" s="16"/>
    </row>
    <row r="64" spans="1:9" x14ac:dyDescent="0.2">
      <c r="A64" s="11" t="s">
        <v>159</v>
      </c>
      <c r="B64" s="12" t="s">
        <v>123</v>
      </c>
      <c r="C64" s="13" t="s">
        <v>103</v>
      </c>
      <c r="D64" s="14" t="s">
        <v>124</v>
      </c>
      <c r="E64" s="14" t="s">
        <v>122</v>
      </c>
      <c r="F64" s="15">
        <v>0.21299999999999999</v>
      </c>
      <c r="G64" s="16">
        <v>1824</v>
      </c>
      <c r="H64" s="16">
        <v>389</v>
      </c>
      <c r="I64" s="16"/>
    </row>
    <row r="65" spans="1:9" x14ac:dyDescent="0.2">
      <c r="A65" s="11" t="s">
        <v>159</v>
      </c>
      <c r="B65" s="12" t="s">
        <v>163</v>
      </c>
      <c r="C65" s="13" t="s">
        <v>164</v>
      </c>
      <c r="D65" s="14" t="s">
        <v>124</v>
      </c>
      <c r="E65" s="14" t="s">
        <v>90</v>
      </c>
      <c r="F65" s="15">
        <v>1.4</v>
      </c>
      <c r="G65" s="16">
        <v>3151</v>
      </c>
      <c r="H65" s="16">
        <v>4411</v>
      </c>
      <c r="I65" s="16"/>
    </row>
    <row r="66" spans="1:9" x14ac:dyDescent="0.2">
      <c r="A66" s="11" t="s">
        <v>159</v>
      </c>
      <c r="B66" s="12" t="s">
        <v>165</v>
      </c>
      <c r="C66" s="13" t="s">
        <v>166</v>
      </c>
      <c r="D66" s="14" t="s">
        <v>124</v>
      </c>
      <c r="E66" s="14" t="s">
        <v>90</v>
      </c>
      <c r="F66" s="15">
        <v>1.4</v>
      </c>
      <c r="G66" s="16">
        <v>3544</v>
      </c>
      <c r="H66" s="16">
        <v>4962</v>
      </c>
      <c r="I66" s="16"/>
    </row>
    <row r="68" spans="1:9" ht="25.5" x14ac:dyDescent="0.2">
      <c r="A68" s="2" t="s">
        <v>167</v>
      </c>
      <c r="B68" s="3" t="s">
        <v>107</v>
      </c>
      <c r="C68" s="4" t="s">
        <v>168</v>
      </c>
      <c r="D68" s="5" t="s">
        <v>109</v>
      </c>
      <c r="E68" s="5" t="s">
        <v>110</v>
      </c>
      <c r="F68" s="6"/>
      <c r="G68" s="7"/>
      <c r="H68" s="7"/>
      <c r="I68" s="7">
        <v>114633</v>
      </c>
    </row>
    <row r="69" spans="1:9" x14ac:dyDescent="0.2">
      <c r="A69" s="11" t="s">
        <v>167</v>
      </c>
      <c r="B69" s="12" t="s">
        <v>161</v>
      </c>
      <c r="C69" s="13" t="s">
        <v>162</v>
      </c>
      <c r="D69" s="14" t="s">
        <v>113</v>
      </c>
      <c r="E69" s="14" t="s">
        <v>91</v>
      </c>
      <c r="F69" s="15">
        <v>0.61083333333333334</v>
      </c>
      <c r="G69" s="16">
        <v>54460</v>
      </c>
      <c r="H69" s="16">
        <v>33266</v>
      </c>
      <c r="I69" s="16"/>
    </row>
    <row r="70" spans="1:9" x14ac:dyDescent="0.2">
      <c r="A70" s="11" t="s">
        <v>167</v>
      </c>
      <c r="B70" s="12" t="s">
        <v>130</v>
      </c>
      <c r="C70" s="13" t="s">
        <v>131</v>
      </c>
      <c r="D70" s="14" t="s">
        <v>116</v>
      </c>
      <c r="E70" s="14" t="s">
        <v>132</v>
      </c>
      <c r="F70" s="15">
        <v>8.3333333333333329E-2</v>
      </c>
      <c r="G70" s="16">
        <v>45934</v>
      </c>
      <c r="H70" s="16">
        <v>3828</v>
      </c>
      <c r="I70" s="16"/>
    </row>
    <row r="71" spans="1:9" x14ac:dyDescent="0.2">
      <c r="A71" s="11" t="s">
        <v>167</v>
      </c>
      <c r="B71" s="12" t="s">
        <v>120</v>
      </c>
      <c r="C71" s="13" t="s">
        <v>121</v>
      </c>
      <c r="D71" s="14" t="s">
        <v>101</v>
      </c>
      <c r="E71" s="14" t="s">
        <v>122</v>
      </c>
      <c r="F71" s="15">
        <v>0.02</v>
      </c>
      <c r="G71" s="16">
        <v>3484</v>
      </c>
      <c r="H71" s="16">
        <v>70</v>
      </c>
      <c r="I71" s="16"/>
    </row>
    <row r="72" spans="1:9" x14ac:dyDescent="0.2">
      <c r="A72" s="11" t="s">
        <v>167</v>
      </c>
      <c r="B72" s="12" t="s">
        <v>123</v>
      </c>
      <c r="C72" s="13" t="s">
        <v>103</v>
      </c>
      <c r="D72" s="14" t="s">
        <v>124</v>
      </c>
      <c r="E72" s="14" t="s">
        <v>122</v>
      </c>
      <c r="F72" s="15">
        <v>0.6</v>
      </c>
      <c r="G72" s="16">
        <v>1824</v>
      </c>
      <c r="H72" s="16">
        <v>1094</v>
      </c>
      <c r="I72" s="16"/>
    </row>
    <row r="73" spans="1:9" x14ac:dyDescent="0.2">
      <c r="A73" s="11" t="s">
        <v>167</v>
      </c>
      <c r="B73" s="12" t="s">
        <v>169</v>
      </c>
      <c r="C73" s="13" t="s">
        <v>170</v>
      </c>
      <c r="D73" s="14" t="s">
        <v>124</v>
      </c>
      <c r="E73" s="14" t="s">
        <v>110</v>
      </c>
      <c r="F73" s="15">
        <v>1.3</v>
      </c>
      <c r="G73" s="16">
        <v>58750</v>
      </c>
      <c r="H73" s="16">
        <v>76375</v>
      </c>
      <c r="I73" s="16"/>
    </row>
    <row r="75" spans="1:9" ht="38.25" x14ac:dyDescent="0.2">
      <c r="A75" s="2" t="s">
        <v>171</v>
      </c>
      <c r="B75" s="3" t="s">
        <v>107</v>
      </c>
      <c r="C75" s="4" t="s">
        <v>172</v>
      </c>
      <c r="D75" s="5" t="s">
        <v>109</v>
      </c>
      <c r="E75" s="5" t="s">
        <v>90</v>
      </c>
      <c r="F75" s="6"/>
      <c r="G75" s="7"/>
      <c r="H75" s="7"/>
      <c r="I75" s="7">
        <v>9104</v>
      </c>
    </row>
    <row r="76" spans="1:9" x14ac:dyDescent="0.2">
      <c r="A76" s="11" t="s">
        <v>171</v>
      </c>
      <c r="B76" s="9" t="s">
        <v>127</v>
      </c>
      <c r="C76" s="13" t="s">
        <v>102</v>
      </c>
      <c r="D76" s="14" t="s">
        <v>113</v>
      </c>
      <c r="E76" s="14" t="s">
        <v>91</v>
      </c>
      <c r="F76" s="15">
        <v>0.16666666666666666</v>
      </c>
      <c r="G76" s="16">
        <v>30782</v>
      </c>
      <c r="H76" s="16">
        <v>5130</v>
      </c>
      <c r="I76" s="16"/>
    </row>
    <row r="77" spans="1:9" x14ac:dyDescent="0.2">
      <c r="A77" s="11" t="s">
        <v>171</v>
      </c>
      <c r="B77" s="9" t="s">
        <v>137</v>
      </c>
      <c r="C77" s="13" t="s">
        <v>138</v>
      </c>
      <c r="D77" s="14" t="s">
        <v>124</v>
      </c>
      <c r="E77" s="14" t="s">
        <v>110</v>
      </c>
      <c r="F77" s="15">
        <v>0.03</v>
      </c>
      <c r="G77" s="16">
        <v>106670</v>
      </c>
      <c r="H77" s="16">
        <v>3200</v>
      </c>
      <c r="I77" s="16"/>
    </row>
    <row r="78" spans="1:9" x14ac:dyDescent="0.2">
      <c r="A78" s="11" t="s">
        <v>171</v>
      </c>
      <c r="B78" s="9" t="s">
        <v>130</v>
      </c>
      <c r="C78" s="13" t="s">
        <v>131</v>
      </c>
      <c r="D78" s="14" t="s">
        <v>116</v>
      </c>
      <c r="E78" s="14" t="s">
        <v>132</v>
      </c>
      <c r="F78" s="15">
        <v>1.1368804001819008E-2</v>
      </c>
      <c r="G78" s="16">
        <v>45934</v>
      </c>
      <c r="H78" s="16">
        <v>522</v>
      </c>
      <c r="I78" s="16"/>
    </row>
    <row r="79" spans="1:9" x14ac:dyDescent="0.2">
      <c r="A79" s="11" t="s">
        <v>171</v>
      </c>
      <c r="B79" s="12" t="s">
        <v>120</v>
      </c>
      <c r="C79" s="13" t="s">
        <v>121</v>
      </c>
      <c r="D79" s="14" t="s">
        <v>101</v>
      </c>
      <c r="E79" s="14" t="s">
        <v>122</v>
      </c>
      <c r="F79" s="15">
        <v>0.02</v>
      </c>
      <c r="G79" s="16">
        <v>3484</v>
      </c>
      <c r="H79" s="16">
        <v>70</v>
      </c>
      <c r="I79" s="16"/>
    </row>
    <row r="80" spans="1:9" x14ac:dyDescent="0.2">
      <c r="A80" s="11" t="s">
        <v>171</v>
      </c>
      <c r="B80" s="9" t="s">
        <v>123</v>
      </c>
      <c r="C80" s="13" t="s">
        <v>103</v>
      </c>
      <c r="D80" s="14" t="s">
        <v>124</v>
      </c>
      <c r="E80" s="14" t="s">
        <v>122</v>
      </c>
      <c r="F80" s="15">
        <v>0.1</v>
      </c>
      <c r="G80" s="16">
        <v>1824</v>
      </c>
      <c r="H80" s="16">
        <v>182</v>
      </c>
      <c r="I80" s="16"/>
    </row>
    <row r="81" spans="1:9" ht="25.5" x14ac:dyDescent="0.2">
      <c r="A81" s="2" t="s">
        <v>173</v>
      </c>
      <c r="B81" s="3" t="s">
        <v>107</v>
      </c>
      <c r="C81" s="4" t="s">
        <v>174</v>
      </c>
      <c r="D81" s="5" t="s">
        <v>109</v>
      </c>
      <c r="E81" s="5" t="s">
        <v>90</v>
      </c>
      <c r="F81" s="6"/>
      <c r="G81" s="7"/>
      <c r="H81" s="7"/>
      <c r="I81" s="7">
        <v>20058</v>
      </c>
    </row>
    <row r="82" spans="1:9" x14ac:dyDescent="0.2">
      <c r="A82" s="11" t="s">
        <v>173</v>
      </c>
      <c r="B82" s="9" t="s">
        <v>127</v>
      </c>
      <c r="C82" s="13" t="s">
        <v>102</v>
      </c>
      <c r="D82" s="14" t="s">
        <v>113</v>
      </c>
      <c r="E82" s="14" t="s">
        <v>91</v>
      </c>
      <c r="F82" s="15">
        <v>0.35</v>
      </c>
      <c r="G82" s="16">
        <v>30782</v>
      </c>
      <c r="H82" s="16">
        <v>10774</v>
      </c>
      <c r="I82" s="16"/>
    </row>
    <row r="83" spans="1:9" x14ac:dyDescent="0.2">
      <c r="A83" s="11" t="s">
        <v>173</v>
      </c>
      <c r="B83" s="9" t="s">
        <v>137</v>
      </c>
      <c r="C83" s="13" t="s">
        <v>138</v>
      </c>
      <c r="D83" s="14" t="s">
        <v>124</v>
      </c>
      <c r="E83" s="14" t="s">
        <v>110</v>
      </c>
      <c r="F83" s="15">
        <v>7.0000000000000007E-2</v>
      </c>
      <c r="G83" s="16">
        <v>106670</v>
      </c>
      <c r="H83" s="16">
        <v>7467</v>
      </c>
      <c r="I83" s="16"/>
    </row>
    <row r="84" spans="1:9" x14ac:dyDescent="0.2">
      <c r="A84" s="11" t="s">
        <v>173</v>
      </c>
      <c r="B84" s="9" t="s">
        <v>130</v>
      </c>
      <c r="C84" s="13" t="s">
        <v>131</v>
      </c>
      <c r="D84" s="14" t="s">
        <v>116</v>
      </c>
      <c r="E84" s="14" t="s">
        <v>132</v>
      </c>
      <c r="F84" s="15">
        <v>0.03</v>
      </c>
      <c r="G84" s="16">
        <v>45934</v>
      </c>
      <c r="H84" s="16">
        <v>1378</v>
      </c>
      <c r="I84" s="16"/>
    </row>
    <row r="85" spans="1:9" x14ac:dyDescent="0.2">
      <c r="A85" s="11" t="s">
        <v>173</v>
      </c>
      <c r="B85" s="12" t="s">
        <v>120</v>
      </c>
      <c r="C85" s="13" t="s">
        <v>121</v>
      </c>
      <c r="D85" s="14" t="s">
        <v>101</v>
      </c>
      <c r="E85" s="14" t="s">
        <v>122</v>
      </c>
      <c r="F85" s="15">
        <v>0.1</v>
      </c>
      <c r="G85" s="16">
        <v>3484</v>
      </c>
      <c r="H85" s="16">
        <v>348</v>
      </c>
      <c r="I85" s="16"/>
    </row>
    <row r="86" spans="1:9" x14ac:dyDescent="0.2">
      <c r="A86" s="11" t="s">
        <v>173</v>
      </c>
      <c r="B86" s="9" t="s">
        <v>123</v>
      </c>
      <c r="C86" s="13" t="s">
        <v>103</v>
      </c>
      <c r="D86" s="14" t="s">
        <v>124</v>
      </c>
      <c r="E86" s="14" t="s">
        <v>122</v>
      </c>
      <c r="F86" s="15">
        <v>0.05</v>
      </c>
      <c r="G86" s="16">
        <v>1824</v>
      </c>
      <c r="H86" s="16">
        <v>91</v>
      </c>
      <c r="I86" s="16"/>
    </row>
    <row r="88" spans="1:9" ht="25.5" x14ac:dyDescent="0.2">
      <c r="A88" s="2" t="s">
        <v>175</v>
      </c>
      <c r="B88" s="3" t="s">
        <v>107</v>
      </c>
      <c r="C88" s="4" t="s">
        <v>83</v>
      </c>
      <c r="D88" s="5" t="s">
        <v>109</v>
      </c>
      <c r="E88" s="5" t="s">
        <v>110</v>
      </c>
      <c r="F88" s="6"/>
      <c r="G88" s="7"/>
      <c r="H88" s="7"/>
      <c r="I88" s="7">
        <v>839365</v>
      </c>
    </row>
    <row r="89" spans="1:9" x14ac:dyDescent="0.2">
      <c r="A89" s="11" t="s">
        <v>175</v>
      </c>
      <c r="B89" s="12" t="s">
        <v>176</v>
      </c>
      <c r="C89" s="13" t="s">
        <v>177</v>
      </c>
      <c r="D89" s="14" t="s">
        <v>178</v>
      </c>
      <c r="E89" s="14" t="s">
        <v>110</v>
      </c>
      <c r="F89" s="15">
        <v>1.05</v>
      </c>
      <c r="G89" s="16">
        <v>600917</v>
      </c>
      <c r="H89" s="16">
        <v>630963</v>
      </c>
      <c r="I89" s="16"/>
    </row>
    <row r="90" spans="1:9" x14ac:dyDescent="0.2">
      <c r="A90" s="11" t="s">
        <v>175</v>
      </c>
      <c r="B90" s="9" t="s">
        <v>161</v>
      </c>
      <c r="C90" s="13" t="s">
        <v>162</v>
      </c>
      <c r="D90" s="14" t="s">
        <v>113</v>
      </c>
      <c r="E90" s="14" t="s">
        <v>91</v>
      </c>
      <c r="F90" s="15">
        <v>2.0942857142857143</v>
      </c>
      <c r="G90" s="16">
        <v>54460</v>
      </c>
      <c r="H90" s="16">
        <v>114055</v>
      </c>
      <c r="I90" s="16"/>
    </row>
    <row r="91" spans="1:9" x14ac:dyDescent="0.2">
      <c r="A91" s="11" t="s">
        <v>175</v>
      </c>
      <c r="B91" s="12" t="s">
        <v>133</v>
      </c>
      <c r="C91" s="13" t="s">
        <v>134</v>
      </c>
      <c r="D91" s="14" t="s">
        <v>116</v>
      </c>
      <c r="E91" s="14" t="s">
        <v>132</v>
      </c>
      <c r="F91" s="15">
        <v>0.1</v>
      </c>
      <c r="G91" s="16">
        <v>180217</v>
      </c>
      <c r="H91" s="16">
        <v>18022</v>
      </c>
      <c r="I91" s="16"/>
    </row>
    <row r="92" spans="1:9" x14ac:dyDescent="0.2">
      <c r="A92" s="11" t="s">
        <v>175</v>
      </c>
      <c r="B92" s="12" t="s">
        <v>179</v>
      </c>
      <c r="C92" s="13" t="s">
        <v>180</v>
      </c>
      <c r="D92" s="14" t="s">
        <v>116</v>
      </c>
      <c r="E92" s="14" t="s">
        <v>132</v>
      </c>
      <c r="F92" s="15">
        <v>0.14285714285714285</v>
      </c>
      <c r="G92" s="16">
        <v>58667</v>
      </c>
      <c r="H92" s="16">
        <v>8381</v>
      </c>
      <c r="I92" s="16"/>
    </row>
    <row r="93" spans="1:9" x14ac:dyDescent="0.2">
      <c r="A93" s="11" t="s">
        <v>175</v>
      </c>
      <c r="B93" s="12" t="s">
        <v>181</v>
      </c>
      <c r="C93" s="13" t="s">
        <v>182</v>
      </c>
      <c r="D93" s="14" t="s">
        <v>116</v>
      </c>
      <c r="E93" s="14" t="s">
        <v>132</v>
      </c>
      <c r="F93" s="15">
        <v>0.14285714285714285</v>
      </c>
      <c r="G93" s="16">
        <v>63665</v>
      </c>
      <c r="H93" s="16">
        <v>9095</v>
      </c>
      <c r="I93" s="16"/>
    </row>
    <row r="94" spans="1:9" x14ac:dyDescent="0.2">
      <c r="A94" s="11" t="s">
        <v>175</v>
      </c>
      <c r="B94" s="12" t="s">
        <v>120</v>
      </c>
      <c r="C94" s="13" t="s">
        <v>121</v>
      </c>
      <c r="D94" s="14" t="s">
        <v>101</v>
      </c>
      <c r="E94" s="14" t="s">
        <v>122</v>
      </c>
      <c r="F94" s="15">
        <v>2</v>
      </c>
      <c r="G94" s="16">
        <v>3484</v>
      </c>
      <c r="H94" s="16">
        <v>6968</v>
      </c>
      <c r="I94" s="16"/>
    </row>
    <row r="95" spans="1:9" x14ac:dyDescent="0.2">
      <c r="A95" s="11" t="s">
        <v>175</v>
      </c>
      <c r="B95" s="12" t="s">
        <v>123</v>
      </c>
      <c r="C95" s="13" t="s">
        <v>103</v>
      </c>
      <c r="D95" s="14" t="s">
        <v>124</v>
      </c>
      <c r="E95" s="14" t="s">
        <v>122</v>
      </c>
      <c r="F95" s="15">
        <v>2</v>
      </c>
      <c r="G95" s="16">
        <v>1824</v>
      </c>
      <c r="H95" s="16">
        <v>3648</v>
      </c>
      <c r="I95" s="16"/>
    </row>
    <row r="96" spans="1:9" x14ac:dyDescent="0.2">
      <c r="A96" s="11" t="s">
        <v>175</v>
      </c>
      <c r="B96" s="12" t="s">
        <v>183</v>
      </c>
      <c r="C96" s="13" t="s">
        <v>184</v>
      </c>
      <c r="D96" s="14" t="s">
        <v>124</v>
      </c>
      <c r="E96" s="14" t="s">
        <v>185</v>
      </c>
      <c r="F96" s="15">
        <v>0.2</v>
      </c>
      <c r="G96" s="16">
        <v>6200</v>
      </c>
      <c r="H96" s="16">
        <v>1240</v>
      </c>
      <c r="I96" s="16"/>
    </row>
    <row r="97" spans="1:9" x14ac:dyDescent="0.2">
      <c r="A97" s="11" t="s">
        <v>175</v>
      </c>
      <c r="B97" s="12" t="s">
        <v>186</v>
      </c>
      <c r="C97" s="13" t="s">
        <v>187</v>
      </c>
      <c r="D97" s="14" t="s">
        <v>124</v>
      </c>
      <c r="E97" s="14" t="s">
        <v>188</v>
      </c>
      <c r="F97" s="15">
        <v>1.4</v>
      </c>
      <c r="G97" s="16">
        <v>13045</v>
      </c>
      <c r="H97" s="16">
        <v>18263</v>
      </c>
      <c r="I97" s="16"/>
    </row>
    <row r="98" spans="1:9" x14ac:dyDescent="0.2">
      <c r="A98" s="11" t="s">
        <v>175</v>
      </c>
      <c r="B98" s="12" t="s">
        <v>189</v>
      </c>
      <c r="C98" s="13" t="s">
        <v>190</v>
      </c>
      <c r="D98" s="14" t="s">
        <v>124</v>
      </c>
      <c r="E98" s="14" t="s">
        <v>122</v>
      </c>
      <c r="F98" s="15">
        <v>0.8</v>
      </c>
      <c r="G98" s="16">
        <v>14569</v>
      </c>
      <c r="H98" s="16">
        <v>11655</v>
      </c>
      <c r="I98" s="16"/>
    </row>
    <row r="99" spans="1:9" x14ac:dyDescent="0.2">
      <c r="A99" s="11" t="s">
        <v>175</v>
      </c>
      <c r="B99" s="12" t="s">
        <v>191</v>
      </c>
      <c r="C99" s="13" t="s">
        <v>192</v>
      </c>
      <c r="D99" s="14" t="s">
        <v>124</v>
      </c>
      <c r="E99" s="14" t="s">
        <v>122</v>
      </c>
      <c r="F99" s="15">
        <v>1.25</v>
      </c>
      <c r="G99" s="16">
        <v>13660</v>
      </c>
      <c r="H99" s="16">
        <v>17075</v>
      </c>
      <c r="I99" s="16"/>
    </row>
    <row r="101" spans="1:9" ht="25.5" x14ac:dyDescent="0.2">
      <c r="A101" s="2" t="s">
        <v>193</v>
      </c>
      <c r="B101" s="3" t="s">
        <v>107</v>
      </c>
      <c r="C101" s="4" t="s">
        <v>194</v>
      </c>
      <c r="D101" s="5" t="s">
        <v>109</v>
      </c>
      <c r="E101" s="5" t="s">
        <v>84</v>
      </c>
      <c r="F101" s="6"/>
      <c r="G101" s="7"/>
      <c r="H101" s="7"/>
      <c r="I101" s="7">
        <v>25013</v>
      </c>
    </row>
    <row r="102" spans="1:9" x14ac:dyDescent="0.2">
      <c r="A102" s="11" t="s">
        <v>193</v>
      </c>
      <c r="B102" s="12" t="s">
        <v>133</v>
      </c>
      <c r="C102" s="13" t="s">
        <v>134</v>
      </c>
      <c r="D102" s="14" t="s">
        <v>116</v>
      </c>
      <c r="E102" s="14" t="s">
        <v>132</v>
      </c>
      <c r="F102" s="15">
        <v>1E-3</v>
      </c>
      <c r="G102" s="16">
        <v>180217</v>
      </c>
      <c r="H102" s="16">
        <v>180</v>
      </c>
      <c r="I102" s="16"/>
    </row>
    <row r="103" spans="1:9" x14ac:dyDescent="0.2">
      <c r="A103" s="11" t="s">
        <v>193</v>
      </c>
      <c r="B103" s="12" t="s">
        <v>120</v>
      </c>
      <c r="C103" s="13" t="s">
        <v>121</v>
      </c>
      <c r="D103" s="14" t="s">
        <v>101</v>
      </c>
      <c r="E103" s="14" t="s">
        <v>122</v>
      </c>
      <c r="F103" s="15">
        <v>0.01</v>
      </c>
      <c r="G103" s="16">
        <v>3484</v>
      </c>
      <c r="H103" s="16">
        <v>35</v>
      </c>
      <c r="I103" s="16"/>
    </row>
    <row r="104" spans="1:9" x14ac:dyDescent="0.2">
      <c r="A104" s="11" t="s">
        <v>193</v>
      </c>
      <c r="B104" s="12" t="s">
        <v>123</v>
      </c>
      <c r="C104" s="13" t="s">
        <v>103</v>
      </c>
      <c r="D104" s="14" t="s">
        <v>124</v>
      </c>
      <c r="E104" s="14" t="s">
        <v>122</v>
      </c>
      <c r="F104" s="15">
        <v>0.01</v>
      </c>
      <c r="G104" s="16">
        <v>1824</v>
      </c>
      <c r="H104" s="16">
        <v>18</v>
      </c>
      <c r="I104" s="16"/>
    </row>
    <row r="105" spans="1:9" x14ac:dyDescent="0.2">
      <c r="A105" s="11" t="s">
        <v>193</v>
      </c>
      <c r="B105" s="12" t="s">
        <v>195</v>
      </c>
      <c r="C105" s="13" t="s">
        <v>196</v>
      </c>
      <c r="D105" s="14" t="s">
        <v>124</v>
      </c>
      <c r="E105" s="14" t="s">
        <v>122</v>
      </c>
      <c r="F105" s="15">
        <v>0.2</v>
      </c>
      <c r="G105" s="16">
        <v>123900</v>
      </c>
      <c r="H105" s="16">
        <v>24780</v>
      </c>
      <c r="I105" s="16"/>
    </row>
    <row r="107" spans="1:9" ht="25.5" x14ac:dyDescent="0.2">
      <c r="A107" s="2" t="s">
        <v>197</v>
      </c>
      <c r="B107" s="3" t="s">
        <v>107</v>
      </c>
      <c r="C107" s="4" t="s">
        <v>85</v>
      </c>
      <c r="D107" s="5" t="s">
        <v>109</v>
      </c>
      <c r="E107" s="5" t="s">
        <v>90</v>
      </c>
      <c r="F107" s="6"/>
      <c r="G107" s="7"/>
      <c r="H107" s="7"/>
      <c r="I107" s="7">
        <v>88649</v>
      </c>
    </row>
    <row r="108" spans="1:9" x14ac:dyDescent="0.2">
      <c r="A108" s="11" t="s">
        <v>197</v>
      </c>
      <c r="B108" s="12" t="s">
        <v>198</v>
      </c>
      <c r="C108" s="13" t="s">
        <v>199</v>
      </c>
      <c r="D108" s="14" t="s">
        <v>178</v>
      </c>
      <c r="E108" s="14" t="s">
        <v>110</v>
      </c>
      <c r="F108" s="15">
        <v>8.4000000000000005E-2</v>
      </c>
      <c r="G108" s="16">
        <v>561725</v>
      </c>
      <c r="H108" s="16">
        <v>47185</v>
      </c>
      <c r="I108" s="16"/>
    </row>
    <row r="109" spans="1:9" x14ac:dyDescent="0.2">
      <c r="A109" s="11" t="s">
        <v>197</v>
      </c>
      <c r="B109" s="12" t="s">
        <v>161</v>
      </c>
      <c r="C109" s="13" t="s">
        <v>162</v>
      </c>
      <c r="D109" s="14" t="s">
        <v>113</v>
      </c>
      <c r="E109" s="14" t="s">
        <v>91</v>
      </c>
      <c r="F109" s="15">
        <v>0.5</v>
      </c>
      <c r="G109" s="16">
        <v>54460</v>
      </c>
      <c r="H109" s="16">
        <v>27230</v>
      </c>
      <c r="I109" s="16"/>
    </row>
    <row r="110" spans="1:9" x14ac:dyDescent="0.2">
      <c r="A110" s="11" t="s">
        <v>197</v>
      </c>
      <c r="B110" s="9" t="s">
        <v>189</v>
      </c>
      <c r="C110" s="13" t="s">
        <v>190</v>
      </c>
      <c r="D110" s="14" t="s">
        <v>124</v>
      </c>
      <c r="E110" s="14" t="s">
        <v>122</v>
      </c>
      <c r="F110" s="15">
        <v>0.44333333333333336</v>
      </c>
      <c r="G110" s="16">
        <v>14569</v>
      </c>
      <c r="H110" s="16">
        <v>6459</v>
      </c>
      <c r="I110" s="16"/>
    </row>
    <row r="111" spans="1:9" x14ac:dyDescent="0.2">
      <c r="A111" s="11" t="s">
        <v>197</v>
      </c>
      <c r="B111" s="12" t="s">
        <v>133</v>
      </c>
      <c r="C111" s="13" t="s">
        <v>134</v>
      </c>
      <c r="D111" s="14" t="s">
        <v>116</v>
      </c>
      <c r="E111" s="14" t="s">
        <v>132</v>
      </c>
      <c r="F111" s="15">
        <v>5.8999999999999999E-3</v>
      </c>
      <c r="G111" s="16">
        <v>180217</v>
      </c>
      <c r="H111" s="16">
        <v>1063</v>
      </c>
      <c r="I111" s="16"/>
    </row>
    <row r="112" spans="1:9" x14ac:dyDescent="0.2">
      <c r="A112" s="11" t="s">
        <v>197</v>
      </c>
      <c r="B112" s="12" t="s">
        <v>120</v>
      </c>
      <c r="C112" s="13" t="s">
        <v>121</v>
      </c>
      <c r="D112" s="14" t="s">
        <v>101</v>
      </c>
      <c r="E112" s="14" t="s">
        <v>122</v>
      </c>
      <c r="F112" s="15">
        <v>0.25</v>
      </c>
      <c r="G112" s="16">
        <v>3484</v>
      </c>
      <c r="H112" s="16">
        <v>871</v>
      </c>
      <c r="I112" s="16"/>
    </row>
    <row r="113" spans="1:9" x14ac:dyDescent="0.2">
      <c r="A113" s="11" t="s">
        <v>197</v>
      </c>
      <c r="B113" s="12" t="s">
        <v>123</v>
      </c>
      <c r="C113" s="13" t="s">
        <v>103</v>
      </c>
      <c r="D113" s="14" t="s">
        <v>124</v>
      </c>
      <c r="E113" s="14" t="s">
        <v>122</v>
      </c>
      <c r="F113" s="15">
        <v>0.8</v>
      </c>
      <c r="G113" s="16">
        <v>1824</v>
      </c>
      <c r="H113" s="16">
        <v>1459</v>
      </c>
      <c r="I113" s="16"/>
    </row>
    <row r="114" spans="1:9" x14ac:dyDescent="0.2">
      <c r="A114" s="11" t="s">
        <v>197</v>
      </c>
      <c r="B114" s="9" t="s">
        <v>200</v>
      </c>
      <c r="C114" s="13" t="s">
        <v>201</v>
      </c>
      <c r="D114" s="14" t="s">
        <v>124</v>
      </c>
      <c r="E114" s="14" t="s">
        <v>84</v>
      </c>
      <c r="F114" s="15">
        <v>0.2</v>
      </c>
      <c r="G114" s="16">
        <v>12000</v>
      </c>
      <c r="H114" s="16">
        <v>2400</v>
      </c>
      <c r="I114" s="16"/>
    </row>
    <row r="115" spans="1:9" x14ac:dyDescent="0.2">
      <c r="A115" s="11" t="s">
        <v>197</v>
      </c>
      <c r="B115" s="12" t="s">
        <v>202</v>
      </c>
      <c r="C115" s="13" t="s">
        <v>203</v>
      </c>
      <c r="D115" s="14" t="s">
        <v>124</v>
      </c>
      <c r="E115" s="14" t="s">
        <v>204</v>
      </c>
      <c r="F115" s="15">
        <v>0.3</v>
      </c>
      <c r="G115" s="16">
        <v>4456</v>
      </c>
      <c r="H115" s="16">
        <v>1337</v>
      </c>
      <c r="I115" s="16"/>
    </row>
    <row r="116" spans="1:9" x14ac:dyDescent="0.2">
      <c r="A116" s="11" t="s">
        <v>197</v>
      </c>
      <c r="B116" s="9" t="s">
        <v>205</v>
      </c>
      <c r="C116" s="13" t="s">
        <v>206</v>
      </c>
      <c r="D116" s="14" t="s">
        <v>124</v>
      </c>
      <c r="E116" s="14" t="s">
        <v>185</v>
      </c>
      <c r="F116" s="15">
        <v>0.01</v>
      </c>
      <c r="G116" s="16">
        <v>5100</v>
      </c>
      <c r="H116" s="16">
        <v>51</v>
      </c>
      <c r="I116" s="16"/>
    </row>
    <row r="117" spans="1:9" x14ac:dyDescent="0.2">
      <c r="A117" s="11" t="s">
        <v>197</v>
      </c>
      <c r="B117" s="9" t="s">
        <v>207</v>
      </c>
      <c r="C117" s="13" t="s">
        <v>208</v>
      </c>
      <c r="D117" s="14" t="s">
        <v>124</v>
      </c>
      <c r="E117" s="14" t="s">
        <v>84</v>
      </c>
      <c r="F117" s="15">
        <v>0.1</v>
      </c>
      <c r="G117" s="16">
        <v>5938</v>
      </c>
      <c r="H117" s="16">
        <v>594</v>
      </c>
      <c r="I117" s="16"/>
    </row>
    <row r="119" spans="1:9" ht="38.25" x14ac:dyDescent="0.2">
      <c r="A119" s="2" t="s">
        <v>209</v>
      </c>
      <c r="B119" s="3" t="s">
        <v>107</v>
      </c>
      <c r="C119" s="4" t="s">
        <v>210</v>
      </c>
      <c r="D119" s="5" t="s">
        <v>109</v>
      </c>
      <c r="E119" s="5" t="s">
        <v>211</v>
      </c>
      <c r="F119" s="6"/>
      <c r="G119" s="7"/>
      <c r="H119" s="7"/>
      <c r="I119" s="7">
        <v>78414</v>
      </c>
    </row>
    <row r="120" spans="1:9" x14ac:dyDescent="0.2">
      <c r="A120" s="11" t="s">
        <v>209</v>
      </c>
      <c r="B120" s="12" t="s">
        <v>198</v>
      </c>
      <c r="C120" s="13" t="s">
        <v>199</v>
      </c>
      <c r="D120" s="14" t="s">
        <v>178</v>
      </c>
      <c r="E120" s="14" t="s">
        <v>110</v>
      </c>
      <c r="F120" s="15">
        <v>5.04E-2</v>
      </c>
      <c r="G120" s="16">
        <v>561725</v>
      </c>
      <c r="H120" s="16">
        <v>28311</v>
      </c>
      <c r="I120" s="16"/>
    </row>
    <row r="121" spans="1:9" x14ac:dyDescent="0.2">
      <c r="A121" s="11" t="s">
        <v>209</v>
      </c>
      <c r="B121" s="12" t="s">
        <v>161</v>
      </c>
      <c r="C121" s="13" t="s">
        <v>162</v>
      </c>
      <c r="D121" s="14" t="s">
        <v>113</v>
      </c>
      <c r="E121" s="14" t="s">
        <v>91</v>
      </c>
      <c r="F121" s="15">
        <v>0.75</v>
      </c>
      <c r="G121" s="16">
        <v>54460</v>
      </c>
      <c r="H121" s="16">
        <v>40845</v>
      </c>
      <c r="I121" s="16"/>
    </row>
    <row r="122" spans="1:9" x14ac:dyDescent="0.2">
      <c r="A122" s="11" t="s">
        <v>209</v>
      </c>
      <c r="B122" s="12" t="s">
        <v>120</v>
      </c>
      <c r="C122" s="13" t="s">
        <v>121</v>
      </c>
      <c r="D122" s="14" t="s">
        <v>101</v>
      </c>
      <c r="E122" s="14" t="s">
        <v>122</v>
      </c>
      <c r="F122" s="15">
        <v>1.5</v>
      </c>
      <c r="G122" s="16">
        <v>3484</v>
      </c>
      <c r="H122" s="16">
        <v>5226</v>
      </c>
      <c r="I122" s="16"/>
    </row>
    <row r="123" spans="1:9" x14ac:dyDescent="0.2">
      <c r="A123" s="11" t="s">
        <v>209</v>
      </c>
      <c r="B123" s="9" t="s">
        <v>205</v>
      </c>
      <c r="C123" s="13" t="s">
        <v>206</v>
      </c>
      <c r="D123" s="14" t="s">
        <v>124</v>
      </c>
      <c r="E123" s="14" t="s">
        <v>185</v>
      </c>
      <c r="F123" s="15">
        <v>0.1</v>
      </c>
      <c r="G123" s="16">
        <v>5100</v>
      </c>
      <c r="H123" s="16">
        <v>510</v>
      </c>
      <c r="I123" s="16"/>
    </row>
    <row r="124" spans="1:9" x14ac:dyDescent="0.2">
      <c r="A124" s="11" t="s">
        <v>209</v>
      </c>
      <c r="B124" s="12" t="s">
        <v>202</v>
      </c>
      <c r="C124" s="13" t="s">
        <v>203</v>
      </c>
      <c r="D124" s="14" t="s">
        <v>124</v>
      </c>
      <c r="E124" s="14" t="s">
        <v>204</v>
      </c>
      <c r="F124" s="15">
        <v>0.3</v>
      </c>
      <c r="G124" s="16">
        <v>4456</v>
      </c>
      <c r="H124" s="16">
        <v>1337</v>
      </c>
      <c r="I124" s="16"/>
    </row>
    <row r="125" spans="1:9" x14ac:dyDescent="0.2">
      <c r="A125" s="11" t="s">
        <v>209</v>
      </c>
      <c r="B125" s="12" t="s">
        <v>189</v>
      </c>
      <c r="C125" s="13" t="s">
        <v>190</v>
      </c>
      <c r="D125" s="14" t="s">
        <v>124</v>
      </c>
      <c r="E125" s="14" t="s">
        <v>122</v>
      </c>
      <c r="F125" s="15">
        <v>0.15</v>
      </c>
      <c r="G125" s="16">
        <v>14569</v>
      </c>
      <c r="H125" s="16">
        <v>2185</v>
      </c>
      <c r="I125" s="16"/>
    </row>
    <row r="127" spans="1:9" ht="25.5" x14ac:dyDescent="0.2">
      <c r="A127" s="2" t="s">
        <v>143</v>
      </c>
      <c r="B127" s="3" t="s">
        <v>107</v>
      </c>
      <c r="C127" s="4" t="s">
        <v>144</v>
      </c>
      <c r="D127" s="5" t="s">
        <v>109</v>
      </c>
      <c r="E127" s="5" t="s">
        <v>90</v>
      </c>
      <c r="F127" s="6"/>
      <c r="G127" s="7"/>
      <c r="H127" s="7"/>
      <c r="I127" s="7">
        <v>190908</v>
      </c>
    </row>
    <row r="128" spans="1:9" x14ac:dyDescent="0.2">
      <c r="A128" s="11" t="s">
        <v>143</v>
      </c>
      <c r="B128" s="12" t="s">
        <v>127</v>
      </c>
      <c r="C128" s="13" t="s">
        <v>102</v>
      </c>
      <c r="D128" s="14" t="s">
        <v>113</v>
      </c>
      <c r="E128" s="14" t="s">
        <v>91</v>
      </c>
      <c r="F128" s="15">
        <v>0.66</v>
      </c>
      <c r="G128" s="16">
        <v>30782</v>
      </c>
      <c r="H128" s="16">
        <v>20316</v>
      </c>
      <c r="I128" s="16"/>
    </row>
    <row r="129" spans="1:9" x14ac:dyDescent="0.2">
      <c r="A129" s="11" t="s">
        <v>143</v>
      </c>
      <c r="B129" s="9" t="s">
        <v>130</v>
      </c>
      <c r="C129" s="13" t="s">
        <v>131</v>
      </c>
      <c r="D129" s="14" t="s">
        <v>116</v>
      </c>
      <c r="E129" s="14" t="s">
        <v>132</v>
      </c>
      <c r="F129" s="15">
        <v>0.1</v>
      </c>
      <c r="G129" s="16">
        <v>45934</v>
      </c>
      <c r="H129" s="16">
        <v>4593</v>
      </c>
      <c r="I129" s="16"/>
    </row>
    <row r="130" spans="1:9" x14ac:dyDescent="0.2">
      <c r="A130" s="11" t="s">
        <v>143</v>
      </c>
      <c r="B130" s="12" t="s">
        <v>133</v>
      </c>
      <c r="C130" s="13" t="s">
        <v>134</v>
      </c>
      <c r="D130" s="14" t="s">
        <v>116</v>
      </c>
      <c r="E130" s="14" t="s">
        <v>132</v>
      </c>
      <c r="F130" s="15">
        <v>5.0000000000000001E-3</v>
      </c>
      <c r="G130" s="16">
        <v>180217</v>
      </c>
      <c r="H130" s="16">
        <v>901</v>
      </c>
      <c r="I130" s="16"/>
    </row>
    <row r="131" spans="1:9" x14ac:dyDescent="0.2">
      <c r="A131" s="11" t="s">
        <v>143</v>
      </c>
      <c r="B131" s="12" t="s">
        <v>120</v>
      </c>
      <c r="C131" s="13" t="s">
        <v>121</v>
      </c>
      <c r="D131" s="14" t="s">
        <v>101</v>
      </c>
      <c r="E131" s="14" t="s">
        <v>122</v>
      </c>
      <c r="F131" s="15">
        <v>0.02</v>
      </c>
      <c r="G131" s="16">
        <v>3484</v>
      </c>
      <c r="H131" s="16">
        <v>70</v>
      </c>
      <c r="I131" s="16"/>
    </row>
    <row r="132" spans="1:9" x14ac:dyDescent="0.2">
      <c r="A132" s="11" t="s">
        <v>143</v>
      </c>
      <c r="B132" s="12" t="s">
        <v>123</v>
      </c>
      <c r="C132" s="13" t="s">
        <v>103</v>
      </c>
      <c r="D132" s="14" t="s">
        <v>124</v>
      </c>
      <c r="E132" s="14" t="s">
        <v>122</v>
      </c>
      <c r="F132" s="15">
        <v>0.7</v>
      </c>
      <c r="G132" s="16">
        <v>1824</v>
      </c>
      <c r="H132" s="16">
        <v>1277</v>
      </c>
      <c r="I132" s="16"/>
    </row>
    <row r="133" spans="1:9" ht="25.5" x14ac:dyDescent="0.2">
      <c r="A133" s="11" t="s">
        <v>143</v>
      </c>
      <c r="B133" s="9" t="s">
        <v>145</v>
      </c>
      <c r="C133" s="13" t="s">
        <v>146</v>
      </c>
      <c r="D133" s="14" t="s">
        <v>124</v>
      </c>
      <c r="E133" s="14" t="s">
        <v>122</v>
      </c>
      <c r="F133" s="15">
        <v>4.0999999999999996</v>
      </c>
      <c r="G133" s="16">
        <v>38118</v>
      </c>
      <c r="H133" s="16">
        <v>156284</v>
      </c>
      <c r="I133" s="16"/>
    </row>
    <row r="134" spans="1:9" x14ac:dyDescent="0.2">
      <c r="A134" s="11" t="s">
        <v>143</v>
      </c>
      <c r="B134" s="12" t="s">
        <v>137</v>
      </c>
      <c r="C134" s="13" t="s">
        <v>138</v>
      </c>
      <c r="D134" s="14" t="s">
        <v>124</v>
      </c>
      <c r="E134" s="14" t="s">
        <v>110</v>
      </c>
      <c r="F134" s="15">
        <v>7.0000000000000007E-2</v>
      </c>
      <c r="G134" s="16">
        <v>106670</v>
      </c>
      <c r="H134" s="16">
        <v>7467</v>
      </c>
      <c r="I134" s="16"/>
    </row>
    <row r="135" spans="1:9" ht="25.5" x14ac:dyDescent="0.2">
      <c r="A135" s="2" t="s">
        <v>147</v>
      </c>
      <c r="B135" s="3" t="s">
        <v>107</v>
      </c>
      <c r="C135" s="4" t="s">
        <v>148</v>
      </c>
      <c r="D135" s="5" t="s">
        <v>109</v>
      </c>
      <c r="E135" s="5" t="s">
        <v>90</v>
      </c>
      <c r="F135" s="6"/>
      <c r="G135" s="7"/>
      <c r="H135" s="7"/>
      <c r="I135" s="7">
        <v>261211</v>
      </c>
    </row>
    <row r="136" spans="1:9" x14ac:dyDescent="0.2">
      <c r="A136" s="11" t="s">
        <v>147</v>
      </c>
      <c r="B136" s="12" t="s">
        <v>127</v>
      </c>
      <c r="C136" s="13" t="s">
        <v>102</v>
      </c>
      <c r="D136" s="14" t="s">
        <v>113</v>
      </c>
      <c r="E136" s="14" t="s">
        <v>91</v>
      </c>
      <c r="F136" s="15">
        <v>0.66</v>
      </c>
      <c r="G136" s="16">
        <v>30782</v>
      </c>
      <c r="H136" s="16">
        <v>20316</v>
      </c>
      <c r="I136" s="16"/>
    </row>
    <row r="137" spans="1:9" x14ac:dyDescent="0.2">
      <c r="A137" s="11" t="s">
        <v>147</v>
      </c>
      <c r="B137" s="9" t="s">
        <v>130</v>
      </c>
      <c r="C137" s="13" t="s">
        <v>131</v>
      </c>
      <c r="D137" s="14" t="s">
        <v>116</v>
      </c>
      <c r="E137" s="14" t="s">
        <v>132</v>
      </c>
      <c r="F137" s="15">
        <v>0.1</v>
      </c>
      <c r="G137" s="16">
        <v>45934</v>
      </c>
      <c r="H137" s="16">
        <v>4593</v>
      </c>
      <c r="I137" s="16"/>
    </row>
    <row r="138" spans="1:9" x14ac:dyDescent="0.2">
      <c r="A138" s="11" t="s">
        <v>147</v>
      </c>
      <c r="B138" s="12" t="s">
        <v>133</v>
      </c>
      <c r="C138" s="13" t="s">
        <v>134</v>
      </c>
      <c r="D138" s="14" t="s">
        <v>116</v>
      </c>
      <c r="E138" s="14" t="s">
        <v>132</v>
      </c>
      <c r="F138" s="15">
        <v>5.0000000000000001E-3</v>
      </c>
      <c r="G138" s="16">
        <v>180217</v>
      </c>
      <c r="H138" s="16">
        <v>901</v>
      </c>
      <c r="I138" s="16"/>
    </row>
    <row r="139" spans="1:9" x14ac:dyDescent="0.2">
      <c r="A139" s="11" t="s">
        <v>147</v>
      </c>
      <c r="B139" s="12" t="s">
        <v>120</v>
      </c>
      <c r="C139" s="13" t="s">
        <v>121</v>
      </c>
      <c r="D139" s="14" t="s">
        <v>101</v>
      </c>
      <c r="E139" s="14" t="s">
        <v>122</v>
      </c>
      <c r="F139" s="15">
        <v>0.02</v>
      </c>
      <c r="G139" s="16">
        <v>3484</v>
      </c>
      <c r="H139" s="16">
        <v>70</v>
      </c>
      <c r="I139" s="16"/>
    </row>
    <row r="140" spans="1:9" x14ac:dyDescent="0.2">
      <c r="A140" s="11" t="s">
        <v>147</v>
      </c>
      <c r="B140" s="12" t="s">
        <v>123</v>
      </c>
      <c r="C140" s="13" t="s">
        <v>103</v>
      </c>
      <c r="D140" s="14" t="s">
        <v>124</v>
      </c>
      <c r="E140" s="14" t="s">
        <v>122</v>
      </c>
      <c r="F140" s="15">
        <v>0.7</v>
      </c>
      <c r="G140" s="16">
        <v>1824</v>
      </c>
      <c r="H140" s="16">
        <v>1277</v>
      </c>
      <c r="I140" s="16"/>
    </row>
    <row r="141" spans="1:9" ht="25.5" x14ac:dyDescent="0.2">
      <c r="A141" s="11" t="s">
        <v>147</v>
      </c>
      <c r="B141" s="9" t="s">
        <v>149</v>
      </c>
      <c r="C141" s="13" t="s">
        <v>150</v>
      </c>
      <c r="D141" s="14" t="s">
        <v>124</v>
      </c>
      <c r="E141" s="14" t="s">
        <v>122</v>
      </c>
      <c r="F141" s="15">
        <v>4.0999999999999996</v>
      </c>
      <c r="G141" s="16">
        <v>55265</v>
      </c>
      <c r="H141" s="16">
        <v>226587</v>
      </c>
      <c r="I141" s="16"/>
    </row>
    <row r="142" spans="1:9" x14ac:dyDescent="0.2">
      <c r="A142" s="11" t="s">
        <v>147</v>
      </c>
      <c r="B142" s="12" t="s">
        <v>137</v>
      </c>
      <c r="C142" s="13" t="s">
        <v>138</v>
      </c>
      <c r="D142" s="14" t="s">
        <v>124</v>
      </c>
      <c r="E142" s="14" t="s">
        <v>110</v>
      </c>
      <c r="F142" s="15">
        <v>7.0000000000000007E-2</v>
      </c>
      <c r="G142" s="16">
        <v>106670</v>
      </c>
      <c r="H142" s="16">
        <v>7467</v>
      </c>
      <c r="I142" s="16"/>
    </row>
    <row r="144" spans="1:9" ht="38.25" x14ac:dyDescent="0.2">
      <c r="A144" s="2" t="s">
        <v>212</v>
      </c>
      <c r="B144" s="3" t="s">
        <v>107</v>
      </c>
      <c r="C144" s="4" t="s">
        <v>213</v>
      </c>
      <c r="D144" s="5" t="s">
        <v>109</v>
      </c>
      <c r="E144" s="5" t="s">
        <v>110</v>
      </c>
      <c r="F144" s="6"/>
      <c r="G144" s="7"/>
      <c r="H144" s="7"/>
      <c r="I144" s="7">
        <v>819613</v>
      </c>
    </row>
    <row r="145" spans="1:9" x14ac:dyDescent="0.2">
      <c r="A145" s="11" t="s">
        <v>212</v>
      </c>
      <c r="B145" s="12" t="s">
        <v>198</v>
      </c>
      <c r="C145" s="13" t="s">
        <v>199</v>
      </c>
      <c r="D145" s="14" t="s">
        <v>178</v>
      </c>
      <c r="E145" s="14" t="s">
        <v>110</v>
      </c>
      <c r="F145" s="15">
        <v>1.05</v>
      </c>
      <c r="G145" s="16">
        <v>561725</v>
      </c>
      <c r="H145" s="16">
        <v>589811</v>
      </c>
      <c r="I145" s="16"/>
    </row>
    <row r="146" spans="1:9" x14ac:dyDescent="0.2">
      <c r="A146" s="11" t="s">
        <v>212</v>
      </c>
      <c r="B146" s="12" t="s">
        <v>161</v>
      </c>
      <c r="C146" s="13" t="s">
        <v>162</v>
      </c>
      <c r="D146" s="14" t="s">
        <v>113</v>
      </c>
      <c r="E146" s="14" t="s">
        <v>91</v>
      </c>
      <c r="F146" s="15">
        <v>3</v>
      </c>
      <c r="G146" s="16">
        <v>54460</v>
      </c>
      <c r="H146" s="16">
        <v>163380</v>
      </c>
      <c r="I146" s="16"/>
    </row>
    <row r="147" spans="1:9" x14ac:dyDescent="0.2">
      <c r="A147" s="11" t="s">
        <v>212</v>
      </c>
      <c r="B147" s="9" t="s">
        <v>189</v>
      </c>
      <c r="C147" s="13" t="s">
        <v>190</v>
      </c>
      <c r="D147" s="14" t="s">
        <v>124</v>
      </c>
      <c r="E147" s="14" t="s">
        <v>122</v>
      </c>
      <c r="F147" s="15">
        <v>1.5</v>
      </c>
      <c r="G147" s="16">
        <v>14569</v>
      </c>
      <c r="H147" s="16">
        <v>21854</v>
      </c>
      <c r="I147" s="16"/>
    </row>
    <row r="148" spans="1:9" x14ac:dyDescent="0.2">
      <c r="A148" s="11" t="s">
        <v>212</v>
      </c>
      <c r="B148" s="12" t="s">
        <v>133</v>
      </c>
      <c r="C148" s="13" t="s">
        <v>134</v>
      </c>
      <c r="D148" s="14" t="s">
        <v>116</v>
      </c>
      <c r="E148" s="14" t="s">
        <v>132</v>
      </c>
      <c r="F148" s="15">
        <v>6.5799999999999997E-2</v>
      </c>
      <c r="G148" s="16">
        <v>180217</v>
      </c>
      <c r="H148" s="16">
        <v>11858</v>
      </c>
      <c r="I148" s="16"/>
    </row>
    <row r="149" spans="1:9" x14ac:dyDescent="0.2">
      <c r="A149" s="11" t="s">
        <v>212</v>
      </c>
      <c r="B149" s="12" t="s">
        <v>120</v>
      </c>
      <c r="C149" s="13" t="s">
        <v>121</v>
      </c>
      <c r="D149" s="14" t="s">
        <v>101</v>
      </c>
      <c r="E149" s="14" t="s">
        <v>122</v>
      </c>
      <c r="F149" s="15">
        <v>0.4</v>
      </c>
      <c r="G149" s="16">
        <v>3484</v>
      </c>
      <c r="H149" s="16">
        <v>1394</v>
      </c>
      <c r="I149" s="16"/>
    </row>
    <row r="150" spans="1:9" x14ac:dyDescent="0.2">
      <c r="A150" s="11" t="s">
        <v>212</v>
      </c>
      <c r="B150" s="12" t="s">
        <v>123</v>
      </c>
      <c r="C150" s="13" t="s">
        <v>103</v>
      </c>
      <c r="D150" s="14" t="s">
        <v>124</v>
      </c>
      <c r="E150" s="14" t="s">
        <v>122</v>
      </c>
      <c r="F150" s="15">
        <v>4.1933999999999996</v>
      </c>
      <c r="G150" s="16">
        <v>1824</v>
      </c>
      <c r="H150" s="16">
        <v>7649</v>
      </c>
      <c r="I150" s="16"/>
    </row>
    <row r="151" spans="1:9" x14ac:dyDescent="0.2">
      <c r="A151" s="11" t="s">
        <v>212</v>
      </c>
      <c r="B151" s="9" t="s">
        <v>200</v>
      </c>
      <c r="C151" s="13" t="s">
        <v>201</v>
      </c>
      <c r="D151" s="14" t="s">
        <v>124</v>
      </c>
      <c r="E151" s="14" t="s">
        <v>84</v>
      </c>
      <c r="F151" s="15">
        <v>1.666666666666667</v>
      </c>
      <c r="G151" s="16">
        <v>12000</v>
      </c>
      <c r="H151" s="16">
        <v>20000</v>
      </c>
      <c r="I151" s="16"/>
    </row>
    <row r="152" spans="1:9" x14ac:dyDescent="0.2">
      <c r="A152" s="11" t="s">
        <v>212</v>
      </c>
      <c r="B152" s="9" t="s">
        <v>205</v>
      </c>
      <c r="C152" s="13" t="s">
        <v>206</v>
      </c>
      <c r="D152" s="14" t="s">
        <v>124</v>
      </c>
      <c r="E152" s="14" t="s">
        <v>185</v>
      </c>
      <c r="F152" s="15">
        <v>0.02</v>
      </c>
      <c r="G152" s="16">
        <v>5100</v>
      </c>
      <c r="H152" s="16">
        <v>102</v>
      </c>
      <c r="I152" s="16"/>
    </row>
    <row r="153" spans="1:9" x14ac:dyDescent="0.2">
      <c r="A153" s="11" t="s">
        <v>212</v>
      </c>
      <c r="B153" s="12" t="s">
        <v>202</v>
      </c>
      <c r="C153" s="13" t="s">
        <v>203</v>
      </c>
      <c r="D153" s="14" t="s">
        <v>124</v>
      </c>
      <c r="E153" s="14" t="s">
        <v>204</v>
      </c>
      <c r="F153" s="15">
        <v>0.8</v>
      </c>
      <c r="G153" s="16">
        <v>4456</v>
      </c>
      <c r="H153" s="16">
        <v>3565</v>
      </c>
      <c r="I153" s="16"/>
    </row>
    <row r="155" spans="1:9" ht="25.5" x14ac:dyDescent="0.2">
      <c r="A155" s="2" t="s">
        <v>214</v>
      </c>
      <c r="B155" s="3" t="s">
        <v>107</v>
      </c>
      <c r="C155" s="4" t="s">
        <v>215</v>
      </c>
      <c r="D155" s="5" t="s">
        <v>109</v>
      </c>
      <c r="E155" s="5" t="s">
        <v>211</v>
      </c>
      <c r="F155" s="6"/>
      <c r="G155" s="7"/>
      <c r="H155" s="7"/>
      <c r="I155" s="7">
        <v>10064</v>
      </c>
    </row>
    <row r="156" spans="1:9" x14ac:dyDescent="0.2">
      <c r="A156" s="11" t="s">
        <v>214</v>
      </c>
      <c r="B156" s="12" t="s">
        <v>127</v>
      </c>
      <c r="C156" s="13" t="s">
        <v>102</v>
      </c>
      <c r="D156" s="14" t="s">
        <v>113</v>
      </c>
      <c r="E156" s="14" t="s">
        <v>91</v>
      </c>
      <c r="F156" s="15">
        <v>0.03</v>
      </c>
      <c r="G156" s="16">
        <v>30782</v>
      </c>
      <c r="H156" s="16">
        <v>923</v>
      </c>
      <c r="I156" s="16"/>
    </row>
    <row r="157" spans="1:9" x14ac:dyDescent="0.2">
      <c r="A157" s="11" t="s">
        <v>214</v>
      </c>
      <c r="B157" s="12" t="s">
        <v>216</v>
      </c>
      <c r="C157" s="13" t="s">
        <v>217</v>
      </c>
      <c r="D157" s="14" t="s">
        <v>116</v>
      </c>
      <c r="E157" s="14" t="s">
        <v>211</v>
      </c>
      <c r="F157" s="15">
        <v>1</v>
      </c>
      <c r="G157" s="16">
        <v>6938</v>
      </c>
      <c r="H157" s="16">
        <v>6938</v>
      </c>
      <c r="I157" s="16"/>
    </row>
    <row r="158" spans="1:9" x14ac:dyDescent="0.2">
      <c r="A158" s="11" t="s">
        <v>214</v>
      </c>
      <c r="B158" s="12" t="s">
        <v>120</v>
      </c>
      <c r="C158" s="13" t="s">
        <v>121</v>
      </c>
      <c r="D158" s="14" t="s">
        <v>101</v>
      </c>
      <c r="E158" s="14" t="s">
        <v>122</v>
      </c>
      <c r="F158" s="15">
        <v>0.27</v>
      </c>
      <c r="G158" s="16">
        <v>3484</v>
      </c>
      <c r="H158" s="16">
        <v>941</v>
      </c>
      <c r="I158" s="16"/>
    </row>
    <row r="159" spans="1:9" x14ac:dyDescent="0.2">
      <c r="A159" s="11" t="s">
        <v>214</v>
      </c>
      <c r="B159" s="9" t="s">
        <v>133</v>
      </c>
      <c r="C159" s="13" t="s">
        <v>134</v>
      </c>
      <c r="D159" s="14" t="s">
        <v>116</v>
      </c>
      <c r="E159" s="14" t="s">
        <v>132</v>
      </c>
      <c r="F159" s="15">
        <v>7.0000000000000001E-3</v>
      </c>
      <c r="G159" s="16">
        <v>180217</v>
      </c>
      <c r="H159" s="16">
        <v>1262</v>
      </c>
      <c r="I159" s="16"/>
    </row>
    <row r="160" spans="1:9" ht="25.5" x14ac:dyDescent="0.2">
      <c r="A160" s="2" t="s">
        <v>218</v>
      </c>
      <c r="B160" s="3" t="s">
        <v>107</v>
      </c>
      <c r="C160" s="4" t="s">
        <v>219</v>
      </c>
      <c r="D160" s="5" t="s">
        <v>109</v>
      </c>
      <c r="E160" s="5" t="s">
        <v>211</v>
      </c>
      <c r="F160" s="6"/>
      <c r="G160" s="7"/>
      <c r="H160" s="7"/>
      <c r="I160" s="7">
        <v>9396</v>
      </c>
    </row>
    <row r="161" spans="1:9" x14ac:dyDescent="0.2">
      <c r="A161" s="11" t="s">
        <v>218</v>
      </c>
      <c r="B161" s="12" t="s">
        <v>127</v>
      </c>
      <c r="C161" s="13" t="s">
        <v>102</v>
      </c>
      <c r="D161" s="14" t="s">
        <v>113</v>
      </c>
      <c r="E161" s="14" t="s">
        <v>91</v>
      </c>
      <c r="F161" s="15">
        <v>0.02</v>
      </c>
      <c r="G161" s="16">
        <v>30782</v>
      </c>
      <c r="H161" s="16">
        <v>616</v>
      </c>
      <c r="I161" s="16"/>
    </row>
    <row r="162" spans="1:9" x14ac:dyDescent="0.2">
      <c r="A162" s="11" t="s">
        <v>218</v>
      </c>
      <c r="B162" s="12" t="s">
        <v>216</v>
      </c>
      <c r="C162" s="13" t="s">
        <v>217</v>
      </c>
      <c r="D162" s="14" t="s">
        <v>116</v>
      </c>
      <c r="E162" s="14" t="s">
        <v>211</v>
      </c>
      <c r="F162" s="15">
        <v>1</v>
      </c>
      <c r="G162" s="16">
        <v>6938</v>
      </c>
      <c r="H162" s="16">
        <v>6938</v>
      </c>
      <c r="I162" s="16"/>
    </row>
    <row r="163" spans="1:9" x14ac:dyDescent="0.2">
      <c r="A163" s="11" t="s">
        <v>218</v>
      </c>
      <c r="B163" s="12" t="s">
        <v>120</v>
      </c>
      <c r="C163" s="13" t="s">
        <v>121</v>
      </c>
      <c r="D163" s="14" t="s">
        <v>101</v>
      </c>
      <c r="E163" s="14" t="s">
        <v>122</v>
      </c>
      <c r="F163" s="15">
        <v>0.27</v>
      </c>
      <c r="G163" s="16">
        <v>3484</v>
      </c>
      <c r="H163" s="16">
        <v>941</v>
      </c>
      <c r="I163" s="16"/>
    </row>
    <row r="164" spans="1:9" x14ac:dyDescent="0.2">
      <c r="A164" s="11" t="s">
        <v>218</v>
      </c>
      <c r="B164" s="9" t="s">
        <v>133</v>
      </c>
      <c r="C164" s="13" t="s">
        <v>134</v>
      </c>
      <c r="D164" s="14" t="s">
        <v>116</v>
      </c>
      <c r="E164" s="14" t="s">
        <v>132</v>
      </c>
      <c r="F164" s="15">
        <v>5.0000000000000001E-3</v>
      </c>
      <c r="G164" s="16">
        <v>180217</v>
      </c>
      <c r="H164" s="16">
        <v>901</v>
      </c>
      <c r="I164" s="16"/>
    </row>
    <row r="165" spans="1:9" ht="25.5" x14ac:dyDescent="0.2">
      <c r="A165" s="2" t="s">
        <v>220</v>
      </c>
      <c r="B165" s="3" t="s">
        <v>107</v>
      </c>
      <c r="C165" s="4" t="s">
        <v>87</v>
      </c>
      <c r="D165" s="5" t="s">
        <v>109</v>
      </c>
      <c r="E165" s="5" t="s">
        <v>211</v>
      </c>
      <c r="F165" s="6"/>
      <c r="G165" s="7"/>
      <c r="H165" s="7"/>
      <c r="I165" s="7">
        <v>12042</v>
      </c>
    </row>
    <row r="166" spans="1:9" x14ac:dyDescent="0.2">
      <c r="A166" s="11" t="s">
        <v>220</v>
      </c>
      <c r="B166" s="12" t="s">
        <v>127</v>
      </c>
      <c r="C166" s="13" t="s">
        <v>102</v>
      </c>
      <c r="D166" s="14" t="s">
        <v>113</v>
      </c>
      <c r="E166" s="14" t="s">
        <v>91</v>
      </c>
      <c r="F166" s="15">
        <v>0.15</v>
      </c>
      <c r="G166" s="16">
        <v>30782</v>
      </c>
      <c r="H166" s="16">
        <v>4617</v>
      </c>
      <c r="I166" s="16"/>
    </row>
    <row r="167" spans="1:9" x14ac:dyDescent="0.2">
      <c r="A167" s="11" t="s">
        <v>220</v>
      </c>
      <c r="B167" s="12" t="s">
        <v>133</v>
      </c>
      <c r="C167" s="13" t="s">
        <v>134</v>
      </c>
      <c r="D167" s="14" t="s">
        <v>116</v>
      </c>
      <c r="E167" s="14" t="s">
        <v>132</v>
      </c>
      <c r="F167" s="15">
        <v>2E-3</v>
      </c>
      <c r="G167" s="16">
        <v>180217</v>
      </c>
      <c r="H167" s="16">
        <v>360</v>
      </c>
      <c r="I167" s="16"/>
    </row>
    <row r="168" spans="1:9" x14ac:dyDescent="0.2">
      <c r="A168" s="11" t="s">
        <v>220</v>
      </c>
      <c r="B168" s="12" t="s">
        <v>120</v>
      </c>
      <c r="C168" s="13" t="s">
        <v>121</v>
      </c>
      <c r="D168" s="14" t="s">
        <v>101</v>
      </c>
      <c r="E168" s="14" t="s">
        <v>122</v>
      </c>
      <c r="F168" s="15">
        <v>0.12</v>
      </c>
      <c r="G168" s="16">
        <v>3484</v>
      </c>
      <c r="H168" s="16">
        <v>418</v>
      </c>
      <c r="I168" s="16"/>
    </row>
    <row r="169" spans="1:9" x14ac:dyDescent="0.2">
      <c r="A169" s="11" t="s">
        <v>220</v>
      </c>
      <c r="B169" s="12" t="s">
        <v>123</v>
      </c>
      <c r="C169" s="13" t="s">
        <v>103</v>
      </c>
      <c r="D169" s="14" t="s">
        <v>124</v>
      </c>
      <c r="E169" s="14" t="s">
        <v>122</v>
      </c>
      <c r="F169" s="15">
        <v>0.3</v>
      </c>
      <c r="G169" s="16">
        <v>1824</v>
      </c>
      <c r="H169" s="16">
        <v>547</v>
      </c>
      <c r="I169" s="16"/>
    </row>
    <row r="170" spans="1:9" x14ac:dyDescent="0.2">
      <c r="A170" s="11" t="s">
        <v>220</v>
      </c>
      <c r="B170" s="9" t="s">
        <v>221</v>
      </c>
      <c r="C170" s="13" t="s">
        <v>222</v>
      </c>
      <c r="D170" s="14" t="s">
        <v>124</v>
      </c>
      <c r="E170" s="14" t="s">
        <v>211</v>
      </c>
      <c r="F170" s="15">
        <v>1</v>
      </c>
      <c r="G170" s="16">
        <v>700</v>
      </c>
      <c r="H170" s="16">
        <v>700</v>
      </c>
      <c r="I170" s="16"/>
    </row>
    <row r="171" spans="1:9" ht="25.5" x14ac:dyDescent="0.2">
      <c r="A171" s="11" t="s">
        <v>220</v>
      </c>
      <c r="B171" s="12" t="s">
        <v>223</v>
      </c>
      <c r="C171" s="13" t="s">
        <v>224</v>
      </c>
      <c r="D171" s="14" t="s">
        <v>124</v>
      </c>
      <c r="E171" s="14" t="s">
        <v>204</v>
      </c>
      <c r="F171" s="15">
        <v>1</v>
      </c>
      <c r="G171" s="16">
        <v>5400</v>
      </c>
      <c r="H171" s="16">
        <v>5400</v>
      </c>
      <c r="I171" s="16"/>
    </row>
    <row r="173" spans="1:9" ht="25.5" x14ac:dyDescent="0.2">
      <c r="A173" s="2" t="s">
        <v>225</v>
      </c>
      <c r="B173" s="3" t="s">
        <v>107</v>
      </c>
      <c r="C173" s="4" t="s">
        <v>226</v>
      </c>
      <c r="D173" s="5" t="s">
        <v>109</v>
      </c>
      <c r="E173" s="5" t="s">
        <v>84</v>
      </c>
      <c r="F173" s="6"/>
      <c r="G173" s="7"/>
      <c r="H173" s="7"/>
      <c r="I173" s="7">
        <v>8506</v>
      </c>
    </row>
    <row r="174" spans="1:9" x14ac:dyDescent="0.2">
      <c r="A174" s="11" t="s">
        <v>225</v>
      </c>
      <c r="B174" s="12" t="s">
        <v>227</v>
      </c>
      <c r="C174" s="13" t="s">
        <v>105</v>
      </c>
      <c r="D174" s="14" t="s">
        <v>113</v>
      </c>
      <c r="E174" s="14" t="s">
        <v>91</v>
      </c>
      <c r="F174" s="15">
        <v>3.5000000000000003E-2</v>
      </c>
      <c r="G174" s="16">
        <v>42621</v>
      </c>
      <c r="H174" s="16">
        <v>1492</v>
      </c>
      <c r="I174" s="16"/>
    </row>
    <row r="175" spans="1:9" x14ac:dyDescent="0.2">
      <c r="A175" s="11" t="s">
        <v>225</v>
      </c>
      <c r="B175" s="9" t="s">
        <v>120</v>
      </c>
      <c r="C175" s="13" t="s">
        <v>121</v>
      </c>
      <c r="D175" s="14" t="s">
        <v>101</v>
      </c>
      <c r="E175" s="14" t="s">
        <v>122</v>
      </c>
      <c r="F175" s="15">
        <v>0.06</v>
      </c>
      <c r="G175" s="16">
        <v>3484</v>
      </c>
      <c r="H175" s="16">
        <v>209</v>
      </c>
      <c r="I175" s="16"/>
    </row>
    <row r="176" spans="1:9" x14ac:dyDescent="0.2">
      <c r="A176" s="11" t="s">
        <v>225</v>
      </c>
      <c r="B176" s="12" t="s">
        <v>123</v>
      </c>
      <c r="C176" s="13" t="s">
        <v>103</v>
      </c>
      <c r="D176" s="14" t="s">
        <v>124</v>
      </c>
      <c r="E176" s="14" t="s">
        <v>122</v>
      </c>
      <c r="F176" s="15">
        <v>0.2</v>
      </c>
      <c r="G176" s="16">
        <v>1824</v>
      </c>
      <c r="H176" s="16">
        <v>365</v>
      </c>
      <c r="I176" s="16"/>
    </row>
    <row r="177" spans="1:9" x14ac:dyDescent="0.2">
      <c r="A177" s="11" t="s">
        <v>225</v>
      </c>
      <c r="B177" s="12" t="s">
        <v>207</v>
      </c>
      <c r="C177" s="13" t="s">
        <v>208</v>
      </c>
      <c r="D177" s="14" t="s">
        <v>124</v>
      </c>
      <c r="E177" s="14" t="s">
        <v>84</v>
      </c>
      <c r="F177" s="15">
        <v>0.06</v>
      </c>
      <c r="G177" s="16">
        <v>5938</v>
      </c>
      <c r="H177" s="16">
        <v>356</v>
      </c>
      <c r="I177" s="16"/>
    </row>
    <row r="178" spans="1:9" x14ac:dyDescent="0.2">
      <c r="A178" s="11" t="s">
        <v>225</v>
      </c>
      <c r="B178" s="12" t="s">
        <v>228</v>
      </c>
      <c r="C178" s="13" t="s">
        <v>229</v>
      </c>
      <c r="D178" s="14" t="s">
        <v>124</v>
      </c>
      <c r="E178" s="14" t="s">
        <v>84</v>
      </c>
      <c r="F178" s="15">
        <v>1.17</v>
      </c>
      <c r="G178" s="16">
        <v>5200</v>
      </c>
      <c r="H178" s="16">
        <v>6084</v>
      </c>
      <c r="I178" s="16"/>
    </row>
    <row r="180" spans="1:9" ht="25.5" x14ac:dyDescent="0.2">
      <c r="A180" s="2" t="s">
        <v>230</v>
      </c>
      <c r="B180" s="3" t="s">
        <v>107</v>
      </c>
      <c r="C180" s="4" t="s">
        <v>231</v>
      </c>
      <c r="D180" s="5" t="s">
        <v>109</v>
      </c>
      <c r="E180" s="5" t="s">
        <v>122</v>
      </c>
      <c r="F180" s="6"/>
      <c r="G180" s="7"/>
      <c r="H180" s="7"/>
      <c r="I180" s="7">
        <v>2676402</v>
      </c>
    </row>
    <row r="181" spans="1:9" x14ac:dyDescent="0.2">
      <c r="A181" s="11" t="s">
        <v>230</v>
      </c>
      <c r="B181" s="12" t="s">
        <v>198</v>
      </c>
      <c r="C181" s="13" t="s">
        <v>199</v>
      </c>
      <c r="D181" s="14" t="s">
        <v>178</v>
      </c>
      <c r="E181" s="14" t="s">
        <v>110</v>
      </c>
      <c r="F181" s="15">
        <v>0.59899999999999998</v>
      </c>
      <c r="G181" s="16">
        <v>561725</v>
      </c>
      <c r="H181" s="16">
        <v>336473</v>
      </c>
      <c r="I181" s="16"/>
    </row>
    <row r="182" spans="1:9" x14ac:dyDescent="0.2">
      <c r="A182" s="11" t="s">
        <v>230</v>
      </c>
      <c r="B182" s="12" t="s">
        <v>232</v>
      </c>
      <c r="C182" s="13" t="s">
        <v>233</v>
      </c>
      <c r="D182" s="14" t="s">
        <v>113</v>
      </c>
      <c r="E182" s="14" t="s">
        <v>91</v>
      </c>
      <c r="F182" s="15">
        <v>5</v>
      </c>
      <c r="G182" s="16">
        <v>72934</v>
      </c>
      <c r="H182" s="16">
        <v>364670</v>
      </c>
      <c r="I182" s="16"/>
    </row>
    <row r="183" spans="1:9" x14ac:dyDescent="0.2">
      <c r="A183" s="11" t="s">
        <v>230</v>
      </c>
      <c r="B183" s="12" t="s">
        <v>234</v>
      </c>
      <c r="C183" s="13" t="s">
        <v>235</v>
      </c>
      <c r="D183" s="14" t="s">
        <v>116</v>
      </c>
      <c r="E183" s="14" t="s">
        <v>122</v>
      </c>
      <c r="F183" s="15">
        <v>4.3499999999999996</v>
      </c>
      <c r="G183" s="16">
        <v>1802</v>
      </c>
      <c r="H183" s="16">
        <v>7839</v>
      </c>
      <c r="I183" s="16"/>
    </row>
    <row r="184" spans="1:9" x14ac:dyDescent="0.2">
      <c r="A184" s="11" t="s">
        <v>230</v>
      </c>
      <c r="B184" s="12" t="s">
        <v>133</v>
      </c>
      <c r="C184" s="13" t="s">
        <v>134</v>
      </c>
      <c r="D184" s="14" t="s">
        <v>116</v>
      </c>
      <c r="E184" s="14" t="s">
        <v>132</v>
      </c>
      <c r="F184" s="15">
        <v>0.27760000000000001</v>
      </c>
      <c r="G184" s="16">
        <v>180217</v>
      </c>
      <c r="H184" s="16">
        <v>50028</v>
      </c>
      <c r="I184" s="16"/>
    </row>
    <row r="185" spans="1:9" x14ac:dyDescent="0.2">
      <c r="A185" s="11" t="s">
        <v>230</v>
      </c>
      <c r="B185" s="12" t="s">
        <v>120</v>
      </c>
      <c r="C185" s="13" t="s">
        <v>121</v>
      </c>
      <c r="D185" s="14" t="s">
        <v>101</v>
      </c>
      <c r="E185" s="14" t="s">
        <v>122</v>
      </c>
      <c r="F185" s="15">
        <v>0.35</v>
      </c>
      <c r="G185" s="16">
        <v>3484</v>
      </c>
      <c r="H185" s="16">
        <v>1219</v>
      </c>
      <c r="I185" s="16"/>
    </row>
    <row r="186" spans="1:9" x14ac:dyDescent="0.2">
      <c r="A186" s="11" t="s">
        <v>230</v>
      </c>
      <c r="B186" s="12" t="s">
        <v>123</v>
      </c>
      <c r="C186" s="13" t="s">
        <v>103</v>
      </c>
      <c r="D186" s="14" t="s">
        <v>124</v>
      </c>
      <c r="E186" s="14" t="s">
        <v>122</v>
      </c>
      <c r="F186" s="15">
        <v>10</v>
      </c>
      <c r="G186" s="16">
        <v>1824</v>
      </c>
      <c r="H186" s="16">
        <v>18240</v>
      </c>
      <c r="I186" s="16"/>
    </row>
    <row r="187" spans="1:9" x14ac:dyDescent="0.2">
      <c r="A187" s="11" t="s">
        <v>230</v>
      </c>
      <c r="B187" s="12" t="s">
        <v>236</v>
      </c>
      <c r="C187" s="13" t="s">
        <v>237</v>
      </c>
      <c r="D187" s="14" t="s">
        <v>124</v>
      </c>
      <c r="E187" s="14" t="s">
        <v>110</v>
      </c>
      <c r="F187" s="15">
        <v>0.15429999999999999</v>
      </c>
      <c r="G187" s="16">
        <v>2808</v>
      </c>
      <c r="H187" s="16">
        <v>433</v>
      </c>
      <c r="I187" s="16"/>
    </row>
    <row r="188" spans="1:9" x14ac:dyDescent="0.2">
      <c r="A188" s="11" t="s">
        <v>230</v>
      </c>
      <c r="B188" s="12" t="s">
        <v>238</v>
      </c>
      <c r="C188" s="13" t="s">
        <v>239</v>
      </c>
      <c r="D188" s="14" t="s">
        <v>124</v>
      </c>
      <c r="E188" s="14" t="s">
        <v>84</v>
      </c>
      <c r="F188" s="15">
        <v>12</v>
      </c>
      <c r="G188" s="16">
        <v>4251</v>
      </c>
      <c r="H188" s="16">
        <v>51012</v>
      </c>
      <c r="I188" s="16"/>
    </row>
    <row r="189" spans="1:9" x14ac:dyDescent="0.2">
      <c r="A189" s="11" t="s">
        <v>230</v>
      </c>
      <c r="B189" s="12" t="s">
        <v>240</v>
      </c>
      <c r="C189" s="13" t="s">
        <v>241</v>
      </c>
      <c r="D189" s="14" t="s">
        <v>124</v>
      </c>
      <c r="E189" s="14" t="s">
        <v>122</v>
      </c>
      <c r="F189" s="15">
        <v>2</v>
      </c>
      <c r="G189" s="16">
        <v>216706</v>
      </c>
      <c r="H189" s="16">
        <v>433412</v>
      </c>
      <c r="I189" s="16"/>
    </row>
    <row r="190" spans="1:9" x14ac:dyDescent="0.2">
      <c r="A190" s="11" t="s">
        <v>230</v>
      </c>
      <c r="B190" s="12" t="s">
        <v>242</v>
      </c>
      <c r="C190" s="13" t="s">
        <v>243</v>
      </c>
      <c r="D190" s="14" t="s">
        <v>124</v>
      </c>
      <c r="E190" s="14" t="s">
        <v>122</v>
      </c>
      <c r="F190" s="15">
        <v>1</v>
      </c>
      <c r="G190" s="16">
        <v>1332732</v>
      </c>
      <c r="H190" s="16">
        <v>1332732</v>
      </c>
      <c r="I190" s="16"/>
    </row>
    <row r="191" spans="1:9" x14ac:dyDescent="0.2">
      <c r="A191" s="11" t="s">
        <v>230</v>
      </c>
      <c r="B191" s="12" t="s">
        <v>137</v>
      </c>
      <c r="C191" s="13" t="s">
        <v>138</v>
      </c>
      <c r="D191" s="14" t="s">
        <v>124</v>
      </c>
      <c r="E191" s="14" t="s">
        <v>110</v>
      </c>
      <c r="F191" s="15">
        <v>0.19800000000000001</v>
      </c>
      <c r="G191" s="16">
        <v>106670</v>
      </c>
      <c r="H191" s="16">
        <v>21121</v>
      </c>
      <c r="I191" s="16"/>
    </row>
    <row r="192" spans="1:9" x14ac:dyDescent="0.2">
      <c r="A192" s="11" t="s">
        <v>230</v>
      </c>
      <c r="B192" s="12" t="s">
        <v>244</v>
      </c>
      <c r="C192" s="13" t="s">
        <v>245</v>
      </c>
      <c r="D192" s="14" t="s">
        <v>124</v>
      </c>
      <c r="E192" s="14" t="s">
        <v>110</v>
      </c>
      <c r="F192" s="15">
        <v>0.43</v>
      </c>
      <c r="G192" s="16">
        <v>136420</v>
      </c>
      <c r="H192" s="16">
        <v>58661</v>
      </c>
      <c r="I192" s="16"/>
    </row>
    <row r="193" spans="1:9" x14ac:dyDescent="0.2">
      <c r="A193" s="11" t="s">
        <v>230</v>
      </c>
      <c r="B193" s="12" t="s">
        <v>104</v>
      </c>
      <c r="C193" s="13" t="s">
        <v>246</v>
      </c>
      <c r="D193" s="14" t="s">
        <v>124</v>
      </c>
      <c r="E193" s="14" t="s">
        <v>110</v>
      </c>
      <c r="F193" s="15">
        <v>0.2</v>
      </c>
      <c r="G193" s="16">
        <v>2808</v>
      </c>
      <c r="H193" s="16">
        <v>562</v>
      </c>
      <c r="I193" s="16"/>
    </row>
    <row r="195" spans="1:9" ht="25.5" x14ac:dyDescent="0.2">
      <c r="A195" s="2" t="s">
        <v>247</v>
      </c>
      <c r="B195" s="3" t="s">
        <v>107</v>
      </c>
      <c r="C195" s="4" t="s">
        <v>248</v>
      </c>
      <c r="D195" s="5" t="s">
        <v>109</v>
      </c>
      <c r="E195" s="5" t="s">
        <v>249</v>
      </c>
      <c r="F195" s="6"/>
      <c r="G195" s="7"/>
      <c r="H195" s="7"/>
      <c r="I195" s="7">
        <v>40777</v>
      </c>
    </row>
    <row r="196" spans="1:9" x14ac:dyDescent="0.2">
      <c r="A196" s="11" t="s">
        <v>247</v>
      </c>
      <c r="B196" s="9" t="s">
        <v>250</v>
      </c>
      <c r="C196" s="13" t="s">
        <v>251</v>
      </c>
      <c r="D196" s="14" t="s">
        <v>124</v>
      </c>
      <c r="E196" s="14" t="s">
        <v>110</v>
      </c>
      <c r="F196" s="15">
        <v>1</v>
      </c>
      <c r="G196" s="16">
        <v>8715</v>
      </c>
      <c r="H196" s="16">
        <v>8715</v>
      </c>
      <c r="I196" s="16"/>
    </row>
    <row r="197" spans="1:9" x14ac:dyDescent="0.2">
      <c r="A197" s="8" t="s">
        <v>247</v>
      </c>
      <c r="B197" s="9" t="s">
        <v>120</v>
      </c>
      <c r="C197" s="13" t="s">
        <v>121</v>
      </c>
      <c r="D197" s="14" t="s">
        <v>101</v>
      </c>
      <c r="E197" s="14" t="s">
        <v>122</v>
      </c>
      <c r="F197" s="15">
        <v>0.1</v>
      </c>
      <c r="G197" s="16">
        <v>3484</v>
      </c>
      <c r="H197" s="16">
        <v>348</v>
      </c>
      <c r="I197" s="16"/>
    </row>
    <row r="198" spans="1:9" x14ac:dyDescent="0.2">
      <c r="A198" s="11" t="s">
        <v>247</v>
      </c>
      <c r="B198" s="9" t="s">
        <v>252</v>
      </c>
      <c r="C198" s="13" t="s">
        <v>253</v>
      </c>
      <c r="D198" s="14" t="s">
        <v>113</v>
      </c>
      <c r="E198" s="14" t="s">
        <v>91</v>
      </c>
      <c r="F198" s="15">
        <v>0.5</v>
      </c>
      <c r="G198" s="16">
        <v>23678</v>
      </c>
      <c r="H198" s="16">
        <v>11839</v>
      </c>
      <c r="I198" s="16"/>
    </row>
    <row r="199" spans="1:9" x14ac:dyDescent="0.2">
      <c r="A199" s="11" t="s">
        <v>247</v>
      </c>
      <c r="B199" s="12" t="s">
        <v>254</v>
      </c>
      <c r="C199" s="13" t="s">
        <v>255</v>
      </c>
      <c r="D199" s="14" t="s">
        <v>116</v>
      </c>
      <c r="E199" s="14" t="s">
        <v>117</v>
      </c>
      <c r="F199" s="15">
        <v>0.125</v>
      </c>
      <c r="G199" s="16">
        <v>159000</v>
      </c>
      <c r="H199" s="16">
        <v>19875</v>
      </c>
      <c r="I199" s="16"/>
    </row>
    <row r="201" spans="1:9" ht="25.5" x14ac:dyDescent="0.2">
      <c r="A201" s="2" t="s">
        <v>256</v>
      </c>
      <c r="B201" s="3" t="s">
        <v>107</v>
      </c>
      <c r="C201" s="4" t="s">
        <v>257</v>
      </c>
      <c r="D201" s="5" t="s">
        <v>109</v>
      </c>
      <c r="E201" s="5" t="s">
        <v>249</v>
      </c>
      <c r="F201" s="6"/>
      <c r="G201" s="7"/>
      <c r="H201" s="7"/>
      <c r="I201" s="7">
        <v>33299</v>
      </c>
    </row>
    <row r="202" spans="1:9" x14ac:dyDescent="0.2">
      <c r="A202" s="11" t="s">
        <v>256</v>
      </c>
      <c r="B202" s="9" t="s">
        <v>250</v>
      </c>
      <c r="C202" s="13" t="s">
        <v>251</v>
      </c>
      <c r="D202" s="14" t="s">
        <v>124</v>
      </c>
      <c r="E202" s="14" t="s">
        <v>110</v>
      </c>
      <c r="F202" s="15">
        <v>1</v>
      </c>
      <c r="G202" s="16">
        <v>8715</v>
      </c>
      <c r="H202" s="16">
        <v>8715</v>
      </c>
      <c r="I202" s="16"/>
    </row>
    <row r="203" spans="1:9" x14ac:dyDescent="0.2">
      <c r="A203" s="8" t="s">
        <v>256</v>
      </c>
      <c r="B203" s="9" t="s">
        <v>133</v>
      </c>
      <c r="C203" s="13" t="s">
        <v>134</v>
      </c>
      <c r="D203" s="14" t="s">
        <v>116</v>
      </c>
      <c r="E203" s="14" t="s">
        <v>132</v>
      </c>
      <c r="F203" s="15">
        <v>5.0000000000000001E-3</v>
      </c>
      <c r="G203" s="16">
        <v>180217</v>
      </c>
      <c r="H203" s="16">
        <v>901</v>
      </c>
      <c r="I203" s="16"/>
    </row>
    <row r="204" spans="1:9" x14ac:dyDescent="0.2">
      <c r="A204" s="11" t="s">
        <v>256</v>
      </c>
      <c r="B204" s="9" t="s">
        <v>258</v>
      </c>
      <c r="C204" s="13" t="s">
        <v>259</v>
      </c>
      <c r="D204" s="14" t="s">
        <v>116</v>
      </c>
      <c r="E204" s="14" t="s">
        <v>91</v>
      </c>
      <c r="F204" s="15">
        <v>2.5000000000000001E-2</v>
      </c>
      <c r="G204" s="16">
        <v>152320</v>
      </c>
      <c r="H204" s="16">
        <v>3808</v>
      </c>
      <c r="I204" s="16"/>
    </row>
    <row r="205" spans="1:9" x14ac:dyDescent="0.2">
      <c r="A205" s="11" t="s">
        <v>256</v>
      </c>
      <c r="B205" s="12" t="s">
        <v>254</v>
      </c>
      <c r="C205" s="13" t="s">
        <v>255</v>
      </c>
      <c r="D205" s="14" t="s">
        <v>116</v>
      </c>
      <c r="E205" s="14" t="s">
        <v>117</v>
      </c>
      <c r="F205" s="15">
        <v>0.125</v>
      </c>
      <c r="G205" s="16">
        <v>159000</v>
      </c>
      <c r="H205" s="16">
        <v>19875</v>
      </c>
      <c r="I205" s="16"/>
    </row>
    <row r="207" spans="1:9" x14ac:dyDescent="0.2">
      <c r="A207" s="2" t="s">
        <v>260</v>
      </c>
      <c r="B207" s="3" t="s">
        <v>107</v>
      </c>
      <c r="C207" s="4" t="s">
        <v>88</v>
      </c>
      <c r="D207" s="5" t="s">
        <v>109</v>
      </c>
      <c r="E207" s="5" t="s">
        <v>132</v>
      </c>
      <c r="F207" s="6"/>
      <c r="G207" s="7"/>
      <c r="H207" s="7"/>
      <c r="I207" s="7">
        <v>86780</v>
      </c>
    </row>
    <row r="208" spans="1:9" x14ac:dyDescent="0.2">
      <c r="A208" s="11" t="s">
        <v>260</v>
      </c>
      <c r="B208" s="12" t="s">
        <v>261</v>
      </c>
      <c r="C208" s="13" t="s">
        <v>262</v>
      </c>
      <c r="D208" s="14" t="s">
        <v>113</v>
      </c>
      <c r="E208" s="14" t="s">
        <v>91</v>
      </c>
      <c r="F208" s="15">
        <v>7.33</v>
      </c>
      <c r="G208" s="16">
        <v>11839</v>
      </c>
      <c r="H208" s="16">
        <v>86780</v>
      </c>
      <c r="I208" s="16"/>
    </row>
    <row r="209" spans="1:9" x14ac:dyDescent="0.2">
      <c r="A209" s="2" t="s">
        <v>263</v>
      </c>
      <c r="B209" s="3" t="s">
        <v>107</v>
      </c>
      <c r="C209" s="4" t="s">
        <v>264</v>
      </c>
      <c r="D209" s="5" t="s">
        <v>109</v>
      </c>
      <c r="E209" s="5" t="s">
        <v>132</v>
      </c>
      <c r="F209" s="6"/>
      <c r="G209" s="7"/>
      <c r="H209" s="7"/>
      <c r="I209" s="7">
        <v>116051</v>
      </c>
    </row>
    <row r="210" spans="1:9" x14ac:dyDescent="0.2">
      <c r="A210" s="11" t="s">
        <v>263</v>
      </c>
      <c r="B210" s="9" t="s">
        <v>265</v>
      </c>
      <c r="C210" s="13" t="s">
        <v>266</v>
      </c>
      <c r="D210" s="14" t="s">
        <v>267</v>
      </c>
      <c r="E210" s="14" t="s">
        <v>268</v>
      </c>
      <c r="F210" s="15">
        <v>4.1647727272727274E-2</v>
      </c>
      <c r="G210" s="16">
        <v>2786481.5000000005</v>
      </c>
      <c r="H210" s="16">
        <v>116051</v>
      </c>
      <c r="I210" s="16"/>
    </row>
    <row r="212" spans="1:9" ht="38.25" x14ac:dyDescent="0.2">
      <c r="A212" s="2" t="s">
        <v>269</v>
      </c>
      <c r="B212" s="3" t="s">
        <v>107</v>
      </c>
      <c r="C212" s="4" t="s">
        <v>270</v>
      </c>
      <c r="D212" s="5" t="s">
        <v>109</v>
      </c>
      <c r="E212" s="5" t="s">
        <v>132</v>
      </c>
      <c r="F212" s="6"/>
      <c r="G212" s="7"/>
      <c r="H212" s="7"/>
      <c r="I212" s="7">
        <v>219507</v>
      </c>
    </row>
    <row r="213" spans="1:9" x14ac:dyDescent="0.2">
      <c r="A213" s="11" t="s">
        <v>269</v>
      </c>
      <c r="B213" s="12" t="s">
        <v>271</v>
      </c>
      <c r="C213" s="13" t="s">
        <v>272</v>
      </c>
      <c r="D213" s="14" t="s">
        <v>116</v>
      </c>
      <c r="E213" s="14" t="s">
        <v>132</v>
      </c>
      <c r="F213" s="15">
        <v>1</v>
      </c>
      <c r="G213" s="16">
        <v>219507</v>
      </c>
      <c r="H213" s="16">
        <v>219507</v>
      </c>
      <c r="I213" s="16"/>
    </row>
    <row r="215" spans="1:9" ht="25.5" x14ac:dyDescent="0.2">
      <c r="A215" s="2" t="s">
        <v>273</v>
      </c>
      <c r="B215" s="3" t="s">
        <v>107</v>
      </c>
      <c r="C215" s="4" t="s">
        <v>89</v>
      </c>
      <c r="D215" s="5" t="s">
        <v>109</v>
      </c>
      <c r="E215" s="5" t="s">
        <v>211</v>
      </c>
      <c r="F215" s="6"/>
      <c r="G215" s="7"/>
      <c r="H215" s="7"/>
      <c r="I215" s="7">
        <v>14195</v>
      </c>
    </row>
    <row r="216" spans="1:9" x14ac:dyDescent="0.2">
      <c r="A216" s="11" t="s">
        <v>273</v>
      </c>
      <c r="B216" s="12" t="s">
        <v>127</v>
      </c>
      <c r="C216" s="13" t="s">
        <v>102</v>
      </c>
      <c r="D216" s="14" t="s">
        <v>113</v>
      </c>
      <c r="E216" s="14" t="s">
        <v>91</v>
      </c>
      <c r="F216" s="15">
        <v>0.16</v>
      </c>
      <c r="G216" s="16">
        <v>30782</v>
      </c>
      <c r="H216" s="16">
        <v>4925</v>
      </c>
      <c r="I216" s="16"/>
    </row>
    <row r="217" spans="1:9" x14ac:dyDescent="0.2">
      <c r="A217" s="11" t="s">
        <v>273</v>
      </c>
      <c r="B217" s="12" t="s">
        <v>120</v>
      </c>
      <c r="C217" s="13" t="s">
        <v>121</v>
      </c>
      <c r="D217" s="14" t="s">
        <v>101</v>
      </c>
      <c r="E217" s="14" t="s">
        <v>122</v>
      </c>
      <c r="F217" s="15">
        <v>0.16</v>
      </c>
      <c r="G217" s="16">
        <v>3484</v>
      </c>
      <c r="H217" s="16">
        <v>557</v>
      </c>
      <c r="I217" s="16"/>
    </row>
    <row r="218" spans="1:9" x14ac:dyDescent="0.2">
      <c r="A218" s="11" t="s">
        <v>273</v>
      </c>
      <c r="B218" s="12" t="s">
        <v>205</v>
      </c>
      <c r="C218" s="13" t="s">
        <v>206</v>
      </c>
      <c r="D218" s="14" t="s">
        <v>124</v>
      </c>
      <c r="E218" s="14" t="s">
        <v>185</v>
      </c>
      <c r="F218" s="15">
        <v>0.2</v>
      </c>
      <c r="G218" s="16">
        <v>5100</v>
      </c>
      <c r="H218" s="16">
        <v>1020</v>
      </c>
      <c r="I218" s="16"/>
    </row>
    <row r="219" spans="1:9" x14ac:dyDescent="0.2">
      <c r="A219" s="11" t="s">
        <v>273</v>
      </c>
      <c r="B219" s="12" t="s">
        <v>274</v>
      </c>
      <c r="C219" s="13" t="s">
        <v>275</v>
      </c>
      <c r="D219" s="14" t="s">
        <v>124</v>
      </c>
      <c r="E219" s="14" t="s">
        <v>204</v>
      </c>
      <c r="F219" s="15">
        <v>1</v>
      </c>
      <c r="G219" s="16">
        <v>4332</v>
      </c>
      <c r="H219" s="16">
        <v>4332</v>
      </c>
      <c r="I219" s="16"/>
    </row>
    <row r="220" spans="1:9" x14ac:dyDescent="0.2">
      <c r="A220" s="11" t="s">
        <v>273</v>
      </c>
      <c r="B220" s="12" t="s">
        <v>276</v>
      </c>
      <c r="C220" s="13" t="s">
        <v>277</v>
      </c>
      <c r="D220" s="14" t="s">
        <v>124</v>
      </c>
      <c r="E220" s="14" t="s">
        <v>122</v>
      </c>
      <c r="F220" s="15">
        <v>0.35</v>
      </c>
      <c r="G220" s="16">
        <v>9603</v>
      </c>
      <c r="H220" s="16">
        <v>3361</v>
      </c>
      <c r="I220" s="16"/>
    </row>
    <row r="222" spans="1:9" ht="38.25" x14ac:dyDescent="0.2">
      <c r="A222" s="2" t="s">
        <v>312</v>
      </c>
      <c r="B222" s="3" t="s">
        <v>107</v>
      </c>
      <c r="C222" s="4" t="s">
        <v>313</v>
      </c>
      <c r="D222" s="5" t="s">
        <v>109</v>
      </c>
      <c r="E222" s="5" t="s">
        <v>84</v>
      </c>
      <c r="F222" s="6"/>
      <c r="G222" s="7"/>
      <c r="H222" s="7"/>
      <c r="I222" s="7">
        <v>7381</v>
      </c>
    </row>
    <row r="223" spans="1:9" x14ac:dyDescent="0.2">
      <c r="A223" s="8" t="s">
        <v>312</v>
      </c>
      <c r="B223" s="9" t="s">
        <v>238</v>
      </c>
      <c r="C223" s="13" t="s">
        <v>239</v>
      </c>
      <c r="D223" s="14" t="s">
        <v>124</v>
      </c>
      <c r="E223" s="14" t="s">
        <v>84</v>
      </c>
      <c r="F223" s="15">
        <v>1.05</v>
      </c>
      <c r="G223" s="16">
        <v>4251</v>
      </c>
      <c r="H223" s="16">
        <v>4464</v>
      </c>
      <c r="I223" s="16"/>
    </row>
    <row r="224" spans="1:9" x14ac:dyDescent="0.2">
      <c r="A224" s="8" t="s">
        <v>312</v>
      </c>
      <c r="B224" s="9" t="s">
        <v>207</v>
      </c>
      <c r="C224" s="13" t="s">
        <v>208</v>
      </c>
      <c r="D224" s="14" t="s">
        <v>124</v>
      </c>
      <c r="E224" s="14" t="s">
        <v>84</v>
      </c>
      <c r="F224" s="15">
        <v>0.11</v>
      </c>
      <c r="G224" s="16">
        <v>5938</v>
      </c>
      <c r="H224" s="16">
        <v>653</v>
      </c>
      <c r="I224" s="16"/>
    </row>
    <row r="225" spans="1:9" x14ac:dyDescent="0.2">
      <c r="A225" s="8" t="s">
        <v>312</v>
      </c>
      <c r="B225" s="9" t="s">
        <v>127</v>
      </c>
      <c r="C225" s="13" t="s">
        <v>102</v>
      </c>
      <c r="D225" s="14" t="s">
        <v>113</v>
      </c>
      <c r="E225" s="14" t="s">
        <v>91</v>
      </c>
      <c r="F225" s="15">
        <v>6.2E-2</v>
      </c>
      <c r="G225" s="16">
        <v>30782</v>
      </c>
      <c r="H225" s="16">
        <v>1908</v>
      </c>
      <c r="I225" s="16"/>
    </row>
    <row r="226" spans="1:9" x14ac:dyDescent="0.2">
      <c r="A226" s="8" t="s">
        <v>312</v>
      </c>
      <c r="B226" s="9" t="s">
        <v>120</v>
      </c>
      <c r="C226" s="13" t="s">
        <v>121</v>
      </c>
      <c r="D226" s="14" t="s">
        <v>101</v>
      </c>
      <c r="E226" s="14" t="s">
        <v>122</v>
      </c>
      <c r="F226" s="15">
        <v>0.05</v>
      </c>
      <c r="G226" s="16">
        <v>3484</v>
      </c>
      <c r="H226" s="16">
        <v>174</v>
      </c>
      <c r="I226" s="16"/>
    </row>
    <row r="227" spans="1:9" x14ac:dyDescent="0.2">
      <c r="A227" s="8" t="s">
        <v>312</v>
      </c>
      <c r="B227" s="9" t="s">
        <v>123</v>
      </c>
      <c r="C227" s="13" t="s">
        <v>103</v>
      </c>
      <c r="D227" s="14" t="s">
        <v>124</v>
      </c>
      <c r="E227" s="14" t="s">
        <v>122</v>
      </c>
      <c r="F227" s="15">
        <v>0.1</v>
      </c>
      <c r="G227" s="16">
        <v>1824</v>
      </c>
      <c r="H227" s="16">
        <v>182</v>
      </c>
      <c r="I227" s="16"/>
    </row>
    <row r="229" spans="1:9" x14ac:dyDescent="0.2">
      <c r="A229" s="2" t="s">
        <v>278</v>
      </c>
      <c r="B229" s="3" t="s">
        <v>107</v>
      </c>
      <c r="C229" s="4" t="s">
        <v>279</v>
      </c>
      <c r="D229" s="5" t="s">
        <v>109</v>
      </c>
      <c r="E229" s="5" t="s">
        <v>90</v>
      </c>
      <c r="F229" s="6"/>
      <c r="G229" s="7"/>
      <c r="H229" s="7"/>
      <c r="I229" s="7">
        <v>1088</v>
      </c>
    </row>
    <row r="230" spans="1:9" x14ac:dyDescent="0.2">
      <c r="A230" s="11" t="s">
        <v>278</v>
      </c>
      <c r="B230" s="9" t="s">
        <v>280</v>
      </c>
      <c r="C230" s="13" t="s">
        <v>262</v>
      </c>
      <c r="D230" s="14" t="s">
        <v>267</v>
      </c>
      <c r="E230" s="14" t="s">
        <v>91</v>
      </c>
      <c r="F230" s="15">
        <v>8.3000000000000004E-2</v>
      </c>
      <c r="G230" s="16">
        <v>11839</v>
      </c>
      <c r="H230" s="16">
        <v>983</v>
      </c>
      <c r="I230" s="16"/>
    </row>
    <row r="231" spans="1:9" x14ac:dyDescent="0.2">
      <c r="A231" s="11" t="s">
        <v>278</v>
      </c>
      <c r="B231" s="12" t="s">
        <v>120</v>
      </c>
      <c r="C231" s="13" t="s">
        <v>121</v>
      </c>
      <c r="D231" s="14" t="s">
        <v>101</v>
      </c>
      <c r="E231" s="14" t="s">
        <v>122</v>
      </c>
      <c r="F231" s="15">
        <v>0.03</v>
      </c>
      <c r="G231" s="16">
        <v>3484</v>
      </c>
      <c r="H231" s="16">
        <v>105</v>
      </c>
      <c r="I231" s="16"/>
    </row>
  </sheetData>
  <pageMargins left="0.7" right="0.7" top="0.75" bottom="0.75" header="0.3" footer="0.3"/>
  <pageSetup scale="59" fitToHeight="0" orientation="portrait" r:id="rId1"/>
  <rowBreaks count="1" manualBreakCount="1"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FB477-CA7B-48AD-AB83-D1DBC3A8E898}">
  <sheetPr>
    <pageSetUpPr fitToPage="1"/>
  </sheetPr>
  <dimension ref="B1:L70"/>
  <sheetViews>
    <sheetView view="pageBreakPreview" zoomScale="80" zoomScaleNormal="100" zoomScaleSheetLayoutView="80" workbookViewId="0">
      <selection activeCell="G64" sqref="G64"/>
    </sheetView>
  </sheetViews>
  <sheetFormatPr baseColWidth="10" defaultColWidth="11.42578125" defaultRowHeight="12.75" x14ac:dyDescent="0.2"/>
  <cols>
    <col min="1" max="2" width="2.7109375" style="45" customWidth="1"/>
    <col min="3" max="3" width="7.28515625" style="45" bestFit="1" customWidth="1"/>
    <col min="4" max="4" width="11.42578125" style="45"/>
    <col min="5" max="6" width="11.42578125" style="45" hidden="1" customWidth="1"/>
    <col min="7" max="7" width="74.28515625" style="45" customWidth="1"/>
    <col min="8" max="8" width="8.5703125" style="46" bestFit="1" customWidth="1"/>
    <col min="9" max="9" width="10.140625" style="47" bestFit="1" customWidth="1"/>
    <col min="10" max="10" width="15.85546875" style="48" bestFit="1" customWidth="1"/>
    <col min="11" max="11" width="13.42578125" style="45" bestFit="1" customWidth="1"/>
    <col min="12" max="12" width="5.140625" style="45" customWidth="1"/>
    <col min="13" max="13" width="4.28515625" style="45" customWidth="1"/>
    <col min="14" max="253" width="11.42578125" style="45"/>
    <col min="254" max="255" width="2.7109375" style="45" customWidth="1"/>
    <col min="256" max="257" width="11.42578125" style="45"/>
    <col min="258" max="259" width="0" style="45" hidden="1" customWidth="1"/>
    <col min="260" max="260" width="74.28515625" style="45" customWidth="1"/>
    <col min="261" max="262" width="11.42578125" style="45"/>
    <col min="263" max="263" width="14.42578125" style="45" customWidth="1"/>
    <col min="264" max="264" width="22.7109375" style="45" customWidth="1"/>
    <col min="265" max="265" width="5.140625" style="45" customWidth="1"/>
    <col min="266" max="266" width="16.42578125" style="45" customWidth="1"/>
    <col min="267" max="509" width="11.42578125" style="45"/>
    <col min="510" max="511" width="2.7109375" style="45" customWidth="1"/>
    <col min="512" max="513" width="11.42578125" style="45"/>
    <col min="514" max="515" width="0" style="45" hidden="1" customWidth="1"/>
    <col min="516" max="516" width="74.28515625" style="45" customWidth="1"/>
    <col min="517" max="518" width="11.42578125" style="45"/>
    <col min="519" max="519" width="14.42578125" style="45" customWidth="1"/>
    <col min="520" max="520" width="22.7109375" style="45" customWidth="1"/>
    <col min="521" max="521" width="5.140625" style="45" customWidth="1"/>
    <col min="522" max="522" width="16.42578125" style="45" customWidth="1"/>
    <col min="523" max="765" width="11.42578125" style="45"/>
    <col min="766" max="767" width="2.7109375" style="45" customWidth="1"/>
    <col min="768" max="769" width="11.42578125" style="45"/>
    <col min="770" max="771" width="0" style="45" hidden="1" customWidth="1"/>
    <col min="772" max="772" width="74.28515625" style="45" customWidth="1"/>
    <col min="773" max="774" width="11.42578125" style="45"/>
    <col min="775" max="775" width="14.42578125" style="45" customWidth="1"/>
    <col min="776" max="776" width="22.7109375" style="45" customWidth="1"/>
    <col min="777" max="777" width="5.140625" style="45" customWidth="1"/>
    <col min="778" max="778" width="16.42578125" style="45" customWidth="1"/>
    <col min="779" max="1021" width="11.42578125" style="45"/>
    <col min="1022" max="1023" width="2.7109375" style="45" customWidth="1"/>
    <col min="1024" max="1025" width="11.42578125" style="45"/>
    <col min="1026" max="1027" width="0" style="45" hidden="1" customWidth="1"/>
    <col min="1028" max="1028" width="74.28515625" style="45" customWidth="1"/>
    <col min="1029" max="1030" width="11.42578125" style="45"/>
    <col min="1031" max="1031" width="14.42578125" style="45" customWidth="1"/>
    <col min="1032" max="1032" width="22.7109375" style="45" customWidth="1"/>
    <col min="1033" max="1033" width="5.140625" style="45" customWidth="1"/>
    <col min="1034" max="1034" width="16.42578125" style="45" customWidth="1"/>
    <col min="1035" max="1277" width="11.42578125" style="45"/>
    <col min="1278" max="1279" width="2.7109375" style="45" customWidth="1"/>
    <col min="1280" max="1281" width="11.42578125" style="45"/>
    <col min="1282" max="1283" width="0" style="45" hidden="1" customWidth="1"/>
    <col min="1284" max="1284" width="74.28515625" style="45" customWidth="1"/>
    <col min="1285" max="1286" width="11.42578125" style="45"/>
    <col min="1287" max="1287" width="14.42578125" style="45" customWidth="1"/>
    <col min="1288" max="1288" width="22.7109375" style="45" customWidth="1"/>
    <col min="1289" max="1289" width="5.140625" style="45" customWidth="1"/>
    <col min="1290" max="1290" width="16.42578125" style="45" customWidth="1"/>
    <col min="1291" max="1533" width="11.42578125" style="45"/>
    <col min="1534" max="1535" width="2.7109375" style="45" customWidth="1"/>
    <col min="1536" max="1537" width="11.42578125" style="45"/>
    <col min="1538" max="1539" width="0" style="45" hidden="1" customWidth="1"/>
    <col min="1540" max="1540" width="74.28515625" style="45" customWidth="1"/>
    <col min="1541" max="1542" width="11.42578125" style="45"/>
    <col min="1543" max="1543" width="14.42578125" style="45" customWidth="1"/>
    <col min="1544" max="1544" width="22.7109375" style="45" customWidth="1"/>
    <col min="1545" max="1545" width="5.140625" style="45" customWidth="1"/>
    <col min="1546" max="1546" width="16.42578125" style="45" customWidth="1"/>
    <col min="1547" max="1789" width="11.42578125" style="45"/>
    <col min="1790" max="1791" width="2.7109375" style="45" customWidth="1"/>
    <col min="1792" max="1793" width="11.42578125" style="45"/>
    <col min="1794" max="1795" width="0" style="45" hidden="1" customWidth="1"/>
    <col min="1796" max="1796" width="74.28515625" style="45" customWidth="1"/>
    <col min="1797" max="1798" width="11.42578125" style="45"/>
    <col min="1799" max="1799" width="14.42578125" style="45" customWidth="1"/>
    <col min="1800" max="1800" width="22.7109375" style="45" customWidth="1"/>
    <col min="1801" max="1801" width="5.140625" style="45" customWidth="1"/>
    <col min="1802" max="1802" width="16.42578125" style="45" customWidth="1"/>
    <col min="1803" max="2045" width="11.42578125" style="45"/>
    <col min="2046" max="2047" width="2.7109375" style="45" customWidth="1"/>
    <col min="2048" max="2049" width="11.42578125" style="45"/>
    <col min="2050" max="2051" width="0" style="45" hidden="1" customWidth="1"/>
    <col min="2052" max="2052" width="74.28515625" style="45" customWidth="1"/>
    <col min="2053" max="2054" width="11.42578125" style="45"/>
    <col min="2055" max="2055" width="14.42578125" style="45" customWidth="1"/>
    <col min="2056" max="2056" width="22.7109375" style="45" customWidth="1"/>
    <col min="2057" max="2057" width="5.140625" style="45" customWidth="1"/>
    <col min="2058" max="2058" width="16.42578125" style="45" customWidth="1"/>
    <col min="2059" max="2301" width="11.42578125" style="45"/>
    <col min="2302" max="2303" width="2.7109375" style="45" customWidth="1"/>
    <col min="2304" max="2305" width="11.42578125" style="45"/>
    <col min="2306" max="2307" width="0" style="45" hidden="1" customWidth="1"/>
    <col min="2308" max="2308" width="74.28515625" style="45" customWidth="1"/>
    <col min="2309" max="2310" width="11.42578125" style="45"/>
    <col min="2311" max="2311" width="14.42578125" style="45" customWidth="1"/>
    <col min="2312" max="2312" width="22.7109375" style="45" customWidth="1"/>
    <col min="2313" max="2313" width="5.140625" style="45" customWidth="1"/>
    <col min="2314" max="2314" width="16.42578125" style="45" customWidth="1"/>
    <col min="2315" max="2557" width="11.42578125" style="45"/>
    <col min="2558" max="2559" width="2.7109375" style="45" customWidth="1"/>
    <col min="2560" max="2561" width="11.42578125" style="45"/>
    <col min="2562" max="2563" width="0" style="45" hidden="1" customWidth="1"/>
    <col min="2564" max="2564" width="74.28515625" style="45" customWidth="1"/>
    <col min="2565" max="2566" width="11.42578125" style="45"/>
    <col min="2567" max="2567" width="14.42578125" style="45" customWidth="1"/>
    <col min="2568" max="2568" width="22.7109375" style="45" customWidth="1"/>
    <col min="2569" max="2569" width="5.140625" style="45" customWidth="1"/>
    <col min="2570" max="2570" width="16.42578125" style="45" customWidth="1"/>
    <col min="2571" max="2813" width="11.42578125" style="45"/>
    <col min="2814" max="2815" width="2.7109375" style="45" customWidth="1"/>
    <col min="2816" max="2817" width="11.42578125" style="45"/>
    <col min="2818" max="2819" width="0" style="45" hidden="1" customWidth="1"/>
    <col min="2820" max="2820" width="74.28515625" style="45" customWidth="1"/>
    <col min="2821" max="2822" width="11.42578125" style="45"/>
    <col min="2823" max="2823" width="14.42578125" style="45" customWidth="1"/>
    <col min="2824" max="2824" width="22.7109375" style="45" customWidth="1"/>
    <col min="2825" max="2825" width="5.140625" style="45" customWidth="1"/>
    <col min="2826" max="2826" width="16.42578125" style="45" customWidth="1"/>
    <col min="2827" max="3069" width="11.42578125" style="45"/>
    <col min="3070" max="3071" width="2.7109375" style="45" customWidth="1"/>
    <col min="3072" max="3073" width="11.42578125" style="45"/>
    <col min="3074" max="3075" width="0" style="45" hidden="1" customWidth="1"/>
    <col min="3076" max="3076" width="74.28515625" style="45" customWidth="1"/>
    <col min="3077" max="3078" width="11.42578125" style="45"/>
    <col min="3079" max="3079" width="14.42578125" style="45" customWidth="1"/>
    <col min="3080" max="3080" width="22.7109375" style="45" customWidth="1"/>
    <col min="3081" max="3081" width="5.140625" style="45" customWidth="1"/>
    <col min="3082" max="3082" width="16.42578125" style="45" customWidth="1"/>
    <col min="3083" max="3325" width="11.42578125" style="45"/>
    <col min="3326" max="3327" width="2.7109375" style="45" customWidth="1"/>
    <col min="3328" max="3329" width="11.42578125" style="45"/>
    <col min="3330" max="3331" width="0" style="45" hidden="1" customWidth="1"/>
    <col min="3332" max="3332" width="74.28515625" style="45" customWidth="1"/>
    <col min="3333" max="3334" width="11.42578125" style="45"/>
    <col min="3335" max="3335" width="14.42578125" style="45" customWidth="1"/>
    <col min="3336" max="3336" width="22.7109375" style="45" customWidth="1"/>
    <col min="3337" max="3337" width="5.140625" style="45" customWidth="1"/>
    <col min="3338" max="3338" width="16.42578125" style="45" customWidth="1"/>
    <col min="3339" max="3581" width="11.42578125" style="45"/>
    <col min="3582" max="3583" width="2.7109375" style="45" customWidth="1"/>
    <col min="3584" max="3585" width="11.42578125" style="45"/>
    <col min="3586" max="3587" width="0" style="45" hidden="1" customWidth="1"/>
    <col min="3588" max="3588" width="74.28515625" style="45" customWidth="1"/>
    <col min="3589" max="3590" width="11.42578125" style="45"/>
    <col min="3591" max="3591" width="14.42578125" style="45" customWidth="1"/>
    <col min="3592" max="3592" width="22.7109375" style="45" customWidth="1"/>
    <col min="3593" max="3593" width="5.140625" style="45" customWidth="1"/>
    <col min="3594" max="3594" width="16.42578125" style="45" customWidth="1"/>
    <col min="3595" max="3837" width="11.42578125" style="45"/>
    <col min="3838" max="3839" width="2.7109375" style="45" customWidth="1"/>
    <col min="3840" max="3841" width="11.42578125" style="45"/>
    <col min="3842" max="3843" width="0" style="45" hidden="1" customWidth="1"/>
    <col min="3844" max="3844" width="74.28515625" style="45" customWidth="1"/>
    <col min="3845" max="3846" width="11.42578125" style="45"/>
    <col min="3847" max="3847" width="14.42578125" style="45" customWidth="1"/>
    <col min="3848" max="3848" width="22.7109375" style="45" customWidth="1"/>
    <col min="3849" max="3849" width="5.140625" style="45" customWidth="1"/>
    <col min="3850" max="3850" width="16.42578125" style="45" customWidth="1"/>
    <col min="3851" max="4093" width="11.42578125" style="45"/>
    <col min="4094" max="4095" width="2.7109375" style="45" customWidth="1"/>
    <col min="4096" max="4097" width="11.42578125" style="45"/>
    <col min="4098" max="4099" width="0" style="45" hidden="1" customWidth="1"/>
    <col min="4100" max="4100" width="74.28515625" style="45" customWidth="1"/>
    <col min="4101" max="4102" width="11.42578125" style="45"/>
    <col min="4103" max="4103" width="14.42578125" style="45" customWidth="1"/>
    <col min="4104" max="4104" width="22.7109375" style="45" customWidth="1"/>
    <col min="4105" max="4105" width="5.140625" style="45" customWidth="1"/>
    <col min="4106" max="4106" width="16.42578125" style="45" customWidth="1"/>
    <col min="4107" max="4349" width="11.42578125" style="45"/>
    <col min="4350" max="4351" width="2.7109375" style="45" customWidth="1"/>
    <col min="4352" max="4353" width="11.42578125" style="45"/>
    <col min="4354" max="4355" width="0" style="45" hidden="1" customWidth="1"/>
    <col min="4356" max="4356" width="74.28515625" style="45" customWidth="1"/>
    <col min="4357" max="4358" width="11.42578125" style="45"/>
    <col min="4359" max="4359" width="14.42578125" style="45" customWidth="1"/>
    <col min="4360" max="4360" width="22.7109375" style="45" customWidth="1"/>
    <col min="4361" max="4361" width="5.140625" style="45" customWidth="1"/>
    <col min="4362" max="4362" width="16.42578125" style="45" customWidth="1"/>
    <col min="4363" max="4605" width="11.42578125" style="45"/>
    <col min="4606" max="4607" width="2.7109375" style="45" customWidth="1"/>
    <col min="4608" max="4609" width="11.42578125" style="45"/>
    <col min="4610" max="4611" width="0" style="45" hidden="1" customWidth="1"/>
    <col min="4612" max="4612" width="74.28515625" style="45" customWidth="1"/>
    <col min="4613" max="4614" width="11.42578125" style="45"/>
    <col min="4615" max="4615" width="14.42578125" style="45" customWidth="1"/>
    <col min="4616" max="4616" width="22.7109375" style="45" customWidth="1"/>
    <col min="4617" max="4617" width="5.140625" style="45" customWidth="1"/>
    <col min="4618" max="4618" width="16.42578125" style="45" customWidth="1"/>
    <col min="4619" max="4861" width="11.42578125" style="45"/>
    <col min="4862" max="4863" width="2.7109375" style="45" customWidth="1"/>
    <col min="4864" max="4865" width="11.42578125" style="45"/>
    <col min="4866" max="4867" width="0" style="45" hidden="1" customWidth="1"/>
    <col min="4868" max="4868" width="74.28515625" style="45" customWidth="1"/>
    <col min="4869" max="4870" width="11.42578125" style="45"/>
    <col min="4871" max="4871" width="14.42578125" style="45" customWidth="1"/>
    <col min="4872" max="4872" width="22.7109375" style="45" customWidth="1"/>
    <col min="4873" max="4873" width="5.140625" style="45" customWidth="1"/>
    <col min="4874" max="4874" width="16.42578125" style="45" customWidth="1"/>
    <col min="4875" max="5117" width="11.42578125" style="45"/>
    <col min="5118" max="5119" width="2.7109375" style="45" customWidth="1"/>
    <col min="5120" max="5121" width="11.42578125" style="45"/>
    <col min="5122" max="5123" width="0" style="45" hidden="1" customWidth="1"/>
    <col min="5124" max="5124" width="74.28515625" style="45" customWidth="1"/>
    <col min="5125" max="5126" width="11.42578125" style="45"/>
    <col min="5127" max="5127" width="14.42578125" style="45" customWidth="1"/>
    <col min="5128" max="5128" width="22.7109375" style="45" customWidth="1"/>
    <col min="5129" max="5129" width="5.140625" style="45" customWidth="1"/>
    <col min="5130" max="5130" width="16.42578125" style="45" customWidth="1"/>
    <col min="5131" max="5373" width="11.42578125" style="45"/>
    <col min="5374" max="5375" width="2.7109375" style="45" customWidth="1"/>
    <col min="5376" max="5377" width="11.42578125" style="45"/>
    <col min="5378" max="5379" width="0" style="45" hidden="1" customWidth="1"/>
    <col min="5380" max="5380" width="74.28515625" style="45" customWidth="1"/>
    <col min="5381" max="5382" width="11.42578125" style="45"/>
    <col min="5383" max="5383" width="14.42578125" style="45" customWidth="1"/>
    <col min="5384" max="5384" width="22.7109375" style="45" customWidth="1"/>
    <col min="5385" max="5385" width="5.140625" style="45" customWidth="1"/>
    <col min="5386" max="5386" width="16.42578125" style="45" customWidth="1"/>
    <col min="5387" max="5629" width="11.42578125" style="45"/>
    <col min="5630" max="5631" width="2.7109375" style="45" customWidth="1"/>
    <col min="5632" max="5633" width="11.42578125" style="45"/>
    <col min="5634" max="5635" width="0" style="45" hidden="1" customWidth="1"/>
    <col min="5636" max="5636" width="74.28515625" style="45" customWidth="1"/>
    <col min="5637" max="5638" width="11.42578125" style="45"/>
    <col min="5639" max="5639" width="14.42578125" style="45" customWidth="1"/>
    <col min="5640" max="5640" width="22.7109375" style="45" customWidth="1"/>
    <col min="5641" max="5641" width="5.140625" style="45" customWidth="1"/>
    <col min="5642" max="5642" width="16.42578125" style="45" customWidth="1"/>
    <col min="5643" max="5885" width="11.42578125" style="45"/>
    <col min="5886" max="5887" width="2.7109375" style="45" customWidth="1"/>
    <col min="5888" max="5889" width="11.42578125" style="45"/>
    <col min="5890" max="5891" width="0" style="45" hidden="1" customWidth="1"/>
    <col min="5892" max="5892" width="74.28515625" style="45" customWidth="1"/>
    <col min="5893" max="5894" width="11.42578125" style="45"/>
    <col min="5895" max="5895" width="14.42578125" style="45" customWidth="1"/>
    <col min="5896" max="5896" width="22.7109375" style="45" customWidth="1"/>
    <col min="5897" max="5897" width="5.140625" style="45" customWidth="1"/>
    <col min="5898" max="5898" width="16.42578125" style="45" customWidth="1"/>
    <col min="5899" max="6141" width="11.42578125" style="45"/>
    <col min="6142" max="6143" width="2.7109375" style="45" customWidth="1"/>
    <col min="6144" max="6145" width="11.42578125" style="45"/>
    <col min="6146" max="6147" width="0" style="45" hidden="1" customWidth="1"/>
    <col min="6148" max="6148" width="74.28515625" style="45" customWidth="1"/>
    <col min="6149" max="6150" width="11.42578125" style="45"/>
    <col min="6151" max="6151" width="14.42578125" style="45" customWidth="1"/>
    <col min="6152" max="6152" width="22.7109375" style="45" customWidth="1"/>
    <col min="6153" max="6153" width="5.140625" style="45" customWidth="1"/>
    <col min="6154" max="6154" width="16.42578125" style="45" customWidth="1"/>
    <col min="6155" max="6397" width="11.42578125" style="45"/>
    <col min="6398" max="6399" width="2.7109375" style="45" customWidth="1"/>
    <col min="6400" max="6401" width="11.42578125" style="45"/>
    <col min="6402" max="6403" width="0" style="45" hidden="1" customWidth="1"/>
    <col min="6404" max="6404" width="74.28515625" style="45" customWidth="1"/>
    <col min="6405" max="6406" width="11.42578125" style="45"/>
    <col min="6407" max="6407" width="14.42578125" style="45" customWidth="1"/>
    <col min="6408" max="6408" width="22.7109375" style="45" customWidth="1"/>
    <col min="6409" max="6409" width="5.140625" style="45" customWidth="1"/>
    <col min="6410" max="6410" width="16.42578125" style="45" customWidth="1"/>
    <col min="6411" max="6653" width="11.42578125" style="45"/>
    <col min="6654" max="6655" width="2.7109375" style="45" customWidth="1"/>
    <col min="6656" max="6657" width="11.42578125" style="45"/>
    <col min="6658" max="6659" width="0" style="45" hidden="1" customWidth="1"/>
    <col min="6660" max="6660" width="74.28515625" style="45" customWidth="1"/>
    <col min="6661" max="6662" width="11.42578125" style="45"/>
    <col min="6663" max="6663" width="14.42578125" style="45" customWidth="1"/>
    <col min="6664" max="6664" width="22.7109375" style="45" customWidth="1"/>
    <col min="6665" max="6665" width="5.140625" style="45" customWidth="1"/>
    <col min="6666" max="6666" width="16.42578125" style="45" customWidth="1"/>
    <col min="6667" max="6909" width="11.42578125" style="45"/>
    <col min="6910" max="6911" width="2.7109375" style="45" customWidth="1"/>
    <col min="6912" max="6913" width="11.42578125" style="45"/>
    <col min="6914" max="6915" width="0" style="45" hidden="1" customWidth="1"/>
    <col min="6916" max="6916" width="74.28515625" style="45" customWidth="1"/>
    <col min="6917" max="6918" width="11.42578125" style="45"/>
    <col min="6919" max="6919" width="14.42578125" style="45" customWidth="1"/>
    <col min="6920" max="6920" width="22.7109375" style="45" customWidth="1"/>
    <col min="6921" max="6921" width="5.140625" style="45" customWidth="1"/>
    <col min="6922" max="6922" width="16.42578125" style="45" customWidth="1"/>
    <col min="6923" max="7165" width="11.42578125" style="45"/>
    <col min="7166" max="7167" width="2.7109375" style="45" customWidth="1"/>
    <col min="7168" max="7169" width="11.42578125" style="45"/>
    <col min="7170" max="7171" width="0" style="45" hidden="1" customWidth="1"/>
    <col min="7172" max="7172" width="74.28515625" style="45" customWidth="1"/>
    <col min="7173" max="7174" width="11.42578125" style="45"/>
    <col min="7175" max="7175" width="14.42578125" style="45" customWidth="1"/>
    <col min="7176" max="7176" width="22.7109375" style="45" customWidth="1"/>
    <col min="7177" max="7177" width="5.140625" style="45" customWidth="1"/>
    <col min="7178" max="7178" width="16.42578125" style="45" customWidth="1"/>
    <col min="7179" max="7421" width="11.42578125" style="45"/>
    <col min="7422" max="7423" width="2.7109375" style="45" customWidth="1"/>
    <col min="7424" max="7425" width="11.42578125" style="45"/>
    <col min="7426" max="7427" width="0" style="45" hidden="1" customWidth="1"/>
    <col min="7428" max="7428" width="74.28515625" style="45" customWidth="1"/>
    <col min="7429" max="7430" width="11.42578125" style="45"/>
    <col min="7431" max="7431" width="14.42578125" style="45" customWidth="1"/>
    <col min="7432" max="7432" width="22.7109375" style="45" customWidth="1"/>
    <col min="7433" max="7433" width="5.140625" style="45" customWidth="1"/>
    <col min="7434" max="7434" width="16.42578125" style="45" customWidth="1"/>
    <col min="7435" max="7677" width="11.42578125" style="45"/>
    <col min="7678" max="7679" width="2.7109375" style="45" customWidth="1"/>
    <col min="7680" max="7681" width="11.42578125" style="45"/>
    <col min="7682" max="7683" width="0" style="45" hidden="1" customWidth="1"/>
    <col min="7684" max="7684" width="74.28515625" style="45" customWidth="1"/>
    <col min="7685" max="7686" width="11.42578125" style="45"/>
    <col min="7687" max="7687" width="14.42578125" style="45" customWidth="1"/>
    <col min="7688" max="7688" width="22.7109375" style="45" customWidth="1"/>
    <col min="7689" max="7689" width="5.140625" style="45" customWidth="1"/>
    <col min="7690" max="7690" width="16.42578125" style="45" customWidth="1"/>
    <col min="7691" max="7933" width="11.42578125" style="45"/>
    <col min="7934" max="7935" width="2.7109375" style="45" customWidth="1"/>
    <col min="7936" max="7937" width="11.42578125" style="45"/>
    <col min="7938" max="7939" width="0" style="45" hidden="1" customWidth="1"/>
    <col min="7940" max="7940" width="74.28515625" style="45" customWidth="1"/>
    <col min="7941" max="7942" width="11.42578125" style="45"/>
    <col min="7943" max="7943" width="14.42578125" style="45" customWidth="1"/>
    <col min="7944" max="7944" width="22.7109375" style="45" customWidth="1"/>
    <col min="7945" max="7945" width="5.140625" style="45" customWidth="1"/>
    <col min="7946" max="7946" width="16.42578125" style="45" customWidth="1"/>
    <col min="7947" max="8189" width="11.42578125" style="45"/>
    <col min="8190" max="8191" width="2.7109375" style="45" customWidth="1"/>
    <col min="8192" max="8193" width="11.42578125" style="45"/>
    <col min="8194" max="8195" width="0" style="45" hidden="1" customWidth="1"/>
    <col min="8196" max="8196" width="74.28515625" style="45" customWidth="1"/>
    <col min="8197" max="8198" width="11.42578125" style="45"/>
    <col min="8199" max="8199" width="14.42578125" style="45" customWidth="1"/>
    <col min="8200" max="8200" width="22.7109375" style="45" customWidth="1"/>
    <col min="8201" max="8201" width="5.140625" style="45" customWidth="1"/>
    <col min="8202" max="8202" width="16.42578125" style="45" customWidth="1"/>
    <col min="8203" max="8445" width="11.42578125" style="45"/>
    <col min="8446" max="8447" width="2.7109375" style="45" customWidth="1"/>
    <col min="8448" max="8449" width="11.42578125" style="45"/>
    <col min="8450" max="8451" width="0" style="45" hidden="1" customWidth="1"/>
    <col min="8452" max="8452" width="74.28515625" style="45" customWidth="1"/>
    <col min="8453" max="8454" width="11.42578125" style="45"/>
    <col min="8455" max="8455" width="14.42578125" style="45" customWidth="1"/>
    <col min="8456" max="8456" width="22.7109375" style="45" customWidth="1"/>
    <col min="8457" max="8457" width="5.140625" style="45" customWidth="1"/>
    <col min="8458" max="8458" width="16.42578125" style="45" customWidth="1"/>
    <col min="8459" max="8701" width="11.42578125" style="45"/>
    <col min="8702" max="8703" width="2.7109375" style="45" customWidth="1"/>
    <col min="8704" max="8705" width="11.42578125" style="45"/>
    <col min="8706" max="8707" width="0" style="45" hidden="1" customWidth="1"/>
    <col min="8708" max="8708" width="74.28515625" style="45" customWidth="1"/>
    <col min="8709" max="8710" width="11.42578125" style="45"/>
    <col min="8711" max="8711" width="14.42578125" style="45" customWidth="1"/>
    <col min="8712" max="8712" width="22.7109375" style="45" customWidth="1"/>
    <col min="8713" max="8713" width="5.140625" style="45" customWidth="1"/>
    <col min="8714" max="8714" width="16.42578125" style="45" customWidth="1"/>
    <col min="8715" max="8957" width="11.42578125" style="45"/>
    <col min="8958" max="8959" width="2.7109375" style="45" customWidth="1"/>
    <col min="8960" max="8961" width="11.42578125" style="45"/>
    <col min="8962" max="8963" width="0" style="45" hidden="1" customWidth="1"/>
    <col min="8964" max="8964" width="74.28515625" style="45" customWidth="1"/>
    <col min="8965" max="8966" width="11.42578125" style="45"/>
    <col min="8967" max="8967" width="14.42578125" style="45" customWidth="1"/>
    <col min="8968" max="8968" width="22.7109375" style="45" customWidth="1"/>
    <col min="8969" max="8969" width="5.140625" style="45" customWidth="1"/>
    <col min="8970" max="8970" width="16.42578125" style="45" customWidth="1"/>
    <col min="8971" max="9213" width="11.42578125" style="45"/>
    <col min="9214" max="9215" width="2.7109375" style="45" customWidth="1"/>
    <col min="9216" max="9217" width="11.42578125" style="45"/>
    <col min="9218" max="9219" width="0" style="45" hidden="1" customWidth="1"/>
    <col min="9220" max="9220" width="74.28515625" style="45" customWidth="1"/>
    <col min="9221" max="9222" width="11.42578125" style="45"/>
    <col min="9223" max="9223" width="14.42578125" style="45" customWidth="1"/>
    <col min="9224" max="9224" width="22.7109375" style="45" customWidth="1"/>
    <col min="9225" max="9225" width="5.140625" style="45" customWidth="1"/>
    <col min="9226" max="9226" width="16.42578125" style="45" customWidth="1"/>
    <col min="9227" max="9469" width="11.42578125" style="45"/>
    <col min="9470" max="9471" width="2.7109375" style="45" customWidth="1"/>
    <col min="9472" max="9473" width="11.42578125" style="45"/>
    <col min="9474" max="9475" width="0" style="45" hidden="1" customWidth="1"/>
    <col min="9476" max="9476" width="74.28515625" style="45" customWidth="1"/>
    <col min="9477" max="9478" width="11.42578125" style="45"/>
    <col min="9479" max="9479" width="14.42578125" style="45" customWidth="1"/>
    <col min="9480" max="9480" width="22.7109375" style="45" customWidth="1"/>
    <col min="9481" max="9481" width="5.140625" style="45" customWidth="1"/>
    <col min="9482" max="9482" width="16.42578125" style="45" customWidth="1"/>
    <col min="9483" max="9725" width="11.42578125" style="45"/>
    <col min="9726" max="9727" width="2.7109375" style="45" customWidth="1"/>
    <col min="9728" max="9729" width="11.42578125" style="45"/>
    <col min="9730" max="9731" width="0" style="45" hidden="1" customWidth="1"/>
    <col min="9732" max="9732" width="74.28515625" style="45" customWidth="1"/>
    <col min="9733" max="9734" width="11.42578125" style="45"/>
    <col min="9735" max="9735" width="14.42578125" style="45" customWidth="1"/>
    <col min="9736" max="9736" width="22.7109375" style="45" customWidth="1"/>
    <col min="9737" max="9737" width="5.140625" style="45" customWidth="1"/>
    <col min="9738" max="9738" width="16.42578125" style="45" customWidth="1"/>
    <col min="9739" max="9981" width="11.42578125" style="45"/>
    <col min="9982" max="9983" width="2.7109375" style="45" customWidth="1"/>
    <col min="9984" max="9985" width="11.42578125" style="45"/>
    <col min="9986" max="9987" width="0" style="45" hidden="1" customWidth="1"/>
    <col min="9988" max="9988" width="74.28515625" style="45" customWidth="1"/>
    <col min="9989" max="9990" width="11.42578125" style="45"/>
    <col min="9991" max="9991" width="14.42578125" style="45" customWidth="1"/>
    <col min="9992" max="9992" width="22.7109375" style="45" customWidth="1"/>
    <col min="9993" max="9993" width="5.140625" style="45" customWidth="1"/>
    <col min="9994" max="9994" width="16.42578125" style="45" customWidth="1"/>
    <col min="9995" max="10237" width="11.42578125" style="45"/>
    <col min="10238" max="10239" width="2.7109375" style="45" customWidth="1"/>
    <col min="10240" max="10241" width="11.42578125" style="45"/>
    <col min="10242" max="10243" width="0" style="45" hidden="1" customWidth="1"/>
    <col min="10244" max="10244" width="74.28515625" style="45" customWidth="1"/>
    <col min="10245" max="10246" width="11.42578125" style="45"/>
    <col min="10247" max="10247" width="14.42578125" style="45" customWidth="1"/>
    <col min="10248" max="10248" width="22.7109375" style="45" customWidth="1"/>
    <col min="10249" max="10249" width="5.140625" style="45" customWidth="1"/>
    <col min="10250" max="10250" width="16.42578125" style="45" customWidth="1"/>
    <col min="10251" max="10493" width="11.42578125" style="45"/>
    <col min="10494" max="10495" width="2.7109375" style="45" customWidth="1"/>
    <col min="10496" max="10497" width="11.42578125" style="45"/>
    <col min="10498" max="10499" width="0" style="45" hidden="1" customWidth="1"/>
    <col min="10500" max="10500" width="74.28515625" style="45" customWidth="1"/>
    <col min="10501" max="10502" width="11.42578125" style="45"/>
    <col min="10503" max="10503" width="14.42578125" style="45" customWidth="1"/>
    <col min="10504" max="10504" width="22.7109375" style="45" customWidth="1"/>
    <col min="10505" max="10505" width="5.140625" style="45" customWidth="1"/>
    <col min="10506" max="10506" width="16.42578125" style="45" customWidth="1"/>
    <col min="10507" max="10749" width="11.42578125" style="45"/>
    <col min="10750" max="10751" width="2.7109375" style="45" customWidth="1"/>
    <col min="10752" max="10753" width="11.42578125" style="45"/>
    <col min="10754" max="10755" width="0" style="45" hidden="1" customWidth="1"/>
    <col min="10756" max="10756" width="74.28515625" style="45" customWidth="1"/>
    <col min="10757" max="10758" width="11.42578125" style="45"/>
    <col min="10759" max="10759" width="14.42578125" style="45" customWidth="1"/>
    <col min="10760" max="10760" width="22.7109375" style="45" customWidth="1"/>
    <col min="10761" max="10761" width="5.140625" style="45" customWidth="1"/>
    <col min="10762" max="10762" width="16.42578125" style="45" customWidth="1"/>
    <col min="10763" max="11005" width="11.42578125" style="45"/>
    <col min="11006" max="11007" width="2.7109375" style="45" customWidth="1"/>
    <col min="11008" max="11009" width="11.42578125" style="45"/>
    <col min="11010" max="11011" width="0" style="45" hidden="1" customWidth="1"/>
    <col min="11012" max="11012" width="74.28515625" style="45" customWidth="1"/>
    <col min="11013" max="11014" width="11.42578125" style="45"/>
    <col min="11015" max="11015" width="14.42578125" style="45" customWidth="1"/>
    <col min="11016" max="11016" width="22.7109375" style="45" customWidth="1"/>
    <col min="11017" max="11017" width="5.140625" style="45" customWidth="1"/>
    <col min="11018" max="11018" width="16.42578125" style="45" customWidth="1"/>
    <col min="11019" max="11261" width="11.42578125" style="45"/>
    <col min="11262" max="11263" width="2.7109375" style="45" customWidth="1"/>
    <col min="11264" max="11265" width="11.42578125" style="45"/>
    <col min="11266" max="11267" width="0" style="45" hidden="1" customWidth="1"/>
    <col min="11268" max="11268" width="74.28515625" style="45" customWidth="1"/>
    <col min="11269" max="11270" width="11.42578125" style="45"/>
    <col min="11271" max="11271" width="14.42578125" style="45" customWidth="1"/>
    <col min="11272" max="11272" width="22.7109375" style="45" customWidth="1"/>
    <col min="11273" max="11273" width="5.140625" style="45" customWidth="1"/>
    <col min="11274" max="11274" width="16.42578125" style="45" customWidth="1"/>
    <col min="11275" max="11517" width="11.42578125" style="45"/>
    <col min="11518" max="11519" width="2.7109375" style="45" customWidth="1"/>
    <col min="11520" max="11521" width="11.42578125" style="45"/>
    <col min="11522" max="11523" width="0" style="45" hidden="1" customWidth="1"/>
    <col min="11524" max="11524" width="74.28515625" style="45" customWidth="1"/>
    <col min="11525" max="11526" width="11.42578125" style="45"/>
    <col min="11527" max="11527" width="14.42578125" style="45" customWidth="1"/>
    <col min="11528" max="11528" width="22.7109375" style="45" customWidth="1"/>
    <col min="11529" max="11529" width="5.140625" style="45" customWidth="1"/>
    <col min="11530" max="11530" width="16.42578125" style="45" customWidth="1"/>
    <col min="11531" max="11773" width="11.42578125" style="45"/>
    <col min="11774" max="11775" width="2.7109375" style="45" customWidth="1"/>
    <col min="11776" max="11777" width="11.42578125" style="45"/>
    <col min="11778" max="11779" width="0" style="45" hidden="1" customWidth="1"/>
    <col min="11780" max="11780" width="74.28515625" style="45" customWidth="1"/>
    <col min="11781" max="11782" width="11.42578125" style="45"/>
    <col min="11783" max="11783" width="14.42578125" style="45" customWidth="1"/>
    <col min="11784" max="11784" width="22.7109375" style="45" customWidth="1"/>
    <col min="11785" max="11785" width="5.140625" style="45" customWidth="1"/>
    <col min="11786" max="11786" width="16.42578125" style="45" customWidth="1"/>
    <col min="11787" max="12029" width="11.42578125" style="45"/>
    <col min="12030" max="12031" width="2.7109375" style="45" customWidth="1"/>
    <col min="12032" max="12033" width="11.42578125" style="45"/>
    <col min="12034" max="12035" width="0" style="45" hidden="1" customWidth="1"/>
    <col min="12036" max="12036" width="74.28515625" style="45" customWidth="1"/>
    <col min="12037" max="12038" width="11.42578125" style="45"/>
    <col min="12039" max="12039" width="14.42578125" style="45" customWidth="1"/>
    <col min="12040" max="12040" width="22.7109375" style="45" customWidth="1"/>
    <col min="12041" max="12041" width="5.140625" style="45" customWidth="1"/>
    <col min="12042" max="12042" width="16.42578125" style="45" customWidth="1"/>
    <col min="12043" max="12285" width="11.42578125" style="45"/>
    <col min="12286" max="12287" width="2.7109375" style="45" customWidth="1"/>
    <col min="12288" max="12289" width="11.42578125" style="45"/>
    <col min="12290" max="12291" width="0" style="45" hidden="1" customWidth="1"/>
    <col min="12292" max="12292" width="74.28515625" style="45" customWidth="1"/>
    <col min="12293" max="12294" width="11.42578125" style="45"/>
    <col min="12295" max="12295" width="14.42578125" style="45" customWidth="1"/>
    <col min="12296" max="12296" width="22.7109375" style="45" customWidth="1"/>
    <col min="12297" max="12297" width="5.140625" style="45" customWidth="1"/>
    <col min="12298" max="12298" width="16.42578125" style="45" customWidth="1"/>
    <col min="12299" max="12541" width="11.42578125" style="45"/>
    <col min="12542" max="12543" width="2.7109375" style="45" customWidth="1"/>
    <col min="12544" max="12545" width="11.42578125" style="45"/>
    <col min="12546" max="12547" width="0" style="45" hidden="1" customWidth="1"/>
    <col min="12548" max="12548" width="74.28515625" style="45" customWidth="1"/>
    <col min="12549" max="12550" width="11.42578125" style="45"/>
    <col min="12551" max="12551" width="14.42578125" style="45" customWidth="1"/>
    <col min="12552" max="12552" width="22.7109375" style="45" customWidth="1"/>
    <col min="12553" max="12553" width="5.140625" style="45" customWidth="1"/>
    <col min="12554" max="12554" width="16.42578125" style="45" customWidth="1"/>
    <col min="12555" max="12797" width="11.42578125" style="45"/>
    <col min="12798" max="12799" width="2.7109375" style="45" customWidth="1"/>
    <col min="12800" max="12801" width="11.42578125" style="45"/>
    <col min="12802" max="12803" width="0" style="45" hidden="1" customWidth="1"/>
    <col min="12804" max="12804" width="74.28515625" style="45" customWidth="1"/>
    <col min="12805" max="12806" width="11.42578125" style="45"/>
    <col min="12807" max="12807" width="14.42578125" style="45" customWidth="1"/>
    <col min="12808" max="12808" width="22.7109375" style="45" customWidth="1"/>
    <col min="12809" max="12809" width="5.140625" style="45" customWidth="1"/>
    <col min="12810" max="12810" width="16.42578125" style="45" customWidth="1"/>
    <col min="12811" max="13053" width="11.42578125" style="45"/>
    <col min="13054" max="13055" width="2.7109375" style="45" customWidth="1"/>
    <col min="13056" max="13057" width="11.42578125" style="45"/>
    <col min="13058" max="13059" width="0" style="45" hidden="1" customWidth="1"/>
    <col min="13060" max="13060" width="74.28515625" style="45" customWidth="1"/>
    <col min="13061" max="13062" width="11.42578125" style="45"/>
    <col min="13063" max="13063" width="14.42578125" style="45" customWidth="1"/>
    <col min="13064" max="13064" width="22.7109375" style="45" customWidth="1"/>
    <col min="13065" max="13065" width="5.140625" style="45" customWidth="1"/>
    <col min="13066" max="13066" width="16.42578125" style="45" customWidth="1"/>
    <col min="13067" max="13309" width="11.42578125" style="45"/>
    <col min="13310" max="13311" width="2.7109375" style="45" customWidth="1"/>
    <col min="13312" max="13313" width="11.42578125" style="45"/>
    <col min="13314" max="13315" width="0" style="45" hidden="1" customWidth="1"/>
    <col min="13316" max="13316" width="74.28515625" style="45" customWidth="1"/>
    <col min="13317" max="13318" width="11.42578125" style="45"/>
    <col min="13319" max="13319" width="14.42578125" style="45" customWidth="1"/>
    <col min="13320" max="13320" width="22.7109375" style="45" customWidth="1"/>
    <col min="13321" max="13321" width="5.140625" style="45" customWidth="1"/>
    <col min="13322" max="13322" width="16.42578125" style="45" customWidth="1"/>
    <col min="13323" max="13565" width="11.42578125" style="45"/>
    <col min="13566" max="13567" width="2.7109375" style="45" customWidth="1"/>
    <col min="13568" max="13569" width="11.42578125" style="45"/>
    <col min="13570" max="13571" width="0" style="45" hidden="1" customWidth="1"/>
    <col min="13572" max="13572" width="74.28515625" style="45" customWidth="1"/>
    <col min="13573" max="13574" width="11.42578125" style="45"/>
    <col min="13575" max="13575" width="14.42578125" style="45" customWidth="1"/>
    <col min="13576" max="13576" width="22.7109375" style="45" customWidth="1"/>
    <col min="13577" max="13577" width="5.140625" style="45" customWidth="1"/>
    <col min="13578" max="13578" width="16.42578125" style="45" customWidth="1"/>
    <col min="13579" max="13821" width="11.42578125" style="45"/>
    <col min="13822" max="13823" width="2.7109375" style="45" customWidth="1"/>
    <col min="13824" max="13825" width="11.42578125" style="45"/>
    <col min="13826" max="13827" width="0" style="45" hidden="1" customWidth="1"/>
    <col min="13828" max="13828" width="74.28515625" style="45" customWidth="1"/>
    <col min="13829" max="13830" width="11.42578125" style="45"/>
    <col min="13831" max="13831" width="14.42578125" style="45" customWidth="1"/>
    <col min="13832" max="13832" width="22.7109375" style="45" customWidth="1"/>
    <col min="13833" max="13833" width="5.140625" style="45" customWidth="1"/>
    <col min="13834" max="13834" width="16.42578125" style="45" customWidth="1"/>
    <col min="13835" max="14077" width="11.42578125" style="45"/>
    <col min="14078" max="14079" width="2.7109375" style="45" customWidth="1"/>
    <col min="14080" max="14081" width="11.42578125" style="45"/>
    <col min="14082" max="14083" width="0" style="45" hidden="1" customWidth="1"/>
    <col min="14084" max="14084" width="74.28515625" style="45" customWidth="1"/>
    <col min="14085" max="14086" width="11.42578125" style="45"/>
    <col min="14087" max="14087" width="14.42578125" style="45" customWidth="1"/>
    <col min="14088" max="14088" width="22.7109375" style="45" customWidth="1"/>
    <col min="14089" max="14089" width="5.140625" style="45" customWidth="1"/>
    <col min="14090" max="14090" width="16.42578125" style="45" customWidth="1"/>
    <col min="14091" max="14333" width="11.42578125" style="45"/>
    <col min="14334" max="14335" width="2.7109375" style="45" customWidth="1"/>
    <col min="14336" max="14337" width="11.42578125" style="45"/>
    <col min="14338" max="14339" width="0" style="45" hidden="1" customWidth="1"/>
    <col min="14340" max="14340" width="74.28515625" style="45" customWidth="1"/>
    <col min="14341" max="14342" width="11.42578125" style="45"/>
    <col min="14343" max="14343" width="14.42578125" style="45" customWidth="1"/>
    <col min="14344" max="14344" width="22.7109375" style="45" customWidth="1"/>
    <col min="14345" max="14345" width="5.140625" style="45" customWidth="1"/>
    <col min="14346" max="14346" width="16.42578125" style="45" customWidth="1"/>
    <col min="14347" max="14589" width="11.42578125" style="45"/>
    <col min="14590" max="14591" width="2.7109375" style="45" customWidth="1"/>
    <col min="14592" max="14593" width="11.42578125" style="45"/>
    <col min="14594" max="14595" width="0" style="45" hidden="1" customWidth="1"/>
    <col min="14596" max="14596" width="74.28515625" style="45" customWidth="1"/>
    <col min="14597" max="14598" width="11.42578125" style="45"/>
    <col min="14599" max="14599" width="14.42578125" style="45" customWidth="1"/>
    <col min="14600" max="14600" width="22.7109375" style="45" customWidth="1"/>
    <col min="14601" max="14601" width="5.140625" style="45" customWidth="1"/>
    <col min="14602" max="14602" width="16.42578125" style="45" customWidth="1"/>
    <col min="14603" max="14845" width="11.42578125" style="45"/>
    <col min="14846" max="14847" width="2.7109375" style="45" customWidth="1"/>
    <col min="14848" max="14849" width="11.42578125" style="45"/>
    <col min="14850" max="14851" width="0" style="45" hidden="1" customWidth="1"/>
    <col min="14852" max="14852" width="74.28515625" style="45" customWidth="1"/>
    <col min="14853" max="14854" width="11.42578125" style="45"/>
    <col min="14855" max="14855" width="14.42578125" style="45" customWidth="1"/>
    <col min="14856" max="14856" width="22.7109375" style="45" customWidth="1"/>
    <col min="14857" max="14857" width="5.140625" style="45" customWidth="1"/>
    <col min="14858" max="14858" width="16.42578125" style="45" customWidth="1"/>
    <col min="14859" max="15101" width="11.42578125" style="45"/>
    <col min="15102" max="15103" width="2.7109375" style="45" customWidth="1"/>
    <col min="15104" max="15105" width="11.42578125" style="45"/>
    <col min="15106" max="15107" width="0" style="45" hidden="1" customWidth="1"/>
    <col min="15108" max="15108" width="74.28515625" style="45" customWidth="1"/>
    <col min="15109" max="15110" width="11.42578125" style="45"/>
    <col min="15111" max="15111" width="14.42578125" style="45" customWidth="1"/>
    <col min="15112" max="15112" width="22.7109375" style="45" customWidth="1"/>
    <col min="15113" max="15113" width="5.140625" style="45" customWidth="1"/>
    <col min="15114" max="15114" width="16.42578125" style="45" customWidth="1"/>
    <col min="15115" max="15357" width="11.42578125" style="45"/>
    <col min="15358" max="15359" width="2.7109375" style="45" customWidth="1"/>
    <col min="15360" max="15361" width="11.42578125" style="45"/>
    <col min="15362" max="15363" width="0" style="45" hidden="1" customWidth="1"/>
    <col min="15364" max="15364" width="74.28515625" style="45" customWidth="1"/>
    <col min="15365" max="15366" width="11.42578125" style="45"/>
    <col min="15367" max="15367" width="14.42578125" style="45" customWidth="1"/>
    <col min="15368" max="15368" width="22.7109375" style="45" customWidth="1"/>
    <col min="15369" max="15369" width="5.140625" style="45" customWidth="1"/>
    <col min="15370" max="15370" width="16.42578125" style="45" customWidth="1"/>
    <col min="15371" max="15613" width="11.42578125" style="45"/>
    <col min="15614" max="15615" width="2.7109375" style="45" customWidth="1"/>
    <col min="15616" max="15617" width="11.42578125" style="45"/>
    <col min="15618" max="15619" width="0" style="45" hidden="1" customWidth="1"/>
    <col min="15620" max="15620" width="74.28515625" style="45" customWidth="1"/>
    <col min="15621" max="15622" width="11.42578125" style="45"/>
    <col min="15623" max="15623" width="14.42578125" style="45" customWidth="1"/>
    <col min="15624" max="15624" width="22.7109375" style="45" customWidth="1"/>
    <col min="15625" max="15625" width="5.140625" style="45" customWidth="1"/>
    <col min="15626" max="15626" width="16.42578125" style="45" customWidth="1"/>
    <col min="15627" max="15869" width="11.42578125" style="45"/>
    <col min="15870" max="15871" width="2.7109375" style="45" customWidth="1"/>
    <col min="15872" max="15873" width="11.42578125" style="45"/>
    <col min="15874" max="15875" width="0" style="45" hidden="1" customWidth="1"/>
    <col min="15876" max="15876" width="74.28515625" style="45" customWidth="1"/>
    <col min="15877" max="15878" width="11.42578125" style="45"/>
    <col min="15879" max="15879" width="14.42578125" style="45" customWidth="1"/>
    <col min="15880" max="15880" width="22.7109375" style="45" customWidth="1"/>
    <col min="15881" max="15881" width="5.140625" style="45" customWidth="1"/>
    <col min="15882" max="15882" width="16.42578125" style="45" customWidth="1"/>
    <col min="15883" max="16125" width="11.42578125" style="45"/>
    <col min="16126" max="16127" width="2.7109375" style="45" customWidth="1"/>
    <col min="16128" max="16129" width="11.42578125" style="45"/>
    <col min="16130" max="16131" width="0" style="45" hidden="1" customWidth="1"/>
    <col min="16132" max="16132" width="74.28515625" style="45" customWidth="1"/>
    <col min="16133" max="16134" width="11.42578125" style="45"/>
    <col min="16135" max="16135" width="14.42578125" style="45" customWidth="1"/>
    <col min="16136" max="16136" width="22.7109375" style="45" customWidth="1"/>
    <col min="16137" max="16137" width="5.140625" style="45" customWidth="1"/>
    <col min="16138" max="16138" width="16.42578125" style="45" customWidth="1"/>
    <col min="16139" max="16384" width="11.42578125" style="45"/>
  </cols>
  <sheetData>
    <row r="1" spans="2:12" ht="13.5" thickBot="1" x14ac:dyDescent="0.25">
      <c r="E1" s="46"/>
    </row>
    <row r="2" spans="2:12" ht="13.5" thickTop="1" x14ac:dyDescent="0.2">
      <c r="B2" s="28"/>
      <c r="C2" s="29"/>
      <c r="D2" s="29"/>
      <c r="E2" s="30"/>
      <c r="F2" s="29"/>
      <c r="G2" s="29"/>
      <c r="H2" s="30"/>
      <c r="I2" s="31"/>
      <c r="J2" s="32"/>
      <c r="K2" s="29"/>
      <c r="L2" s="57"/>
    </row>
    <row r="3" spans="2:12" ht="25.5" x14ac:dyDescent="0.2">
      <c r="B3" s="33"/>
      <c r="C3" s="49" t="s">
        <v>69</v>
      </c>
      <c r="D3" s="50" t="s">
        <v>70</v>
      </c>
      <c r="E3" s="49" t="s">
        <v>71</v>
      </c>
      <c r="F3" s="50">
        <v>2</v>
      </c>
      <c r="L3" s="58"/>
    </row>
    <row r="4" spans="2:12" ht="16.5" x14ac:dyDescent="0.2">
      <c r="B4" s="33"/>
      <c r="C4" s="180" t="s">
        <v>72</v>
      </c>
      <c r="D4" s="180"/>
      <c r="E4" s="180"/>
      <c r="F4" s="180"/>
      <c r="G4" s="180"/>
      <c r="H4" s="180"/>
      <c r="I4" s="180"/>
      <c r="J4" s="180"/>
      <c r="K4" s="180"/>
      <c r="L4" s="58"/>
    </row>
    <row r="5" spans="2:12" ht="16.5" x14ac:dyDescent="0.3">
      <c r="B5" s="33"/>
      <c r="C5" s="181" t="s">
        <v>73</v>
      </c>
      <c r="D5" s="181"/>
      <c r="E5" s="181"/>
      <c r="F5" s="181"/>
      <c r="G5" s="181"/>
      <c r="H5" s="181"/>
      <c r="I5" s="181"/>
      <c r="J5" s="181"/>
      <c r="K5" s="181"/>
      <c r="L5" s="58"/>
    </row>
    <row r="6" spans="2:12" x14ac:dyDescent="0.2">
      <c r="B6" s="34"/>
      <c r="C6" s="182" t="s">
        <v>74</v>
      </c>
      <c r="D6" s="182"/>
      <c r="E6" s="182"/>
      <c r="F6" s="182"/>
      <c r="G6" s="182"/>
      <c r="H6" s="182"/>
      <c r="I6" s="182"/>
      <c r="J6" s="182"/>
      <c r="K6" s="182"/>
      <c r="L6" s="58"/>
    </row>
    <row r="7" spans="2:12" ht="75.400000000000006" customHeight="1" x14ac:dyDescent="0.2">
      <c r="B7" s="33"/>
      <c r="C7" s="182"/>
      <c r="D7" s="182"/>
      <c r="E7" s="182"/>
      <c r="F7" s="182"/>
      <c r="G7" s="182"/>
      <c r="H7" s="182"/>
      <c r="I7" s="182"/>
      <c r="J7" s="182"/>
      <c r="K7" s="182"/>
      <c r="L7" s="58"/>
    </row>
    <row r="8" spans="2:12" ht="67.900000000000006" customHeight="1" x14ac:dyDescent="0.2">
      <c r="B8" s="33"/>
      <c r="C8" s="183" t="s">
        <v>75</v>
      </c>
      <c r="D8" s="183"/>
      <c r="E8" s="183"/>
      <c r="F8" s="183"/>
      <c r="G8" s="183"/>
      <c r="H8" s="183"/>
      <c r="I8" s="183"/>
      <c r="J8" s="183"/>
      <c r="K8" s="183"/>
      <c r="L8" s="58"/>
    </row>
    <row r="9" spans="2:12" ht="42" customHeight="1" x14ac:dyDescent="0.2">
      <c r="B9" s="33"/>
      <c r="C9" s="184" t="s">
        <v>297</v>
      </c>
      <c r="D9" s="184"/>
      <c r="E9" s="184"/>
      <c r="F9" s="184"/>
      <c r="G9" s="184"/>
      <c r="H9" s="184"/>
      <c r="I9" s="184"/>
      <c r="J9" s="184"/>
      <c r="K9" s="184"/>
      <c r="L9" s="58"/>
    </row>
    <row r="10" spans="2:12" ht="16.5" customHeight="1" x14ac:dyDescent="0.2">
      <c r="B10" s="33"/>
      <c r="C10" s="179"/>
      <c r="D10" s="179"/>
      <c r="E10" s="179"/>
      <c r="F10" s="179"/>
      <c r="G10" s="179"/>
      <c r="H10" s="179"/>
      <c r="I10" s="179"/>
      <c r="J10" s="179"/>
      <c r="K10" s="179"/>
      <c r="L10" s="58"/>
    </row>
    <row r="11" spans="2:12" ht="41.25" customHeight="1" x14ac:dyDescent="0.2">
      <c r="B11" s="33"/>
      <c r="C11" s="61" t="s">
        <v>76</v>
      </c>
      <c r="D11" s="62" t="s">
        <v>77</v>
      </c>
      <c r="E11" s="185" t="s">
        <v>78</v>
      </c>
      <c r="F11" s="185"/>
      <c r="G11" s="62" t="s">
        <v>79</v>
      </c>
      <c r="H11" s="62" t="s">
        <v>80</v>
      </c>
      <c r="I11" s="63" t="s">
        <v>81</v>
      </c>
      <c r="J11" s="64" t="s">
        <v>303</v>
      </c>
      <c r="K11" s="63" t="s">
        <v>82</v>
      </c>
      <c r="L11" s="58"/>
    </row>
    <row r="12" spans="2:12" x14ac:dyDescent="0.2">
      <c r="B12" s="33"/>
      <c r="C12" s="190"/>
      <c r="D12" s="190"/>
      <c r="E12" s="65"/>
      <c r="F12" s="65"/>
      <c r="G12" s="65" t="s">
        <v>282</v>
      </c>
      <c r="H12" s="66"/>
      <c r="I12" s="65"/>
      <c r="J12" s="65"/>
      <c r="K12" s="65"/>
      <c r="L12" s="58"/>
    </row>
    <row r="13" spans="2:12" ht="25.5" x14ac:dyDescent="0.2">
      <c r="B13" s="33"/>
      <c r="C13" s="35">
        <v>1</v>
      </c>
      <c r="D13" s="36" t="str">
        <f>+'APU''s'!A2</f>
        <v>029.001</v>
      </c>
      <c r="E13" s="36" t="str">
        <f>+'APU''s'!B2</f>
        <v>-</v>
      </c>
      <c r="F13" s="36"/>
      <c r="G13" s="37" t="str">
        <f>+'APU''s'!C2</f>
        <v>DEMOLICIÓN MECÁNICA DE ESTRUCTURAS DE CONCRETO HIDRÁULICO - INCLUYE CARGUE, TRANSPORTE Y DISPOSICIÓN</v>
      </c>
      <c r="H13" s="67" t="str">
        <f>+'APU''s'!E2</f>
        <v>M3</v>
      </c>
      <c r="I13" s="38" t="s">
        <v>281</v>
      </c>
      <c r="J13" s="39">
        <f>+'APU''s'!I2</f>
        <v>152860</v>
      </c>
      <c r="K13" s="39">
        <f>+I13*J13</f>
        <v>152860</v>
      </c>
      <c r="L13" s="58"/>
    </row>
    <row r="14" spans="2:12" ht="25.5" x14ac:dyDescent="0.2">
      <c r="B14" s="33"/>
      <c r="C14" s="35">
        <v>2</v>
      </c>
      <c r="D14" s="36" t="str">
        <f>+'APU''s'!A8</f>
        <v>029.007</v>
      </c>
      <c r="E14" s="36" t="str">
        <f>+'APU''s'!B8</f>
        <v>-</v>
      </c>
      <c r="F14" s="36"/>
      <c r="G14" s="37" t="str">
        <f>+'APU''s'!C8</f>
        <v>DEMOLICIÓN DE ANDENES Y SARDINELES EN CONCRETO HIDRÁULICO - INCLUYE CARGUE A MANO, RETIRO Y DISPOSICIÓN EN BOTADERO</v>
      </c>
      <c r="H14" s="67" t="str">
        <f>+'APU''s'!E8</f>
        <v>M3</v>
      </c>
      <c r="I14" s="38" t="s">
        <v>281</v>
      </c>
      <c r="J14" s="39">
        <f>+'APU''s'!I8</f>
        <v>116870</v>
      </c>
      <c r="K14" s="39">
        <f t="shared" ref="K14:K47" si="0">+I14*J14</f>
        <v>116870</v>
      </c>
      <c r="L14" s="58"/>
    </row>
    <row r="15" spans="2:12" x14ac:dyDescent="0.2">
      <c r="B15" s="33"/>
      <c r="C15" s="35">
        <v>3</v>
      </c>
      <c r="D15" s="36" t="str">
        <f>+'APU''s'!A48</f>
        <v>002.001</v>
      </c>
      <c r="E15" s="36" t="str">
        <f>+'APU''s'!B48</f>
        <v>-</v>
      </c>
      <c r="F15" s="36"/>
      <c r="G15" s="37" t="str">
        <f>+'APU''s'!C48</f>
        <v>EXCAVACIÓN EN ZANJA - MATERIAL COMÚN - 0.0 A 2.0 M</v>
      </c>
      <c r="H15" s="67" t="str">
        <f>+'APU''s'!E48</f>
        <v>M3</v>
      </c>
      <c r="I15" s="40" t="s">
        <v>281</v>
      </c>
      <c r="J15" s="41">
        <f>+'APU''s'!I48</f>
        <v>36872</v>
      </c>
      <c r="K15" s="41">
        <f>+I15*J15</f>
        <v>36872</v>
      </c>
      <c r="L15" s="58"/>
    </row>
    <row r="16" spans="2:12" x14ac:dyDescent="0.2">
      <c r="B16" s="33"/>
      <c r="C16" s="35">
        <v>4</v>
      </c>
      <c r="D16" s="36" t="str">
        <f>+'APU''s'!A60</f>
        <v>001.059</v>
      </c>
      <c r="E16" s="36" t="str">
        <f>+'APU''s'!B60</f>
        <v>-</v>
      </c>
      <c r="F16" s="36"/>
      <c r="G16" s="37" t="str">
        <f>+'APU''s'!C60</f>
        <v>SUMINISTRO, TRANSPORTE E INSTALACION TECHADO PROVISIONAL EN GUADUA Y PLÁSTICO</v>
      </c>
      <c r="H16" s="67" t="str">
        <f>+'APU''s'!E60</f>
        <v>M2</v>
      </c>
      <c r="I16" s="40" t="s">
        <v>281</v>
      </c>
      <c r="J16" s="41">
        <f>+'APU''s'!I60</f>
        <v>18815</v>
      </c>
      <c r="K16" s="41">
        <f>+I16*J16</f>
        <v>18815</v>
      </c>
      <c r="L16" s="58"/>
    </row>
    <row r="17" spans="2:12" x14ac:dyDescent="0.2">
      <c r="B17" s="33"/>
      <c r="C17" s="190"/>
      <c r="D17" s="190"/>
      <c r="E17" s="65"/>
      <c r="F17" s="65"/>
      <c r="G17" s="65" t="s">
        <v>283</v>
      </c>
      <c r="H17" s="66"/>
      <c r="I17" s="65"/>
      <c r="J17" s="65"/>
      <c r="K17" s="65"/>
      <c r="L17" s="58"/>
    </row>
    <row r="18" spans="2:12" x14ac:dyDescent="0.2">
      <c r="B18" s="33"/>
      <c r="C18" s="35">
        <v>5</v>
      </c>
      <c r="D18" s="36" t="str">
        <f>+'APU''s'!A68</f>
        <v>023.008</v>
      </c>
      <c r="E18" s="36" t="str">
        <f>+'APU''s'!B68</f>
        <v>-</v>
      </c>
      <c r="F18" s="36"/>
      <c r="G18" s="37" t="str">
        <f>+'APU''s'!C68</f>
        <v xml:space="preserve">SUMINISTRO, TRANSPORTE E INSTALACION AFIRMADO PARA ANDENES </v>
      </c>
      <c r="H18" s="67" t="str">
        <f>+'APU''s'!E68</f>
        <v>M3</v>
      </c>
      <c r="I18" s="38" t="s">
        <v>281</v>
      </c>
      <c r="J18" s="39">
        <f>+'APU''s'!I68</f>
        <v>114633</v>
      </c>
      <c r="K18" s="39">
        <f>+I18*J18</f>
        <v>114633</v>
      </c>
      <c r="L18" s="58"/>
    </row>
    <row r="19" spans="2:12" x14ac:dyDescent="0.2">
      <c r="B19" s="33"/>
      <c r="C19" s="190"/>
      <c r="D19" s="190"/>
      <c r="E19" s="65"/>
      <c r="F19" s="65"/>
      <c r="G19" s="65" t="s">
        <v>285</v>
      </c>
      <c r="H19" s="66"/>
      <c r="I19" s="65"/>
      <c r="J19" s="65"/>
      <c r="K19" s="65"/>
      <c r="L19" s="58"/>
    </row>
    <row r="20" spans="2:12" ht="31.5" customHeight="1" x14ac:dyDescent="0.2">
      <c r="B20" s="33"/>
      <c r="C20" s="35">
        <v>6</v>
      </c>
      <c r="D20" s="36" t="str">
        <f>+'APU''s'!A88</f>
        <v>023.028</v>
      </c>
      <c r="E20" s="36" t="str">
        <f>+'APU''s'!B88</f>
        <v>-</v>
      </c>
      <c r="F20" s="36"/>
      <c r="G20" s="37" t="str">
        <f>+'APU''s'!C88</f>
        <v>SUMINISTRO, TRANSPORTE E INSTALACION PAVIMENTO EN CONCRETO MR 42 HECHO EN OBRA</v>
      </c>
      <c r="H20" s="67" t="str">
        <f>+'APU''s'!E88</f>
        <v>M3</v>
      </c>
      <c r="I20" s="38" t="s">
        <v>281</v>
      </c>
      <c r="J20" s="39">
        <f>+'APU''s'!I88</f>
        <v>839365</v>
      </c>
      <c r="K20" s="39">
        <f>+I20*J20</f>
        <v>839365</v>
      </c>
      <c r="L20" s="58"/>
    </row>
    <row r="21" spans="2:12" ht="31.5" customHeight="1" x14ac:dyDescent="0.2">
      <c r="B21" s="33"/>
      <c r="C21" s="35">
        <v>7</v>
      </c>
      <c r="D21" s="36" t="str">
        <f>+'APU''s'!A101</f>
        <v>023.037</v>
      </c>
      <c r="E21" s="36" t="str">
        <f>+'APU''s'!B101</f>
        <v>-</v>
      </c>
      <c r="F21" s="36"/>
      <c r="G21" s="37" t="str">
        <f>+'APU''s'!C101</f>
        <v>SUMINISTRO, TRANSPORTE E INSTALACIÓN DE ACELERANTE PARA CONCRETOS Y PAVIMENTOS RIGIDOS</v>
      </c>
      <c r="H21" s="67" t="str">
        <f>+'APU''s'!E101</f>
        <v>KG</v>
      </c>
      <c r="I21" s="38" t="s">
        <v>281</v>
      </c>
      <c r="J21" s="39">
        <f>+'APU''s'!I101</f>
        <v>25013</v>
      </c>
      <c r="K21" s="39">
        <f>+I21*J21</f>
        <v>25013</v>
      </c>
      <c r="L21" s="58"/>
    </row>
    <row r="22" spans="2:12" x14ac:dyDescent="0.2">
      <c r="B22" s="33"/>
      <c r="C22" s="190"/>
      <c r="D22" s="190"/>
      <c r="E22" s="65"/>
      <c r="F22" s="65"/>
      <c r="G22" s="65" t="s">
        <v>284</v>
      </c>
      <c r="H22" s="66"/>
      <c r="I22" s="65"/>
      <c r="J22" s="65"/>
      <c r="K22" s="65"/>
      <c r="L22" s="58"/>
    </row>
    <row r="23" spans="2:12" ht="25.5" x14ac:dyDescent="0.2">
      <c r="B23" s="33"/>
      <c r="C23" s="35">
        <v>8</v>
      </c>
      <c r="D23" s="36" t="str">
        <f>+'APU''s'!A15</f>
        <v>032.346</v>
      </c>
      <c r="E23" s="36" t="str">
        <f>+'APU''s'!B15</f>
        <v>-</v>
      </c>
      <c r="F23" s="36"/>
      <c r="G23" s="37" t="str">
        <f>+'APU''s'!C15</f>
        <v xml:space="preserve">SUMINISTRO, TRANSPORTE E INSTALACION BLOQUE BASE EN CEMENTO PLAQUETA ABUJARDADA GRIS 50 X 50 CM PEATONAL </v>
      </c>
      <c r="H23" s="67" t="str">
        <f>+'APU''s'!E15</f>
        <v>M2</v>
      </c>
      <c r="I23" s="38" t="s">
        <v>281</v>
      </c>
      <c r="J23" s="39">
        <f>+'APU''s'!I15</f>
        <v>170027</v>
      </c>
      <c r="K23" s="39">
        <f t="shared" ref="K23:K32" si="1">+I23*J23</f>
        <v>170027</v>
      </c>
      <c r="L23" s="58"/>
    </row>
    <row r="24" spans="2:12" ht="25.5" x14ac:dyDescent="0.2">
      <c r="B24" s="33"/>
      <c r="C24" s="35">
        <v>9</v>
      </c>
      <c r="D24" s="36" t="str">
        <f>+'APU''s'!A23</f>
        <v>032.347</v>
      </c>
      <c r="E24" s="36" t="str">
        <f>+'APU''s'!B23</f>
        <v>-</v>
      </c>
      <c r="F24" s="36"/>
      <c r="G24" s="37" t="str">
        <f>+'APU''s'!C23</f>
        <v>SUMINISTRO, TRANSPORTE E INSTALACION BLOQUE BASE EN CEMENTO PLAQUETA ABUJARDADA GRIS 50 X 50 CM VEHICULAR</v>
      </c>
      <c r="H24" s="67" t="str">
        <f>+'APU''s'!E23</f>
        <v>M2</v>
      </c>
      <c r="I24" s="40" t="s">
        <v>281</v>
      </c>
      <c r="J24" s="41">
        <f>+'APU''s'!I23</f>
        <v>236389</v>
      </c>
      <c r="K24" s="41">
        <f t="shared" si="1"/>
        <v>236389</v>
      </c>
      <c r="L24" s="58"/>
    </row>
    <row r="25" spans="2:12" ht="25.5" x14ac:dyDescent="0.2">
      <c r="B25" s="33"/>
      <c r="C25" s="35">
        <v>10</v>
      </c>
      <c r="D25" s="36" t="str">
        <f>+'APU''s'!A31</f>
        <v>032.348</v>
      </c>
      <c r="E25" s="36" t="str">
        <f>+'APU''s'!B31</f>
        <v>-</v>
      </c>
      <c r="F25" s="36"/>
      <c r="G25" s="37" t="str">
        <f>+'APU''s'!C31</f>
        <v xml:space="preserve">SUMINISTRO, TRANSPORTE E INSTALACION BLOQUE BASE EN CEMENTO PLAQUETA ABUJARDADA COLOR 50 X 50 CM PEATONAL </v>
      </c>
      <c r="H25" s="67" t="str">
        <f>+'APU''s'!E31</f>
        <v>M2</v>
      </c>
      <c r="I25" s="40" t="s">
        <v>281</v>
      </c>
      <c r="J25" s="41">
        <f>+'APU''s'!I31</f>
        <v>190908</v>
      </c>
      <c r="K25" s="41">
        <f t="shared" si="1"/>
        <v>190908</v>
      </c>
      <c r="L25" s="58"/>
    </row>
    <row r="26" spans="2:12" ht="25.5" x14ac:dyDescent="0.2">
      <c r="B26" s="33"/>
      <c r="C26" s="35">
        <v>11</v>
      </c>
      <c r="D26" s="36" t="str">
        <f>+'APU''s'!A39</f>
        <v>032.349</v>
      </c>
      <c r="E26" s="36" t="str">
        <f>+'APU''s'!B39</f>
        <v>-</v>
      </c>
      <c r="F26" s="36"/>
      <c r="G26" s="37" t="str">
        <f>+'APU''s'!C39</f>
        <v>SUMINISTRO, TRANSPORTE E INSTALACION BLOQUE BASE EN CEMENTO PLAQUETA ABUJARDADA COLOR 50 X 50 CM VEHICULAR</v>
      </c>
      <c r="H26" s="67" t="str">
        <f>+'APU''s'!E39</f>
        <v>M2</v>
      </c>
      <c r="I26" s="40" t="s">
        <v>281</v>
      </c>
      <c r="J26" s="41">
        <f>+'APU''s'!I39</f>
        <v>261211</v>
      </c>
      <c r="K26" s="41">
        <f t="shared" si="1"/>
        <v>261211</v>
      </c>
      <c r="L26" s="58"/>
    </row>
    <row r="27" spans="2:12" ht="31.5" customHeight="1" x14ac:dyDescent="0.2">
      <c r="B27" s="33"/>
      <c r="C27" s="35">
        <v>12</v>
      </c>
      <c r="D27" s="36" t="str">
        <f>+'APU''s'!A75</f>
        <v>021.084</v>
      </c>
      <c r="E27" s="36" t="str">
        <f>+'APU''s'!B75</f>
        <v>-</v>
      </c>
      <c r="F27" s="36"/>
      <c r="G27" s="37" t="str">
        <f>+'APU''s'!C75</f>
        <v>SUMINISTRO, TRANSPORTE E INSTALACIÓN DE ARENA PARA RESELLADO DE JUNTAS EN PLAQUETAS PREFABRICADAS EXISTENTES. Incluye compactación. (No aplica para obras nuevas)</v>
      </c>
      <c r="H27" s="67" t="str">
        <f>+'APU''s'!E75</f>
        <v>M2</v>
      </c>
      <c r="I27" s="38" t="s">
        <v>281</v>
      </c>
      <c r="J27" s="39">
        <f>+'APU''s'!I75</f>
        <v>9104</v>
      </c>
      <c r="K27" s="39">
        <f t="shared" si="1"/>
        <v>9104</v>
      </c>
      <c r="L27" s="58"/>
    </row>
    <row r="28" spans="2:12" ht="31.5" customHeight="1" x14ac:dyDescent="0.2">
      <c r="B28" s="33"/>
      <c r="C28" s="35">
        <v>13</v>
      </c>
      <c r="D28" s="36" t="str">
        <f>+'APU''s'!A81</f>
        <v>021.085</v>
      </c>
      <c r="E28" s="36" t="str">
        <f>+'APU''s'!B81</f>
        <v>-</v>
      </c>
      <c r="F28" s="36"/>
      <c r="G28" s="37" t="str">
        <f>+'APU''s'!C81</f>
        <v>REINSTALACIÓN DE PLAQUETAS PREFABRICADAS PARA ANDENES. Incluye nivelación, compactación y sello con arena</v>
      </c>
      <c r="H28" s="67" t="str">
        <f>+'APU''s'!E81</f>
        <v>M2</v>
      </c>
      <c r="I28" s="38" t="s">
        <v>281</v>
      </c>
      <c r="J28" s="39">
        <f>+'APU''s'!I81</f>
        <v>20058</v>
      </c>
      <c r="K28" s="39">
        <f t="shared" si="1"/>
        <v>20058</v>
      </c>
      <c r="L28" s="58"/>
    </row>
    <row r="29" spans="2:12" ht="31.5" customHeight="1" x14ac:dyDescent="0.2">
      <c r="B29" s="33"/>
      <c r="C29" s="35">
        <v>14</v>
      </c>
      <c r="D29" s="36" t="str">
        <f>+'APU''s'!A107</f>
        <v>021.052</v>
      </c>
      <c r="E29" s="36" t="str">
        <f>+'APU''s'!B107</f>
        <v>-</v>
      </c>
      <c r="F29" s="36"/>
      <c r="G29" s="37" t="str">
        <f>+'APU''s'!C107</f>
        <v>SUMINISTRO, TRANSPORTE E INSTALACION ANDEN CONCRETO 3000 PSI  E= 0.10M.  ACABADO:  ESCOBIADO</v>
      </c>
      <c r="H29" s="67" t="str">
        <f>+'APU''s'!E107</f>
        <v>M2</v>
      </c>
      <c r="I29" s="38" t="s">
        <v>281</v>
      </c>
      <c r="J29" s="39">
        <f>+'APU''s'!I107</f>
        <v>88649</v>
      </c>
      <c r="K29" s="39">
        <f t="shared" si="1"/>
        <v>88649</v>
      </c>
      <c r="L29" s="58"/>
    </row>
    <row r="30" spans="2:12" ht="31.5" customHeight="1" x14ac:dyDescent="0.2">
      <c r="B30" s="33"/>
      <c r="C30" s="35">
        <v>15</v>
      </c>
      <c r="D30" s="36" t="str">
        <f>+'APU''s'!A119</f>
        <v>021.016</v>
      </c>
      <c r="E30" s="36" t="str">
        <f>+'APU''s'!B119</f>
        <v>-</v>
      </c>
      <c r="F30" s="36"/>
      <c r="G30" s="37" t="str">
        <f>+'APU''s'!C119</f>
        <v>SUMINISTRO, TRANSPORTE E INSTALACION SARDINEL CHAFLANADO ANCHO = 20 CM H =  ENTRE  17 Y 24 CM  EN CONCRETO 3000 PSI</v>
      </c>
      <c r="H30" s="67" t="str">
        <f>+'APU''s'!E119</f>
        <v>ML</v>
      </c>
      <c r="I30" s="38" t="s">
        <v>281</v>
      </c>
      <c r="J30" s="39">
        <f>+'APU''s'!I119</f>
        <v>78414</v>
      </c>
      <c r="K30" s="39">
        <f t="shared" si="1"/>
        <v>78414</v>
      </c>
      <c r="L30" s="58"/>
    </row>
    <row r="31" spans="2:12" ht="30.75" customHeight="1" x14ac:dyDescent="0.2">
      <c r="B31" s="33"/>
      <c r="C31" s="35">
        <v>16</v>
      </c>
      <c r="D31" s="36" t="str">
        <f>+'APU''s'!A144</f>
        <v>033.122</v>
      </c>
      <c r="E31" s="36" t="str">
        <f>+'APU''s'!B144</f>
        <v>-</v>
      </c>
      <c r="F31" s="36"/>
      <c r="G31" s="37" t="str">
        <f>+'APU''s'!C144</f>
        <v>SUMINISTRO, TRANSPORTE E INSTALACION DE RAMPAS Y BADOS PEATONALES CONCRETO PRODUCIDO EN OBRA 3000 PSI ACABADO:  ESCOBIADO</v>
      </c>
      <c r="H31" s="67" t="str">
        <f>+'APU''s'!E144</f>
        <v>M3</v>
      </c>
      <c r="I31" s="38" t="s">
        <v>281</v>
      </c>
      <c r="J31" s="39">
        <f>+'APU''s'!I144</f>
        <v>819613</v>
      </c>
      <c r="K31" s="39">
        <f t="shared" si="1"/>
        <v>819613</v>
      </c>
      <c r="L31" s="58"/>
    </row>
    <row r="32" spans="2:12" x14ac:dyDescent="0.2">
      <c r="B32" s="33"/>
      <c r="C32" s="35">
        <v>17</v>
      </c>
      <c r="D32" s="36" t="str">
        <f>+'APU''s'!A229</f>
        <v>028.093</v>
      </c>
      <c r="E32" s="36" t="str">
        <f>+'APU''s'!B229</f>
        <v>-</v>
      </c>
      <c r="F32" s="36"/>
      <c r="G32" s="37" t="str">
        <f>+'APU''s'!C229</f>
        <v>DESMONTE DE PLAQUETAS PREFRABRICADAS</v>
      </c>
      <c r="H32" s="67" t="str">
        <f>+'APU''s'!E229</f>
        <v>M2</v>
      </c>
      <c r="I32" s="38" t="s">
        <v>281</v>
      </c>
      <c r="J32" s="39">
        <f>+'APU''s'!I229</f>
        <v>1088</v>
      </c>
      <c r="K32" s="39">
        <f t="shared" si="1"/>
        <v>1088</v>
      </c>
      <c r="L32" s="58"/>
    </row>
    <row r="33" spans="2:12" x14ac:dyDescent="0.2">
      <c r="B33" s="33"/>
      <c r="C33" s="190"/>
      <c r="D33" s="190"/>
      <c r="E33" s="65"/>
      <c r="F33" s="65"/>
      <c r="G33" s="65" t="s">
        <v>286</v>
      </c>
      <c r="H33" s="66"/>
      <c r="I33" s="65"/>
      <c r="J33" s="65"/>
      <c r="K33" s="65"/>
      <c r="L33" s="58"/>
    </row>
    <row r="34" spans="2:12" x14ac:dyDescent="0.2">
      <c r="B34" s="33"/>
      <c r="C34" s="35">
        <v>18</v>
      </c>
      <c r="D34" s="36" t="str">
        <f>+'APU''s'!A155</f>
        <v>023.034</v>
      </c>
      <c r="E34" s="36" t="str">
        <f>+'APU''s'!B155</f>
        <v>-</v>
      </c>
      <c r="F34" s="36"/>
      <c r="G34" s="37" t="str">
        <f>+'APU''s'!C155</f>
        <v>CORTE MECANIZADO DE PAVIMENTO A=5 mm profundidad un tercio del espesor</v>
      </c>
      <c r="H34" s="67" t="str">
        <f>+'APU''s'!E155</f>
        <v>ML</v>
      </c>
      <c r="I34" s="38" t="s">
        <v>281</v>
      </c>
      <c r="J34" s="39">
        <f>+'APU''s'!I155</f>
        <v>10064</v>
      </c>
      <c r="K34" s="39">
        <f>+I34*J34</f>
        <v>10064</v>
      </c>
      <c r="L34" s="58"/>
    </row>
    <row r="35" spans="2:12" ht="30.75" customHeight="1" x14ac:dyDescent="0.2">
      <c r="B35" s="33"/>
      <c r="C35" s="35">
        <v>19</v>
      </c>
      <c r="D35" s="36" t="str">
        <f>+'APU''s'!A165</f>
        <v>023.036</v>
      </c>
      <c r="E35" s="36" t="str">
        <f>+'APU''s'!B165</f>
        <v>-</v>
      </c>
      <c r="F35" s="36"/>
      <c r="G35" s="37" t="str">
        <f>+'APU''s'!C165</f>
        <v>SUMINISTRO, TRANSPORTE E INSTALACION SELLO DE JUNTA DE PAVIMENTO RIGIDO 5mm</v>
      </c>
      <c r="H35" s="67" t="str">
        <f>+'APU''s'!E165</f>
        <v>ML</v>
      </c>
      <c r="I35" s="38" t="s">
        <v>281</v>
      </c>
      <c r="J35" s="39">
        <f>+'APU''s'!I165</f>
        <v>12042</v>
      </c>
      <c r="K35" s="39">
        <f>+I35*J35</f>
        <v>12042</v>
      </c>
      <c r="L35" s="58"/>
    </row>
    <row r="36" spans="2:12" x14ac:dyDescent="0.2">
      <c r="B36" s="33"/>
      <c r="C36" s="190"/>
      <c r="D36" s="190"/>
      <c r="E36" s="65"/>
      <c r="F36" s="65"/>
      <c r="G36" s="65" t="s">
        <v>287</v>
      </c>
      <c r="H36" s="66"/>
      <c r="I36" s="65"/>
      <c r="J36" s="65"/>
      <c r="K36" s="65"/>
      <c r="L36" s="58"/>
    </row>
    <row r="37" spans="2:12" ht="25.5" x14ac:dyDescent="0.2">
      <c r="B37" s="33"/>
      <c r="C37" s="35">
        <v>20</v>
      </c>
      <c r="D37" s="42" t="str">
        <f>+'APU''s'!A173</f>
        <v>005.001</v>
      </c>
      <c r="E37" s="42" t="str">
        <f>+'APU''s'!B173</f>
        <v>-</v>
      </c>
      <c r="F37" s="42"/>
      <c r="G37" s="37" t="str">
        <f>+'APU''s'!C173</f>
        <v>SUMINISTRO, TRANSPORTE E INSTALACION MALLA ELECTROSOLDADA (Incluye alambre negro, colocación y traslapo).</v>
      </c>
      <c r="H37" s="67" t="str">
        <f>+'APU''s'!E173</f>
        <v>KG</v>
      </c>
      <c r="I37" s="38" t="s">
        <v>281</v>
      </c>
      <c r="J37" s="39">
        <f>+'APU''s'!I173</f>
        <v>8506</v>
      </c>
      <c r="K37" s="39">
        <f>+I37*J37</f>
        <v>8506</v>
      </c>
      <c r="L37" s="58"/>
    </row>
    <row r="38" spans="2:12" ht="25.5" x14ac:dyDescent="0.2">
      <c r="B38" s="33"/>
      <c r="C38" s="35">
        <v>21</v>
      </c>
      <c r="D38" s="36" t="str">
        <f>+'APU''s'!A222</f>
        <v>005.112</v>
      </c>
      <c r="E38" s="36" t="str">
        <f>+'APU''s'!B222</f>
        <v>-</v>
      </c>
      <c r="F38" s="36"/>
      <c r="G38" s="37" t="str">
        <f>+'APU''s'!C222</f>
        <v>SUMINISTRO, TRANSPORTE E INSTALACIÓN DE ACERO DE REFUERZO FY = 60.000 PSI = 420 MPA (INCLUYE NALAMBRE NEGRO Y FIGURACIÓN)</v>
      </c>
      <c r="H38" s="67" t="str">
        <f>+'APU''s'!E222</f>
        <v>KG</v>
      </c>
      <c r="I38" s="38" t="s">
        <v>281</v>
      </c>
      <c r="J38" s="39">
        <f>+'APU''s'!I222</f>
        <v>7381</v>
      </c>
      <c r="K38" s="39">
        <f>+I38*J38</f>
        <v>7381</v>
      </c>
      <c r="L38" s="58"/>
    </row>
    <row r="39" spans="2:12" x14ac:dyDescent="0.2">
      <c r="B39" s="33"/>
      <c r="C39" s="190"/>
      <c r="D39" s="190"/>
      <c r="E39" s="65"/>
      <c r="F39" s="65"/>
      <c r="G39" s="65" t="s">
        <v>288</v>
      </c>
      <c r="H39" s="66"/>
      <c r="I39" s="65"/>
      <c r="J39" s="65"/>
      <c r="K39" s="65"/>
      <c r="L39" s="58"/>
    </row>
    <row r="40" spans="2:12" x14ac:dyDescent="0.2">
      <c r="B40" s="33"/>
      <c r="C40" s="35">
        <v>22</v>
      </c>
      <c r="D40" s="36" t="str">
        <f>+'APU''s'!A54</f>
        <v>001.093</v>
      </c>
      <c r="E40" s="36" t="str">
        <f>+'APU''s'!B54</f>
        <v>-</v>
      </c>
      <c r="F40" s="36"/>
      <c r="G40" s="37" t="str">
        <f>+'APU''s'!C54</f>
        <v>CORTE, REMOCIÓN Y CICATRIZACIÓN DE RAICES MENORES</v>
      </c>
      <c r="H40" s="67" t="str">
        <f>+'APU''s'!E54</f>
        <v>UND</v>
      </c>
      <c r="I40" s="40" t="s">
        <v>281</v>
      </c>
      <c r="J40" s="41">
        <f>+'APU''s'!I54</f>
        <v>28583</v>
      </c>
      <c r="K40" s="41">
        <f t="shared" si="0"/>
        <v>28583</v>
      </c>
      <c r="L40" s="58"/>
    </row>
    <row r="41" spans="2:12" ht="25.5" x14ac:dyDescent="0.2">
      <c r="B41" s="33"/>
      <c r="C41" s="35">
        <v>23</v>
      </c>
      <c r="D41" s="42" t="str">
        <f>+'APU''s'!A180</f>
        <v>024.112</v>
      </c>
      <c r="E41" s="42" t="str">
        <f>+'APU''s'!B180</f>
        <v>-</v>
      </c>
      <c r="F41" s="42"/>
      <c r="G41" s="37" t="str">
        <f>+'APU''s'!C180</f>
        <v>SUMINISTRO, TRANSPORTE E INSTALACION SUMIDERO DOBLE REJA TIPO SIFÓN EN CONCRETO CLASE II-TAPA ANTIRUIDO</v>
      </c>
      <c r="H41" s="67" t="str">
        <f>+'APU''s'!E180</f>
        <v>UND</v>
      </c>
      <c r="I41" s="38" t="s">
        <v>281</v>
      </c>
      <c r="J41" s="39">
        <f>+'APU''s'!I180</f>
        <v>2676402</v>
      </c>
      <c r="K41" s="39">
        <f t="shared" si="0"/>
        <v>2676402</v>
      </c>
      <c r="L41" s="58"/>
    </row>
    <row r="42" spans="2:12" ht="25.5" x14ac:dyDescent="0.2">
      <c r="B42" s="33"/>
      <c r="C42" s="35">
        <v>24</v>
      </c>
      <c r="D42" s="36" t="str">
        <f>+'APU''s'!A195</f>
        <v>002.089</v>
      </c>
      <c r="E42" s="36" t="str">
        <f>+'APU''s'!B195</f>
        <v>-</v>
      </c>
      <c r="F42" s="36"/>
      <c r="G42" s="37" t="str">
        <f>+'APU''s'!C195</f>
        <v>RETIRO DE MATERIAL SOBRANTE EN VOLQUETA, CARGUE MANUAL, DISPOSICIÓN EN BOTADERO (HASTA 25 KM)</v>
      </c>
      <c r="H42" s="67" t="str">
        <f>+'APU''s'!E195</f>
        <v>M3-Suelto</v>
      </c>
      <c r="I42" s="38" t="s">
        <v>281</v>
      </c>
      <c r="J42" s="39">
        <f>+'APU''s'!I195</f>
        <v>40777</v>
      </c>
      <c r="K42" s="39">
        <f t="shared" si="0"/>
        <v>40777</v>
      </c>
      <c r="L42" s="58"/>
    </row>
    <row r="43" spans="2:12" ht="25.5" x14ac:dyDescent="0.2">
      <c r="B43" s="33"/>
      <c r="C43" s="35">
        <v>25</v>
      </c>
      <c r="D43" s="36" t="str">
        <f>+'APU''s'!A201</f>
        <v>002.086</v>
      </c>
      <c r="E43" s="36" t="str">
        <f>+'APU''s'!B201</f>
        <v>-</v>
      </c>
      <c r="F43" s="36"/>
      <c r="G43" s="37" t="str">
        <f>+'APU''s'!C201</f>
        <v>RETIRO DE MATERIAL SOBRANTE EN VOLQUETA, CARGUE MECANICO, DISPOSICIÓN EN BOTADERO (HASTA 25 KM)</v>
      </c>
      <c r="H43" s="67" t="str">
        <f>+'APU''s'!E201</f>
        <v>M3-Suelto</v>
      </c>
      <c r="I43" s="38" t="s">
        <v>281</v>
      </c>
      <c r="J43" s="39">
        <f>+'APU''s'!I201</f>
        <v>33299</v>
      </c>
      <c r="K43" s="39">
        <f t="shared" si="0"/>
        <v>33299</v>
      </c>
      <c r="L43" s="58"/>
    </row>
    <row r="44" spans="2:12" x14ac:dyDescent="0.2">
      <c r="B44" s="33"/>
      <c r="C44" s="35">
        <v>26</v>
      </c>
      <c r="D44" s="36" t="str">
        <f>+'APU''s'!A207</f>
        <v>030.002</v>
      </c>
      <c r="E44" s="36" t="str">
        <f>+'APU''s'!B207</f>
        <v>-</v>
      </c>
      <c r="F44" s="36"/>
      <c r="G44" s="37" t="str">
        <f>+'APU''s'!C207</f>
        <v>JORNAL AYUDANTE</v>
      </c>
      <c r="H44" s="67" t="str">
        <f>+'APU''s'!E207</f>
        <v>DIA</v>
      </c>
      <c r="I44" s="38" t="s">
        <v>281</v>
      </c>
      <c r="J44" s="39">
        <f>+'APU''s'!I207</f>
        <v>86780</v>
      </c>
      <c r="K44" s="39">
        <f t="shared" si="0"/>
        <v>86780</v>
      </c>
      <c r="L44" s="58"/>
    </row>
    <row r="45" spans="2:12" x14ac:dyDescent="0.2">
      <c r="B45" s="33"/>
      <c r="C45" s="35">
        <v>27</v>
      </c>
      <c r="D45" s="36" t="str">
        <f>+'APU''s'!A209</f>
        <v>030.003</v>
      </c>
      <c r="E45" s="36" t="str">
        <f>+'APU''s'!B209</f>
        <v>-</v>
      </c>
      <c r="F45" s="36"/>
      <c r="G45" s="37" t="str">
        <f>+'APU''s'!C209</f>
        <v>REGULADOR DE TRANSITO</v>
      </c>
      <c r="H45" s="67" t="str">
        <f>+'APU''s'!E209</f>
        <v>DIA</v>
      </c>
      <c r="I45" s="38" t="s">
        <v>281</v>
      </c>
      <c r="J45" s="39">
        <f>+'APU''s'!I209</f>
        <v>116051</v>
      </c>
      <c r="K45" s="39">
        <f t="shared" si="0"/>
        <v>116051</v>
      </c>
      <c r="L45" s="58"/>
    </row>
    <row r="46" spans="2:12" ht="25.5" x14ac:dyDescent="0.2">
      <c r="B46" s="33"/>
      <c r="C46" s="35">
        <v>28</v>
      </c>
      <c r="D46" s="36" t="str">
        <f>+'APU''s'!A212</f>
        <v>001.084</v>
      </c>
      <c r="E46" s="36" t="str">
        <f>+'APU''s'!B212</f>
        <v>-</v>
      </c>
      <c r="F46" s="36"/>
      <c r="G46" s="37" t="str">
        <f>+'APU''s'!C212</f>
        <v>TRANSPORTE POR DÍA LABORADO VEHÍCULO AUTOMOTOR TIPO CAMIONETA DE ESTACAS O SIMILAR. INCLUYE CONDUCTOR Y COMBUSTIBLE</v>
      </c>
      <c r="H46" s="67" t="str">
        <f>+'APU''s'!E212</f>
        <v>DIA</v>
      </c>
      <c r="I46" s="38" t="s">
        <v>281</v>
      </c>
      <c r="J46" s="39">
        <f>+'APU''s'!I212</f>
        <v>219507</v>
      </c>
      <c r="K46" s="39">
        <f t="shared" si="0"/>
        <v>219507</v>
      </c>
      <c r="L46" s="58"/>
    </row>
    <row r="47" spans="2:12" x14ac:dyDescent="0.2">
      <c r="B47" s="33"/>
      <c r="C47" s="35">
        <v>29</v>
      </c>
      <c r="D47" s="36" t="str">
        <f>+'APU''s'!A215</f>
        <v>001.049</v>
      </c>
      <c r="E47" s="36" t="str">
        <f>+'APU''s'!B215</f>
        <v>-</v>
      </c>
      <c r="F47" s="36"/>
      <c r="G47" s="37" t="str">
        <f>+'APU''s'!C215</f>
        <v>SUMINISTRO, TRANSPORTE E INSTALACIÓN CERRAMIENTO EN YUTE H= 2 M</v>
      </c>
      <c r="H47" s="67" t="str">
        <f>+'APU''s'!E215</f>
        <v>ML</v>
      </c>
      <c r="I47" s="38" t="s">
        <v>281</v>
      </c>
      <c r="J47" s="39">
        <f>+'APU''s'!I215</f>
        <v>14195</v>
      </c>
      <c r="K47" s="39">
        <f t="shared" si="0"/>
        <v>14195</v>
      </c>
      <c r="L47" s="58"/>
    </row>
    <row r="48" spans="2:12" ht="16.5" customHeight="1" x14ac:dyDescent="0.2">
      <c r="B48" s="33"/>
      <c r="L48" s="58"/>
    </row>
    <row r="49" spans="2:12" ht="18" customHeight="1" x14ac:dyDescent="0.2">
      <c r="B49" s="33"/>
      <c r="C49" s="170"/>
      <c r="D49" s="171"/>
      <c r="E49" s="172"/>
      <c r="F49" s="173"/>
      <c r="G49" s="186" t="s">
        <v>92</v>
      </c>
      <c r="H49" s="186"/>
      <c r="I49" s="186"/>
      <c r="J49" s="186"/>
      <c r="K49" s="175">
        <f>SUM(K13:K47)</f>
        <v>6433476</v>
      </c>
      <c r="L49" s="58"/>
    </row>
    <row r="50" spans="2:12" x14ac:dyDescent="0.2">
      <c r="B50" s="33"/>
      <c r="C50" s="166"/>
      <c r="D50" s="176"/>
      <c r="E50" s="167"/>
      <c r="F50" s="168"/>
      <c r="G50" s="187" t="s">
        <v>14</v>
      </c>
      <c r="H50" s="187"/>
      <c r="I50" s="187"/>
      <c r="J50" s="187"/>
      <c r="K50" s="177">
        <f>+K49</f>
        <v>6433476</v>
      </c>
      <c r="L50" s="58"/>
    </row>
    <row r="51" spans="2:12" x14ac:dyDescent="0.2">
      <c r="B51" s="33"/>
      <c r="C51" s="51"/>
      <c r="D51" s="52"/>
      <c r="E51" s="51"/>
      <c r="F51" s="51"/>
      <c r="G51" s="53"/>
      <c r="H51" s="43"/>
      <c r="K51" s="54"/>
      <c r="L51" s="58"/>
    </row>
    <row r="52" spans="2:12" ht="27" customHeight="1" x14ac:dyDescent="0.2">
      <c r="B52" s="33"/>
      <c r="C52" s="188" t="s">
        <v>298</v>
      </c>
      <c r="D52" s="188"/>
      <c r="E52" s="188"/>
      <c r="F52" s="188"/>
      <c r="G52" s="188"/>
      <c r="H52" s="189" t="s">
        <v>79</v>
      </c>
      <c r="I52" s="189"/>
      <c r="J52" s="189"/>
      <c r="K52" s="68" t="s">
        <v>16</v>
      </c>
      <c r="L52" s="58"/>
    </row>
    <row r="53" spans="2:12" ht="27" customHeight="1" x14ac:dyDescent="0.2">
      <c r="B53" s="33"/>
      <c r="C53" s="188" t="s">
        <v>299</v>
      </c>
      <c r="D53" s="188"/>
      <c r="E53" s="188"/>
      <c r="F53" s="188"/>
      <c r="G53" s="188"/>
      <c r="H53" s="189" t="s">
        <v>93</v>
      </c>
      <c r="I53" s="189"/>
      <c r="J53" s="44" t="s">
        <v>94</v>
      </c>
      <c r="K53" s="69"/>
      <c r="L53" s="58"/>
    </row>
    <row r="54" spans="2:12" ht="27" customHeight="1" x14ac:dyDescent="0.2">
      <c r="B54" s="33"/>
      <c r="C54" s="188" t="s">
        <v>300</v>
      </c>
      <c r="D54" s="188"/>
      <c r="E54" s="188"/>
      <c r="F54" s="188"/>
      <c r="G54" s="188"/>
      <c r="H54" s="191" t="s">
        <v>95</v>
      </c>
      <c r="I54" s="191"/>
      <c r="J54" s="44" t="s">
        <v>96</v>
      </c>
      <c r="K54" s="69"/>
      <c r="L54" s="58"/>
    </row>
    <row r="55" spans="2:12" ht="27" customHeight="1" x14ac:dyDescent="0.2">
      <c r="B55" s="33"/>
      <c r="C55" s="188" t="s">
        <v>304</v>
      </c>
      <c r="D55" s="188"/>
      <c r="E55" s="188"/>
      <c r="F55" s="188"/>
      <c r="G55" s="188"/>
      <c r="H55" s="189" t="s">
        <v>97</v>
      </c>
      <c r="I55" s="189"/>
      <c r="J55" s="44" t="s">
        <v>98</v>
      </c>
      <c r="K55" s="69"/>
      <c r="L55" s="58"/>
    </row>
    <row r="56" spans="2:12" ht="27" customHeight="1" x14ac:dyDescent="0.2">
      <c r="B56" s="33"/>
      <c r="C56" s="188" t="s">
        <v>305</v>
      </c>
      <c r="D56" s="188"/>
      <c r="E56" s="188"/>
      <c r="F56" s="188"/>
      <c r="G56" s="188"/>
      <c r="H56" s="189" t="s">
        <v>99</v>
      </c>
      <c r="I56" s="189"/>
      <c r="J56" s="44" t="s">
        <v>100</v>
      </c>
      <c r="K56" s="69"/>
      <c r="L56" s="58"/>
    </row>
    <row r="57" spans="2:12" ht="15.4" customHeight="1" thickBot="1" x14ac:dyDescent="0.25">
      <c r="B57" s="59"/>
      <c r="C57" s="24"/>
      <c r="D57" s="24"/>
      <c r="E57" s="24"/>
      <c r="F57" s="24"/>
      <c r="G57" s="24"/>
      <c r="H57" s="25"/>
      <c r="I57" s="26"/>
      <c r="J57" s="27"/>
      <c r="K57" s="24"/>
      <c r="L57" s="60"/>
    </row>
    <row r="58" spans="2:12" ht="15.4" customHeight="1" thickTop="1" x14ac:dyDescent="0.2"/>
    <row r="59" spans="2:12" ht="15.4" customHeight="1" x14ac:dyDescent="0.2"/>
    <row r="68" spans="3:7" x14ac:dyDescent="0.2">
      <c r="C68" s="55"/>
      <c r="D68" s="56"/>
      <c r="G68" s="56"/>
    </row>
    <row r="69" spans="3:7" x14ac:dyDescent="0.2">
      <c r="C69" s="55"/>
      <c r="D69" s="56"/>
      <c r="G69" s="56"/>
    </row>
    <row r="70" spans="3:7" x14ac:dyDescent="0.2">
      <c r="C70" s="55"/>
      <c r="D70" s="56"/>
      <c r="G70" s="56"/>
    </row>
  </sheetData>
  <mergeCells count="26">
    <mergeCell ref="C56:G56"/>
    <mergeCell ref="H56:I56"/>
    <mergeCell ref="C53:G53"/>
    <mergeCell ref="H53:I53"/>
    <mergeCell ref="C54:G54"/>
    <mergeCell ref="H54:I54"/>
    <mergeCell ref="C55:G55"/>
    <mergeCell ref="H55:I55"/>
    <mergeCell ref="E11:F11"/>
    <mergeCell ref="G49:J49"/>
    <mergeCell ref="G50:J50"/>
    <mergeCell ref="C52:G52"/>
    <mergeCell ref="H52:J52"/>
    <mergeCell ref="C12:D12"/>
    <mergeCell ref="C17:D17"/>
    <mergeCell ref="C19:D19"/>
    <mergeCell ref="C22:D22"/>
    <mergeCell ref="C33:D33"/>
    <mergeCell ref="C36:D36"/>
    <mergeCell ref="C39:D39"/>
    <mergeCell ref="C10:K10"/>
    <mergeCell ref="C4:K4"/>
    <mergeCell ref="C5:K5"/>
    <mergeCell ref="C6:K7"/>
    <mergeCell ref="C8:K8"/>
    <mergeCell ref="C9:K9"/>
  </mergeCells>
  <pageMargins left="0.7" right="0.7" top="0.75" bottom="0.75" header="0.3" footer="0.3"/>
  <pageSetup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BD48-C2A0-467E-96F3-F5CAF66C79C5}">
  <sheetPr>
    <pageSetUpPr fitToPage="1"/>
  </sheetPr>
  <dimension ref="B1:M70"/>
  <sheetViews>
    <sheetView tabSelected="1" view="pageBreakPreview" zoomScaleNormal="100" zoomScaleSheetLayoutView="100" workbookViewId="0">
      <selection activeCell="K12" sqref="K12"/>
    </sheetView>
  </sheetViews>
  <sheetFormatPr baseColWidth="10" defaultColWidth="11.42578125" defaultRowHeight="12.75" x14ac:dyDescent="0.2"/>
  <cols>
    <col min="1" max="2" width="2.7109375" style="45" customWidth="1"/>
    <col min="3" max="3" width="7.28515625" style="45" bestFit="1" customWidth="1"/>
    <col min="4" max="4" width="11.42578125" style="45"/>
    <col min="5" max="6" width="11.42578125" style="45" hidden="1" customWidth="1"/>
    <col min="7" max="7" width="74.28515625" style="45" customWidth="1"/>
    <col min="8" max="8" width="8.5703125" style="46" bestFit="1" customWidth="1"/>
    <col min="9" max="9" width="10.140625" style="47" bestFit="1" customWidth="1"/>
    <col min="10" max="10" width="15.85546875" style="48" hidden="1" customWidth="1"/>
    <col min="11" max="11" width="15.85546875" style="48" customWidth="1"/>
    <col min="12" max="12" width="13.42578125" style="45" bestFit="1" customWidth="1"/>
    <col min="13" max="13" width="5.140625" style="45" customWidth="1"/>
    <col min="14" max="14" width="4.28515625" style="45" customWidth="1"/>
    <col min="15" max="254" width="11.42578125" style="45"/>
    <col min="255" max="256" width="2.7109375" style="45" customWidth="1"/>
    <col min="257" max="258" width="11.42578125" style="45"/>
    <col min="259" max="260" width="0" style="45" hidden="1" customWidth="1"/>
    <col min="261" max="261" width="74.28515625" style="45" customWidth="1"/>
    <col min="262" max="263" width="11.42578125" style="45"/>
    <col min="264" max="264" width="14.42578125" style="45" customWidth="1"/>
    <col min="265" max="265" width="22.7109375" style="45" customWidth="1"/>
    <col min="266" max="266" width="5.140625" style="45" customWidth="1"/>
    <col min="267" max="267" width="16.42578125" style="45" customWidth="1"/>
    <col min="268" max="510" width="11.42578125" style="45"/>
    <col min="511" max="512" width="2.7109375" style="45" customWidth="1"/>
    <col min="513" max="514" width="11.42578125" style="45"/>
    <col min="515" max="516" width="0" style="45" hidden="1" customWidth="1"/>
    <col min="517" max="517" width="74.28515625" style="45" customWidth="1"/>
    <col min="518" max="519" width="11.42578125" style="45"/>
    <col min="520" max="520" width="14.42578125" style="45" customWidth="1"/>
    <col min="521" max="521" width="22.7109375" style="45" customWidth="1"/>
    <col min="522" max="522" width="5.140625" style="45" customWidth="1"/>
    <col min="523" max="523" width="16.42578125" style="45" customWidth="1"/>
    <col min="524" max="766" width="11.42578125" style="45"/>
    <col min="767" max="768" width="2.7109375" style="45" customWidth="1"/>
    <col min="769" max="770" width="11.42578125" style="45"/>
    <col min="771" max="772" width="0" style="45" hidden="1" customWidth="1"/>
    <col min="773" max="773" width="74.28515625" style="45" customWidth="1"/>
    <col min="774" max="775" width="11.42578125" style="45"/>
    <col min="776" max="776" width="14.42578125" style="45" customWidth="1"/>
    <col min="777" max="777" width="22.7109375" style="45" customWidth="1"/>
    <col min="778" max="778" width="5.140625" style="45" customWidth="1"/>
    <col min="779" max="779" width="16.42578125" style="45" customWidth="1"/>
    <col min="780" max="1022" width="11.42578125" style="45"/>
    <col min="1023" max="1024" width="2.7109375" style="45" customWidth="1"/>
    <col min="1025" max="1026" width="11.42578125" style="45"/>
    <col min="1027" max="1028" width="0" style="45" hidden="1" customWidth="1"/>
    <col min="1029" max="1029" width="74.28515625" style="45" customWidth="1"/>
    <col min="1030" max="1031" width="11.42578125" style="45"/>
    <col min="1032" max="1032" width="14.42578125" style="45" customWidth="1"/>
    <col min="1033" max="1033" width="22.7109375" style="45" customWidth="1"/>
    <col min="1034" max="1034" width="5.140625" style="45" customWidth="1"/>
    <col min="1035" max="1035" width="16.42578125" style="45" customWidth="1"/>
    <col min="1036" max="1278" width="11.42578125" style="45"/>
    <col min="1279" max="1280" width="2.7109375" style="45" customWidth="1"/>
    <col min="1281" max="1282" width="11.42578125" style="45"/>
    <col min="1283" max="1284" width="0" style="45" hidden="1" customWidth="1"/>
    <col min="1285" max="1285" width="74.28515625" style="45" customWidth="1"/>
    <col min="1286" max="1287" width="11.42578125" style="45"/>
    <col min="1288" max="1288" width="14.42578125" style="45" customWidth="1"/>
    <col min="1289" max="1289" width="22.7109375" style="45" customWidth="1"/>
    <col min="1290" max="1290" width="5.140625" style="45" customWidth="1"/>
    <col min="1291" max="1291" width="16.42578125" style="45" customWidth="1"/>
    <col min="1292" max="1534" width="11.42578125" style="45"/>
    <col min="1535" max="1536" width="2.7109375" style="45" customWidth="1"/>
    <col min="1537" max="1538" width="11.42578125" style="45"/>
    <col min="1539" max="1540" width="0" style="45" hidden="1" customWidth="1"/>
    <col min="1541" max="1541" width="74.28515625" style="45" customWidth="1"/>
    <col min="1542" max="1543" width="11.42578125" style="45"/>
    <col min="1544" max="1544" width="14.42578125" style="45" customWidth="1"/>
    <col min="1545" max="1545" width="22.7109375" style="45" customWidth="1"/>
    <col min="1546" max="1546" width="5.140625" style="45" customWidth="1"/>
    <col min="1547" max="1547" width="16.42578125" style="45" customWidth="1"/>
    <col min="1548" max="1790" width="11.42578125" style="45"/>
    <col min="1791" max="1792" width="2.7109375" style="45" customWidth="1"/>
    <col min="1793" max="1794" width="11.42578125" style="45"/>
    <col min="1795" max="1796" width="0" style="45" hidden="1" customWidth="1"/>
    <col min="1797" max="1797" width="74.28515625" style="45" customWidth="1"/>
    <col min="1798" max="1799" width="11.42578125" style="45"/>
    <col min="1800" max="1800" width="14.42578125" style="45" customWidth="1"/>
    <col min="1801" max="1801" width="22.7109375" style="45" customWidth="1"/>
    <col min="1802" max="1802" width="5.140625" style="45" customWidth="1"/>
    <col min="1803" max="1803" width="16.42578125" style="45" customWidth="1"/>
    <col min="1804" max="2046" width="11.42578125" style="45"/>
    <col min="2047" max="2048" width="2.7109375" style="45" customWidth="1"/>
    <col min="2049" max="2050" width="11.42578125" style="45"/>
    <col min="2051" max="2052" width="0" style="45" hidden="1" customWidth="1"/>
    <col min="2053" max="2053" width="74.28515625" style="45" customWidth="1"/>
    <col min="2054" max="2055" width="11.42578125" style="45"/>
    <col min="2056" max="2056" width="14.42578125" style="45" customWidth="1"/>
    <col min="2057" max="2057" width="22.7109375" style="45" customWidth="1"/>
    <col min="2058" max="2058" width="5.140625" style="45" customWidth="1"/>
    <col min="2059" max="2059" width="16.42578125" style="45" customWidth="1"/>
    <col min="2060" max="2302" width="11.42578125" style="45"/>
    <col min="2303" max="2304" width="2.7109375" style="45" customWidth="1"/>
    <col min="2305" max="2306" width="11.42578125" style="45"/>
    <col min="2307" max="2308" width="0" style="45" hidden="1" customWidth="1"/>
    <col min="2309" max="2309" width="74.28515625" style="45" customWidth="1"/>
    <col min="2310" max="2311" width="11.42578125" style="45"/>
    <col min="2312" max="2312" width="14.42578125" style="45" customWidth="1"/>
    <col min="2313" max="2313" width="22.7109375" style="45" customWidth="1"/>
    <col min="2314" max="2314" width="5.140625" style="45" customWidth="1"/>
    <col min="2315" max="2315" width="16.42578125" style="45" customWidth="1"/>
    <col min="2316" max="2558" width="11.42578125" style="45"/>
    <col min="2559" max="2560" width="2.7109375" style="45" customWidth="1"/>
    <col min="2561" max="2562" width="11.42578125" style="45"/>
    <col min="2563" max="2564" width="0" style="45" hidden="1" customWidth="1"/>
    <col min="2565" max="2565" width="74.28515625" style="45" customWidth="1"/>
    <col min="2566" max="2567" width="11.42578125" style="45"/>
    <col min="2568" max="2568" width="14.42578125" style="45" customWidth="1"/>
    <col min="2569" max="2569" width="22.7109375" style="45" customWidth="1"/>
    <col min="2570" max="2570" width="5.140625" style="45" customWidth="1"/>
    <col min="2571" max="2571" width="16.42578125" style="45" customWidth="1"/>
    <col min="2572" max="2814" width="11.42578125" style="45"/>
    <col min="2815" max="2816" width="2.7109375" style="45" customWidth="1"/>
    <col min="2817" max="2818" width="11.42578125" style="45"/>
    <col min="2819" max="2820" width="0" style="45" hidden="1" customWidth="1"/>
    <col min="2821" max="2821" width="74.28515625" style="45" customWidth="1"/>
    <col min="2822" max="2823" width="11.42578125" style="45"/>
    <col min="2824" max="2824" width="14.42578125" style="45" customWidth="1"/>
    <col min="2825" max="2825" width="22.7109375" style="45" customWidth="1"/>
    <col min="2826" max="2826" width="5.140625" style="45" customWidth="1"/>
    <col min="2827" max="2827" width="16.42578125" style="45" customWidth="1"/>
    <col min="2828" max="3070" width="11.42578125" style="45"/>
    <col min="3071" max="3072" width="2.7109375" style="45" customWidth="1"/>
    <col min="3073" max="3074" width="11.42578125" style="45"/>
    <col min="3075" max="3076" width="0" style="45" hidden="1" customWidth="1"/>
    <col min="3077" max="3077" width="74.28515625" style="45" customWidth="1"/>
    <col min="3078" max="3079" width="11.42578125" style="45"/>
    <col min="3080" max="3080" width="14.42578125" style="45" customWidth="1"/>
    <col min="3081" max="3081" width="22.7109375" style="45" customWidth="1"/>
    <col min="3082" max="3082" width="5.140625" style="45" customWidth="1"/>
    <col min="3083" max="3083" width="16.42578125" style="45" customWidth="1"/>
    <col min="3084" max="3326" width="11.42578125" style="45"/>
    <col min="3327" max="3328" width="2.7109375" style="45" customWidth="1"/>
    <col min="3329" max="3330" width="11.42578125" style="45"/>
    <col min="3331" max="3332" width="0" style="45" hidden="1" customWidth="1"/>
    <col min="3333" max="3333" width="74.28515625" style="45" customWidth="1"/>
    <col min="3334" max="3335" width="11.42578125" style="45"/>
    <col min="3336" max="3336" width="14.42578125" style="45" customWidth="1"/>
    <col min="3337" max="3337" width="22.7109375" style="45" customWidth="1"/>
    <col min="3338" max="3338" width="5.140625" style="45" customWidth="1"/>
    <col min="3339" max="3339" width="16.42578125" style="45" customWidth="1"/>
    <col min="3340" max="3582" width="11.42578125" style="45"/>
    <col min="3583" max="3584" width="2.7109375" style="45" customWidth="1"/>
    <col min="3585" max="3586" width="11.42578125" style="45"/>
    <col min="3587" max="3588" width="0" style="45" hidden="1" customWidth="1"/>
    <col min="3589" max="3589" width="74.28515625" style="45" customWidth="1"/>
    <col min="3590" max="3591" width="11.42578125" style="45"/>
    <col min="3592" max="3592" width="14.42578125" style="45" customWidth="1"/>
    <col min="3593" max="3593" width="22.7109375" style="45" customWidth="1"/>
    <col min="3594" max="3594" width="5.140625" style="45" customWidth="1"/>
    <col min="3595" max="3595" width="16.42578125" style="45" customWidth="1"/>
    <col min="3596" max="3838" width="11.42578125" style="45"/>
    <col min="3839" max="3840" width="2.7109375" style="45" customWidth="1"/>
    <col min="3841" max="3842" width="11.42578125" style="45"/>
    <col min="3843" max="3844" width="0" style="45" hidden="1" customWidth="1"/>
    <col min="3845" max="3845" width="74.28515625" style="45" customWidth="1"/>
    <col min="3846" max="3847" width="11.42578125" style="45"/>
    <col min="3848" max="3848" width="14.42578125" style="45" customWidth="1"/>
    <col min="3849" max="3849" width="22.7109375" style="45" customWidth="1"/>
    <col min="3850" max="3850" width="5.140625" style="45" customWidth="1"/>
    <col min="3851" max="3851" width="16.42578125" style="45" customWidth="1"/>
    <col min="3852" max="4094" width="11.42578125" style="45"/>
    <col min="4095" max="4096" width="2.7109375" style="45" customWidth="1"/>
    <col min="4097" max="4098" width="11.42578125" style="45"/>
    <col min="4099" max="4100" width="0" style="45" hidden="1" customWidth="1"/>
    <col min="4101" max="4101" width="74.28515625" style="45" customWidth="1"/>
    <col min="4102" max="4103" width="11.42578125" style="45"/>
    <col min="4104" max="4104" width="14.42578125" style="45" customWidth="1"/>
    <col min="4105" max="4105" width="22.7109375" style="45" customWidth="1"/>
    <col min="4106" max="4106" width="5.140625" style="45" customWidth="1"/>
    <col min="4107" max="4107" width="16.42578125" style="45" customWidth="1"/>
    <col min="4108" max="4350" width="11.42578125" style="45"/>
    <col min="4351" max="4352" width="2.7109375" style="45" customWidth="1"/>
    <col min="4353" max="4354" width="11.42578125" style="45"/>
    <col min="4355" max="4356" width="0" style="45" hidden="1" customWidth="1"/>
    <col min="4357" max="4357" width="74.28515625" style="45" customWidth="1"/>
    <col min="4358" max="4359" width="11.42578125" style="45"/>
    <col min="4360" max="4360" width="14.42578125" style="45" customWidth="1"/>
    <col min="4361" max="4361" width="22.7109375" style="45" customWidth="1"/>
    <col min="4362" max="4362" width="5.140625" style="45" customWidth="1"/>
    <col min="4363" max="4363" width="16.42578125" style="45" customWidth="1"/>
    <col min="4364" max="4606" width="11.42578125" style="45"/>
    <col min="4607" max="4608" width="2.7109375" style="45" customWidth="1"/>
    <col min="4609" max="4610" width="11.42578125" style="45"/>
    <col min="4611" max="4612" width="0" style="45" hidden="1" customWidth="1"/>
    <col min="4613" max="4613" width="74.28515625" style="45" customWidth="1"/>
    <col min="4614" max="4615" width="11.42578125" style="45"/>
    <col min="4616" max="4616" width="14.42578125" style="45" customWidth="1"/>
    <col min="4617" max="4617" width="22.7109375" style="45" customWidth="1"/>
    <col min="4618" max="4618" width="5.140625" style="45" customWidth="1"/>
    <col min="4619" max="4619" width="16.42578125" style="45" customWidth="1"/>
    <col min="4620" max="4862" width="11.42578125" style="45"/>
    <col min="4863" max="4864" width="2.7109375" style="45" customWidth="1"/>
    <col min="4865" max="4866" width="11.42578125" style="45"/>
    <col min="4867" max="4868" width="0" style="45" hidden="1" customWidth="1"/>
    <col min="4869" max="4869" width="74.28515625" style="45" customWidth="1"/>
    <col min="4870" max="4871" width="11.42578125" style="45"/>
    <col min="4872" max="4872" width="14.42578125" style="45" customWidth="1"/>
    <col min="4873" max="4873" width="22.7109375" style="45" customWidth="1"/>
    <col min="4874" max="4874" width="5.140625" style="45" customWidth="1"/>
    <col min="4875" max="4875" width="16.42578125" style="45" customWidth="1"/>
    <col min="4876" max="5118" width="11.42578125" style="45"/>
    <col min="5119" max="5120" width="2.7109375" style="45" customWidth="1"/>
    <col min="5121" max="5122" width="11.42578125" style="45"/>
    <col min="5123" max="5124" width="0" style="45" hidden="1" customWidth="1"/>
    <col min="5125" max="5125" width="74.28515625" style="45" customWidth="1"/>
    <col min="5126" max="5127" width="11.42578125" style="45"/>
    <col min="5128" max="5128" width="14.42578125" style="45" customWidth="1"/>
    <col min="5129" max="5129" width="22.7109375" style="45" customWidth="1"/>
    <col min="5130" max="5130" width="5.140625" style="45" customWidth="1"/>
    <col min="5131" max="5131" width="16.42578125" style="45" customWidth="1"/>
    <col min="5132" max="5374" width="11.42578125" style="45"/>
    <col min="5375" max="5376" width="2.7109375" style="45" customWidth="1"/>
    <col min="5377" max="5378" width="11.42578125" style="45"/>
    <col min="5379" max="5380" width="0" style="45" hidden="1" customWidth="1"/>
    <col min="5381" max="5381" width="74.28515625" style="45" customWidth="1"/>
    <col min="5382" max="5383" width="11.42578125" style="45"/>
    <col min="5384" max="5384" width="14.42578125" style="45" customWidth="1"/>
    <col min="5385" max="5385" width="22.7109375" style="45" customWidth="1"/>
    <col min="5386" max="5386" width="5.140625" style="45" customWidth="1"/>
    <col min="5387" max="5387" width="16.42578125" style="45" customWidth="1"/>
    <col min="5388" max="5630" width="11.42578125" style="45"/>
    <col min="5631" max="5632" width="2.7109375" style="45" customWidth="1"/>
    <col min="5633" max="5634" width="11.42578125" style="45"/>
    <col min="5635" max="5636" width="0" style="45" hidden="1" customWidth="1"/>
    <col min="5637" max="5637" width="74.28515625" style="45" customWidth="1"/>
    <col min="5638" max="5639" width="11.42578125" style="45"/>
    <col min="5640" max="5640" width="14.42578125" style="45" customWidth="1"/>
    <col min="5641" max="5641" width="22.7109375" style="45" customWidth="1"/>
    <col min="5642" max="5642" width="5.140625" style="45" customWidth="1"/>
    <col min="5643" max="5643" width="16.42578125" style="45" customWidth="1"/>
    <col min="5644" max="5886" width="11.42578125" style="45"/>
    <col min="5887" max="5888" width="2.7109375" style="45" customWidth="1"/>
    <col min="5889" max="5890" width="11.42578125" style="45"/>
    <col min="5891" max="5892" width="0" style="45" hidden="1" customWidth="1"/>
    <col min="5893" max="5893" width="74.28515625" style="45" customWidth="1"/>
    <col min="5894" max="5895" width="11.42578125" style="45"/>
    <col min="5896" max="5896" width="14.42578125" style="45" customWidth="1"/>
    <col min="5897" max="5897" width="22.7109375" style="45" customWidth="1"/>
    <col min="5898" max="5898" width="5.140625" style="45" customWidth="1"/>
    <col min="5899" max="5899" width="16.42578125" style="45" customWidth="1"/>
    <col min="5900" max="6142" width="11.42578125" style="45"/>
    <col min="6143" max="6144" width="2.7109375" style="45" customWidth="1"/>
    <col min="6145" max="6146" width="11.42578125" style="45"/>
    <col min="6147" max="6148" width="0" style="45" hidden="1" customWidth="1"/>
    <col min="6149" max="6149" width="74.28515625" style="45" customWidth="1"/>
    <col min="6150" max="6151" width="11.42578125" style="45"/>
    <col min="6152" max="6152" width="14.42578125" style="45" customWidth="1"/>
    <col min="6153" max="6153" width="22.7109375" style="45" customWidth="1"/>
    <col min="6154" max="6154" width="5.140625" style="45" customWidth="1"/>
    <col min="6155" max="6155" width="16.42578125" style="45" customWidth="1"/>
    <col min="6156" max="6398" width="11.42578125" style="45"/>
    <col min="6399" max="6400" width="2.7109375" style="45" customWidth="1"/>
    <col min="6401" max="6402" width="11.42578125" style="45"/>
    <col min="6403" max="6404" width="0" style="45" hidden="1" customWidth="1"/>
    <col min="6405" max="6405" width="74.28515625" style="45" customWidth="1"/>
    <col min="6406" max="6407" width="11.42578125" style="45"/>
    <col min="6408" max="6408" width="14.42578125" style="45" customWidth="1"/>
    <col min="6409" max="6409" width="22.7109375" style="45" customWidth="1"/>
    <col min="6410" max="6410" width="5.140625" style="45" customWidth="1"/>
    <col min="6411" max="6411" width="16.42578125" style="45" customWidth="1"/>
    <col min="6412" max="6654" width="11.42578125" style="45"/>
    <col min="6655" max="6656" width="2.7109375" style="45" customWidth="1"/>
    <col min="6657" max="6658" width="11.42578125" style="45"/>
    <col min="6659" max="6660" width="0" style="45" hidden="1" customWidth="1"/>
    <col min="6661" max="6661" width="74.28515625" style="45" customWidth="1"/>
    <col min="6662" max="6663" width="11.42578125" style="45"/>
    <col min="6664" max="6664" width="14.42578125" style="45" customWidth="1"/>
    <col min="6665" max="6665" width="22.7109375" style="45" customWidth="1"/>
    <col min="6666" max="6666" width="5.140625" style="45" customWidth="1"/>
    <col min="6667" max="6667" width="16.42578125" style="45" customWidth="1"/>
    <col min="6668" max="6910" width="11.42578125" style="45"/>
    <col min="6911" max="6912" width="2.7109375" style="45" customWidth="1"/>
    <col min="6913" max="6914" width="11.42578125" style="45"/>
    <col min="6915" max="6916" width="0" style="45" hidden="1" customWidth="1"/>
    <col min="6917" max="6917" width="74.28515625" style="45" customWidth="1"/>
    <col min="6918" max="6919" width="11.42578125" style="45"/>
    <col min="6920" max="6920" width="14.42578125" style="45" customWidth="1"/>
    <col min="6921" max="6921" width="22.7109375" style="45" customWidth="1"/>
    <col min="6922" max="6922" width="5.140625" style="45" customWidth="1"/>
    <col min="6923" max="6923" width="16.42578125" style="45" customWidth="1"/>
    <col min="6924" max="7166" width="11.42578125" style="45"/>
    <col min="7167" max="7168" width="2.7109375" style="45" customWidth="1"/>
    <col min="7169" max="7170" width="11.42578125" style="45"/>
    <col min="7171" max="7172" width="0" style="45" hidden="1" customWidth="1"/>
    <col min="7173" max="7173" width="74.28515625" style="45" customWidth="1"/>
    <col min="7174" max="7175" width="11.42578125" style="45"/>
    <col min="7176" max="7176" width="14.42578125" style="45" customWidth="1"/>
    <col min="7177" max="7177" width="22.7109375" style="45" customWidth="1"/>
    <col min="7178" max="7178" width="5.140625" style="45" customWidth="1"/>
    <col min="7179" max="7179" width="16.42578125" style="45" customWidth="1"/>
    <col min="7180" max="7422" width="11.42578125" style="45"/>
    <col min="7423" max="7424" width="2.7109375" style="45" customWidth="1"/>
    <col min="7425" max="7426" width="11.42578125" style="45"/>
    <col min="7427" max="7428" width="0" style="45" hidden="1" customWidth="1"/>
    <col min="7429" max="7429" width="74.28515625" style="45" customWidth="1"/>
    <col min="7430" max="7431" width="11.42578125" style="45"/>
    <col min="7432" max="7432" width="14.42578125" style="45" customWidth="1"/>
    <col min="7433" max="7433" width="22.7109375" style="45" customWidth="1"/>
    <col min="7434" max="7434" width="5.140625" style="45" customWidth="1"/>
    <col min="7435" max="7435" width="16.42578125" style="45" customWidth="1"/>
    <col min="7436" max="7678" width="11.42578125" style="45"/>
    <col min="7679" max="7680" width="2.7109375" style="45" customWidth="1"/>
    <col min="7681" max="7682" width="11.42578125" style="45"/>
    <col min="7683" max="7684" width="0" style="45" hidden="1" customWidth="1"/>
    <col min="7685" max="7685" width="74.28515625" style="45" customWidth="1"/>
    <col min="7686" max="7687" width="11.42578125" style="45"/>
    <col min="7688" max="7688" width="14.42578125" style="45" customWidth="1"/>
    <col min="7689" max="7689" width="22.7109375" style="45" customWidth="1"/>
    <col min="7690" max="7690" width="5.140625" style="45" customWidth="1"/>
    <col min="7691" max="7691" width="16.42578125" style="45" customWidth="1"/>
    <col min="7692" max="7934" width="11.42578125" style="45"/>
    <col min="7935" max="7936" width="2.7109375" style="45" customWidth="1"/>
    <col min="7937" max="7938" width="11.42578125" style="45"/>
    <col min="7939" max="7940" width="0" style="45" hidden="1" customWidth="1"/>
    <col min="7941" max="7941" width="74.28515625" style="45" customWidth="1"/>
    <col min="7942" max="7943" width="11.42578125" style="45"/>
    <col min="7944" max="7944" width="14.42578125" style="45" customWidth="1"/>
    <col min="7945" max="7945" width="22.7109375" style="45" customWidth="1"/>
    <col min="7946" max="7946" width="5.140625" style="45" customWidth="1"/>
    <col min="7947" max="7947" width="16.42578125" style="45" customWidth="1"/>
    <col min="7948" max="8190" width="11.42578125" style="45"/>
    <col min="8191" max="8192" width="2.7109375" style="45" customWidth="1"/>
    <col min="8193" max="8194" width="11.42578125" style="45"/>
    <col min="8195" max="8196" width="0" style="45" hidden="1" customWidth="1"/>
    <col min="8197" max="8197" width="74.28515625" style="45" customWidth="1"/>
    <col min="8198" max="8199" width="11.42578125" style="45"/>
    <col min="8200" max="8200" width="14.42578125" style="45" customWidth="1"/>
    <col min="8201" max="8201" width="22.7109375" style="45" customWidth="1"/>
    <col min="8202" max="8202" width="5.140625" style="45" customWidth="1"/>
    <col min="8203" max="8203" width="16.42578125" style="45" customWidth="1"/>
    <col min="8204" max="8446" width="11.42578125" style="45"/>
    <col min="8447" max="8448" width="2.7109375" style="45" customWidth="1"/>
    <col min="8449" max="8450" width="11.42578125" style="45"/>
    <col min="8451" max="8452" width="0" style="45" hidden="1" customWidth="1"/>
    <col min="8453" max="8453" width="74.28515625" style="45" customWidth="1"/>
    <col min="8454" max="8455" width="11.42578125" style="45"/>
    <col min="8456" max="8456" width="14.42578125" style="45" customWidth="1"/>
    <col min="8457" max="8457" width="22.7109375" style="45" customWidth="1"/>
    <col min="8458" max="8458" width="5.140625" style="45" customWidth="1"/>
    <col min="8459" max="8459" width="16.42578125" style="45" customWidth="1"/>
    <col min="8460" max="8702" width="11.42578125" style="45"/>
    <col min="8703" max="8704" width="2.7109375" style="45" customWidth="1"/>
    <col min="8705" max="8706" width="11.42578125" style="45"/>
    <col min="8707" max="8708" width="0" style="45" hidden="1" customWidth="1"/>
    <col min="8709" max="8709" width="74.28515625" style="45" customWidth="1"/>
    <col min="8710" max="8711" width="11.42578125" style="45"/>
    <col min="8712" max="8712" width="14.42578125" style="45" customWidth="1"/>
    <col min="8713" max="8713" width="22.7109375" style="45" customWidth="1"/>
    <col min="8714" max="8714" width="5.140625" style="45" customWidth="1"/>
    <col min="8715" max="8715" width="16.42578125" style="45" customWidth="1"/>
    <col min="8716" max="8958" width="11.42578125" style="45"/>
    <col min="8959" max="8960" width="2.7109375" style="45" customWidth="1"/>
    <col min="8961" max="8962" width="11.42578125" style="45"/>
    <col min="8963" max="8964" width="0" style="45" hidden="1" customWidth="1"/>
    <col min="8965" max="8965" width="74.28515625" style="45" customWidth="1"/>
    <col min="8966" max="8967" width="11.42578125" style="45"/>
    <col min="8968" max="8968" width="14.42578125" style="45" customWidth="1"/>
    <col min="8969" max="8969" width="22.7109375" style="45" customWidth="1"/>
    <col min="8970" max="8970" width="5.140625" style="45" customWidth="1"/>
    <col min="8971" max="8971" width="16.42578125" style="45" customWidth="1"/>
    <col min="8972" max="9214" width="11.42578125" style="45"/>
    <col min="9215" max="9216" width="2.7109375" style="45" customWidth="1"/>
    <col min="9217" max="9218" width="11.42578125" style="45"/>
    <col min="9219" max="9220" width="0" style="45" hidden="1" customWidth="1"/>
    <col min="9221" max="9221" width="74.28515625" style="45" customWidth="1"/>
    <col min="9222" max="9223" width="11.42578125" style="45"/>
    <col min="9224" max="9224" width="14.42578125" style="45" customWidth="1"/>
    <col min="9225" max="9225" width="22.7109375" style="45" customWidth="1"/>
    <col min="9226" max="9226" width="5.140625" style="45" customWidth="1"/>
    <col min="9227" max="9227" width="16.42578125" style="45" customWidth="1"/>
    <col min="9228" max="9470" width="11.42578125" style="45"/>
    <col min="9471" max="9472" width="2.7109375" style="45" customWidth="1"/>
    <col min="9473" max="9474" width="11.42578125" style="45"/>
    <col min="9475" max="9476" width="0" style="45" hidden="1" customWidth="1"/>
    <col min="9477" max="9477" width="74.28515625" style="45" customWidth="1"/>
    <col min="9478" max="9479" width="11.42578125" style="45"/>
    <col min="9480" max="9480" width="14.42578125" style="45" customWidth="1"/>
    <col min="9481" max="9481" width="22.7109375" style="45" customWidth="1"/>
    <col min="9482" max="9482" width="5.140625" style="45" customWidth="1"/>
    <col min="9483" max="9483" width="16.42578125" style="45" customWidth="1"/>
    <col min="9484" max="9726" width="11.42578125" style="45"/>
    <col min="9727" max="9728" width="2.7109375" style="45" customWidth="1"/>
    <col min="9729" max="9730" width="11.42578125" style="45"/>
    <col min="9731" max="9732" width="0" style="45" hidden="1" customWidth="1"/>
    <col min="9733" max="9733" width="74.28515625" style="45" customWidth="1"/>
    <col min="9734" max="9735" width="11.42578125" style="45"/>
    <col min="9736" max="9736" width="14.42578125" style="45" customWidth="1"/>
    <col min="9737" max="9737" width="22.7109375" style="45" customWidth="1"/>
    <col min="9738" max="9738" width="5.140625" style="45" customWidth="1"/>
    <col min="9739" max="9739" width="16.42578125" style="45" customWidth="1"/>
    <col min="9740" max="9982" width="11.42578125" style="45"/>
    <col min="9983" max="9984" width="2.7109375" style="45" customWidth="1"/>
    <col min="9985" max="9986" width="11.42578125" style="45"/>
    <col min="9987" max="9988" width="0" style="45" hidden="1" customWidth="1"/>
    <col min="9989" max="9989" width="74.28515625" style="45" customWidth="1"/>
    <col min="9990" max="9991" width="11.42578125" style="45"/>
    <col min="9992" max="9992" width="14.42578125" style="45" customWidth="1"/>
    <col min="9993" max="9993" width="22.7109375" style="45" customWidth="1"/>
    <col min="9994" max="9994" width="5.140625" style="45" customWidth="1"/>
    <col min="9995" max="9995" width="16.42578125" style="45" customWidth="1"/>
    <col min="9996" max="10238" width="11.42578125" style="45"/>
    <col min="10239" max="10240" width="2.7109375" style="45" customWidth="1"/>
    <col min="10241" max="10242" width="11.42578125" style="45"/>
    <col min="10243" max="10244" width="0" style="45" hidden="1" customWidth="1"/>
    <col min="10245" max="10245" width="74.28515625" style="45" customWidth="1"/>
    <col min="10246" max="10247" width="11.42578125" style="45"/>
    <col min="10248" max="10248" width="14.42578125" style="45" customWidth="1"/>
    <col min="10249" max="10249" width="22.7109375" style="45" customWidth="1"/>
    <col min="10250" max="10250" width="5.140625" style="45" customWidth="1"/>
    <col min="10251" max="10251" width="16.42578125" style="45" customWidth="1"/>
    <col min="10252" max="10494" width="11.42578125" style="45"/>
    <col min="10495" max="10496" width="2.7109375" style="45" customWidth="1"/>
    <col min="10497" max="10498" width="11.42578125" style="45"/>
    <col min="10499" max="10500" width="0" style="45" hidden="1" customWidth="1"/>
    <col min="10501" max="10501" width="74.28515625" style="45" customWidth="1"/>
    <col min="10502" max="10503" width="11.42578125" style="45"/>
    <col min="10504" max="10504" width="14.42578125" style="45" customWidth="1"/>
    <col min="10505" max="10505" width="22.7109375" style="45" customWidth="1"/>
    <col min="10506" max="10506" width="5.140625" style="45" customWidth="1"/>
    <col min="10507" max="10507" width="16.42578125" style="45" customWidth="1"/>
    <col min="10508" max="10750" width="11.42578125" style="45"/>
    <col min="10751" max="10752" width="2.7109375" style="45" customWidth="1"/>
    <col min="10753" max="10754" width="11.42578125" style="45"/>
    <col min="10755" max="10756" width="0" style="45" hidden="1" customWidth="1"/>
    <col min="10757" max="10757" width="74.28515625" style="45" customWidth="1"/>
    <col min="10758" max="10759" width="11.42578125" style="45"/>
    <col min="10760" max="10760" width="14.42578125" style="45" customWidth="1"/>
    <col min="10761" max="10761" width="22.7109375" style="45" customWidth="1"/>
    <col min="10762" max="10762" width="5.140625" style="45" customWidth="1"/>
    <col min="10763" max="10763" width="16.42578125" style="45" customWidth="1"/>
    <col min="10764" max="11006" width="11.42578125" style="45"/>
    <col min="11007" max="11008" width="2.7109375" style="45" customWidth="1"/>
    <col min="11009" max="11010" width="11.42578125" style="45"/>
    <col min="11011" max="11012" width="0" style="45" hidden="1" customWidth="1"/>
    <col min="11013" max="11013" width="74.28515625" style="45" customWidth="1"/>
    <col min="11014" max="11015" width="11.42578125" style="45"/>
    <col min="11016" max="11016" width="14.42578125" style="45" customWidth="1"/>
    <col min="11017" max="11017" width="22.7109375" style="45" customWidth="1"/>
    <col min="11018" max="11018" width="5.140625" style="45" customWidth="1"/>
    <col min="11019" max="11019" width="16.42578125" style="45" customWidth="1"/>
    <col min="11020" max="11262" width="11.42578125" style="45"/>
    <col min="11263" max="11264" width="2.7109375" style="45" customWidth="1"/>
    <col min="11265" max="11266" width="11.42578125" style="45"/>
    <col min="11267" max="11268" width="0" style="45" hidden="1" customWidth="1"/>
    <col min="11269" max="11269" width="74.28515625" style="45" customWidth="1"/>
    <col min="11270" max="11271" width="11.42578125" style="45"/>
    <col min="11272" max="11272" width="14.42578125" style="45" customWidth="1"/>
    <col min="11273" max="11273" width="22.7109375" style="45" customWidth="1"/>
    <col min="11274" max="11274" width="5.140625" style="45" customWidth="1"/>
    <col min="11275" max="11275" width="16.42578125" style="45" customWidth="1"/>
    <col min="11276" max="11518" width="11.42578125" style="45"/>
    <col min="11519" max="11520" width="2.7109375" style="45" customWidth="1"/>
    <col min="11521" max="11522" width="11.42578125" style="45"/>
    <col min="11523" max="11524" width="0" style="45" hidden="1" customWidth="1"/>
    <col min="11525" max="11525" width="74.28515625" style="45" customWidth="1"/>
    <col min="11526" max="11527" width="11.42578125" style="45"/>
    <col min="11528" max="11528" width="14.42578125" style="45" customWidth="1"/>
    <col min="11529" max="11529" width="22.7109375" style="45" customWidth="1"/>
    <col min="11530" max="11530" width="5.140625" style="45" customWidth="1"/>
    <col min="11531" max="11531" width="16.42578125" style="45" customWidth="1"/>
    <col min="11532" max="11774" width="11.42578125" style="45"/>
    <col min="11775" max="11776" width="2.7109375" style="45" customWidth="1"/>
    <col min="11777" max="11778" width="11.42578125" style="45"/>
    <col min="11779" max="11780" width="0" style="45" hidden="1" customWidth="1"/>
    <col min="11781" max="11781" width="74.28515625" style="45" customWidth="1"/>
    <col min="11782" max="11783" width="11.42578125" style="45"/>
    <col min="11784" max="11784" width="14.42578125" style="45" customWidth="1"/>
    <col min="11785" max="11785" width="22.7109375" style="45" customWidth="1"/>
    <col min="11786" max="11786" width="5.140625" style="45" customWidth="1"/>
    <col min="11787" max="11787" width="16.42578125" style="45" customWidth="1"/>
    <col min="11788" max="12030" width="11.42578125" style="45"/>
    <col min="12031" max="12032" width="2.7109375" style="45" customWidth="1"/>
    <col min="12033" max="12034" width="11.42578125" style="45"/>
    <col min="12035" max="12036" width="0" style="45" hidden="1" customWidth="1"/>
    <col min="12037" max="12037" width="74.28515625" style="45" customWidth="1"/>
    <col min="12038" max="12039" width="11.42578125" style="45"/>
    <col min="12040" max="12040" width="14.42578125" style="45" customWidth="1"/>
    <col min="12041" max="12041" width="22.7109375" style="45" customWidth="1"/>
    <col min="12042" max="12042" width="5.140625" style="45" customWidth="1"/>
    <col min="12043" max="12043" width="16.42578125" style="45" customWidth="1"/>
    <col min="12044" max="12286" width="11.42578125" style="45"/>
    <col min="12287" max="12288" width="2.7109375" style="45" customWidth="1"/>
    <col min="12289" max="12290" width="11.42578125" style="45"/>
    <col min="12291" max="12292" width="0" style="45" hidden="1" customWidth="1"/>
    <col min="12293" max="12293" width="74.28515625" style="45" customWidth="1"/>
    <col min="12294" max="12295" width="11.42578125" style="45"/>
    <col min="12296" max="12296" width="14.42578125" style="45" customWidth="1"/>
    <col min="12297" max="12297" width="22.7109375" style="45" customWidth="1"/>
    <col min="12298" max="12298" width="5.140625" style="45" customWidth="1"/>
    <col min="12299" max="12299" width="16.42578125" style="45" customWidth="1"/>
    <col min="12300" max="12542" width="11.42578125" style="45"/>
    <col min="12543" max="12544" width="2.7109375" style="45" customWidth="1"/>
    <col min="12545" max="12546" width="11.42578125" style="45"/>
    <col min="12547" max="12548" width="0" style="45" hidden="1" customWidth="1"/>
    <col min="12549" max="12549" width="74.28515625" style="45" customWidth="1"/>
    <col min="12550" max="12551" width="11.42578125" style="45"/>
    <col min="12552" max="12552" width="14.42578125" style="45" customWidth="1"/>
    <col min="12553" max="12553" width="22.7109375" style="45" customWidth="1"/>
    <col min="12554" max="12554" width="5.140625" style="45" customWidth="1"/>
    <col min="12555" max="12555" width="16.42578125" style="45" customWidth="1"/>
    <col min="12556" max="12798" width="11.42578125" style="45"/>
    <col min="12799" max="12800" width="2.7109375" style="45" customWidth="1"/>
    <col min="12801" max="12802" width="11.42578125" style="45"/>
    <col min="12803" max="12804" width="0" style="45" hidden="1" customWidth="1"/>
    <col min="12805" max="12805" width="74.28515625" style="45" customWidth="1"/>
    <col min="12806" max="12807" width="11.42578125" style="45"/>
    <col min="12808" max="12808" width="14.42578125" style="45" customWidth="1"/>
    <col min="12809" max="12809" width="22.7109375" style="45" customWidth="1"/>
    <col min="12810" max="12810" width="5.140625" style="45" customWidth="1"/>
    <col min="12811" max="12811" width="16.42578125" style="45" customWidth="1"/>
    <col min="12812" max="13054" width="11.42578125" style="45"/>
    <col min="13055" max="13056" width="2.7109375" style="45" customWidth="1"/>
    <col min="13057" max="13058" width="11.42578125" style="45"/>
    <col min="13059" max="13060" width="0" style="45" hidden="1" customWidth="1"/>
    <col min="13061" max="13061" width="74.28515625" style="45" customWidth="1"/>
    <col min="13062" max="13063" width="11.42578125" style="45"/>
    <col min="13064" max="13064" width="14.42578125" style="45" customWidth="1"/>
    <col min="13065" max="13065" width="22.7109375" style="45" customWidth="1"/>
    <col min="13066" max="13066" width="5.140625" style="45" customWidth="1"/>
    <col min="13067" max="13067" width="16.42578125" style="45" customWidth="1"/>
    <col min="13068" max="13310" width="11.42578125" style="45"/>
    <col min="13311" max="13312" width="2.7109375" style="45" customWidth="1"/>
    <col min="13313" max="13314" width="11.42578125" style="45"/>
    <col min="13315" max="13316" width="0" style="45" hidden="1" customWidth="1"/>
    <col min="13317" max="13317" width="74.28515625" style="45" customWidth="1"/>
    <col min="13318" max="13319" width="11.42578125" style="45"/>
    <col min="13320" max="13320" width="14.42578125" style="45" customWidth="1"/>
    <col min="13321" max="13321" width="22.7109375" style="45" customWidth="1"/>
    <col min="13322" max="13322" width="5.140625" style="45" customWidth="1"/>
    <col min="13323" max="13323" width="16.42578125" style="45" customWidth="1"/>
    <col min="13324" max="13566" width="11.42578125" style="45"/>
    <col min="13567" max="13568" width="2.7109375" style="45" customWidth="1"/>
    <col min="13569" max="13570" width="11.42578125" style="45"/>
    <col min="13571" max="13572" width="0" style="45" hidden="1" customWidth="1"/>
    <col min="13573" max="13573" width="74.28515625" style="45" customWidth="1"/>
    <col min="13574" max="13575" width="11.42578125" style="45"/>
    <col min="13576" max="13576" width="14.42578125" style="45" customWidth="1"/>
    <col min="13577" max="13577" width="22.7109375" style="45" customWidth="1"/>
    <col min="13578" max="13578" width="5.140625" style="45" customWidth="1"/>
    <col min="13579" max="13579" width="16.42578125" style="45" customWidth="1"/>
    <col min="13580" max="13822" width="11.42578125" style="45"/>
    <col min="13823" max="13824" width="2.7109375" style="45" customWidth="1"/>
    <col min="13825" max="13826" width="11.42578125" style="45"/>
    <col min="13827" max="13828" width="0" style="45" hidden="1" customWidth="1"/>
    <col min="13829" max="13829" width="74.28515625" style="45" customWidth="1"/>
    <col min="13830" max="13831" width="11.42578125" style="45"/>
    <col min="13832" max="13832" width="14.42578125" style="45" customWidth="1"/>
    <col min="13833" max="13833" width="22.7109375" style="45" customWidth="1"/>
    <col min="13834" max="13834" width="5.140625" style="45" customWidth="1"/>
    <col min="13835" max="13835" width="16.42578125" style="45" customWidth="1"/>
    <col min="13836" max="14078" width="11.42578125" style="45"/>
    <col min="14079" max="14080" width="2.7109375" style="45" customWidth="1"/>
    <col min="14081" max="14082" width="11.42578125" style="45"/>
    <col min="14083" max="14084" width="0" style="45" hidden="1" customWidth="1"/>
    <col min="14085" max="14085" width="74.28515625" style="45" customWidth="1"/>
    <col min="14086" max="14087" width="11.42578125" style="45"/>
    <col min="14088" max="14088" width="14.42578125" style="45" customWidth="1"/>
    <col min="14089" max="14089" width="22.7109375" style="45" customWidth="1"/>
    <col min="14090" max="14090" width="5.140625" style="45" customWidth="1"/>
    <col min="14091" max="14091" width="16.42578125" style="45" customWidth="1"/>
    <col min="14092" max="14334" width="11.42578125" style="45"/>
    <col min="14335" max="14336" width="2.7109375" style="45" customWidth="1"/>
    <col min="14337" max="14338" width="11.42578125" style="45"/>
    <col min="14339" max="14340" width="0" style="45" hidden="1" customWidth="1"/>
    <col min="14341" max="14341" width="74.28515625" style="45" customWidth="1"/>
    <col min="14342" max="14343" width="11.42578125" style="45"/>
    <col min="14344" max="14344" width="14.42578125" style="45" customWidth="1"/>
    <col min="14345" max="14345" width="22.7109375" style="45" customWidth="1"/>
    <col min="14346" max="14346" width="5.140625" style="45" customWidth="1"/>
    <col min="14347" max="14347" width="16.42578125" style="45" customWidth="1"/>
    <col min="14348" max="14590" width="11.42578125" style="45"/>
    <col min="14591" max="14592" width="2.7109375" style="45" customWidth="1"/>
    <col min="14593" max="14594" width="11.42578125" style="45"/>
    <col min="14595" max="14596" width="0" style="45" hidden="1" customWidth="1"/>
    <col min="14597" max="14597" width="74.28515625" style="45" customWidth="1"/>
    <col min="14598" max="14599" width="11.42578125" style="45"/>
    <col min="14600" max="14600" width="14.42578125" style="45" customWidth="1"/>
    <col min="14601" max="14601" width="22.7109375" style="45" customWidth="1"/>
    <col min="14602" max="14602" width="5.140625" style="45" customWidth="1"/>
    <col min="14603" max="14603" width="16.42578125" style="45" customWidth="1"/>
    <col min="14604" max="14846" width="11.42578125" style="45"/>
    <col min="14847" max="14848" width="2.7109375" style="45" customWidth="1"/>
    <col min="14849" max="14850" width="11.42578125" style="45"/>
    <col min="14851" max="14852" width="0" style="45" hidden="1" customWidth="1"/>
    <col min="14853" max="14853" width="74.28515625" style="45" customWidth="1"/>
    <col min="14854" max="14855" width="11.42578125" style="45"/>
    <col min="14856" max="14856" width="14.42578125" style="45" customWidth="1"/>
    <col min="14857" max="14857" width="22.7109375" style="45" customWidth="1"/>
    <col min="14858" max="14858" width="5.140625" style="45" customWidth="1"/>
    <col min="14859" max="14859" width="16.42578125" style="45" customWidth="1"/>
    <col min="14860" max="15102" width="11.42578125" style="45"/>
    <col min="15103" max="15104" width="2.7109375" style="45" customWidth="1"/>
    <col min="15105" max="15106" width="11.42578125" style="45"/>
    <col min="15107" max="15108" width="0" style="45" hidden="1" customWidth="1"/>
    <col min="15109" max="15109" width="74.28515625" style="45" customWidth="1"/>
    <col min="15110" max="15111" width="11.42578125" style="45"/>
    <col min="15112" max="15112" width="14.42578125" style="45" customWidth="1"/>
    <col min="15113" max="15113" width="22.7109375" style="45" customWidth="1"/>
    <col min="15114" max="15114" width="5.140625" style="45" customWidth="1"/>
    <col min="15115" max="15115" width="16.42578125" style="45" customWidth="1"/>
    <col min="15116" max="15358" width="11.42578125" style="45"/>
    <col min="15359" max="15360" width="2.7109375" style="45" customWidth="1"/>
    <col min="15361" max="15362" width="11.42578125" style="45"/>
    <col min="15363" max="15364" width="0" style="45" hidden="1" customWidth="1"/>
    <col min="15365" max="15365" width="74.28515625" style="45" customWidth="1"/>
    <col min="15366" max="15367" width="11.42578125" style="45"/>
    <col min="15368" max="15368" width="14.42578125" style="45" customWidth="1"/>
    <col min="15369" max="15369" width="22.7109375" style="45" customWidth="1"/>
    <col min="15370" max="15370" width="5.140625" style="45" customWidth="1"/>
    <col min="15371" max="15371" width="16.42578125" style="45" customWidth="1"/>
    <col min="15372" max="15614" width="11.42578125" style="45"/>
    <col min="15615" max="15616" width="2.7109375" style="45" customWidth="1"/>
    <col min="15617" max="15618" width="11.42578125" style="45"/>
    <col min="15619" max="15620" width="0" style="45" hidden="1" customWidth="1"/>
    <col min="15621" max="15621" width="74.28515625" style="45" customWidth="1"/>
    <col min="15622" max="15623" width="11.42578125" style="45"/>
    <col min="15624" max="15624" width="14.42578125" style="45" customWidth="1"/>
    <col min="15625" max="15625" width="22.7109375" style="45" customWidth="1"/>
    <col min="15626" max="15626" width="5.140625" style="45" customWidth="1"/>
    <col min="15627" max="15627" width="16.42578125" style="45" customWidth="1"/>
    <col min="15628" max="15870" width="11.42578125" style="45"/>
    <col min="15871" max="15872" width="2.7109375" style="45" customWidth="1"/>
    <col min="15873" max="15874" width="11.42578125" style="45"/>
    <col min="15875" max="15876" width="0" style="45" hidden="1" customWidth="1"/>
    <col min="15877" max="15877" width="74.28515625" style="45" customWidth="1"/>
    <col min="15878" max="15879" width="11.42578125" style="45"/>
    <col min="15880" max="15880" width="14.42578125" style="45" customWidth="1"/>
    <col min="15881" max="15881" width="22.7109375" style="45" customWidth="1"/>
    <col min="15882" max="15882" width="5.140625" style="45" customWidth="1"/>
    <col min="15883" max="15883" width="16.42578125" style="45" customWidth="1"/>
    <col min="15884" max="16126" width="11.42578125" style="45"/>
    <col min="16127" max="16128" width="2.7109375" style="45" customWidth="1"/>
    <col min="16129" max="16130" width="11.42578125" style="45"/>
    <col min="16131" max="16132" width="0" style="45" hidden="1" customWidth="1"/>
    <col min="16133" max="16133" width="74.28515625" style="45" customWidth="1"/>
    <col min="16134" max="16135" width="11.42578125" style="45"/>
    <col min="16136" max="16136" width="14.42578125" style="45" customWidth="1"/>
    <col min="16137" max="16137" width="22.7109375" style="45" customWidth="1"/>
    <col min="16138" max="16138" width="5.140625" style="45" customWidth="1"/>
    <col min="16139" max="16139" width="16.42578125" style="45" customWidth="1"/>
    <col min="16140" max="16384" width="11.42578125" style="45"/>
  </cols>
  <sheetData>
    <row r="1" spans="2:13" ht="13.5" thickBot="1" x14ac:dyDescent="0.25">
      <c r="E1" s="46"/>
    </row>
    <row r="2" spans="2:13" ht="13.5" thickTop="1" x14ac:dyDescent="0.2">
      <c r="B2" s="28"/>
      <c r="C2" s="29"/>
      <c r="D2" s="29"/>
      <c r="E2" s="30"/>
      <c r="F2" s="29"/>
      <c r="G2" s="29"/>
      <c r="H2" s="30"/>
      <c r="I2" s="31"/>
      <c r="J2" s="32"/>
      <c r="K2" s="32"/>
      <c r="L2" s="29"/>
      <c r="M2" s="57"/>
    </row>
    <row r="3" spans="2:13" ht="25.5" x14ac:dyDescent="0.2">
      <c r="B3" s="33"/>
      <c r="C3" s="49" t="s">
        <v>69</v>
      </c>
      <c r="D3" s="50" t="s">
        <v>70</v>
      </c>
      <c r="E3" s="49" t="s">
        <v>71</v>
      </c>
      <c r="F3" s="50">
        <v>2</v>
      </c>
      <c r="M3" s="58"/>
    </row>
    <row r="4" spans="2:13" x14ac:dyDescent="0.2">
      <c r="B4" s="33"/>
      <c r="C4" s="196" t="s">
        <v>72</v>
      </c>
      <c r="D4" s="196"/>
      <c r="E4" s="196"/>
      <c r="F4" s="196"/>
      <c r="G4" s="196"/>
      <c r="H4" s="196"/>
      <c r="I4" s="196"/>
      <c r="J4" s="196"/>
      <c r="K4" s="196"/>
      <c r="L4" s="196"/>
      <c r="M4" s="58"/>
    </row>
    <row r="5" spans="2:13" x14ac:dyDescent="0.2">
      <c r="B5" s="33"/>
      <c r="C5" s="197" t="s">
        <v>301</v>
      </c>
      <c r="D5" s="197"/>
      <c r="E5" s="197"/>
      <c r="F5" s="197"/>
      <c r="G5" s="197"/>
      <c r="H5" s="197"/>
      <c r="I5" s="197"/>
      <c r="J5" s="197"/>
      <c r="K5" s="197"/>
      <c r="L5" s="197"/>
      <c r="M5" s="58"/>
    </row>
    <row r="6" spans="2:13" x14ac:dyDescent="0.2">
      <c r="B6" s="34"/>
      <c r="C6" s="182" t="s">
        <v>74</v>
      </c>
      <c r="D6" s="182"/>
      <c r="E6" s="182"/>
      <c r="F6" s="182"/>
      <c r="G6" s="182"/>
      <c r="H6" s="182"/>
      <c r="I6" s="182"/>
      <c r="J6" s="182"/>
      <c r="K6" s="182"/>
      <c r="L6" s="182"/>
      <c r="M6" s="58"/>
    </row>
    <row r="7" spans="2:13" ht="75.400000000000006" customHeight="1" x14ac:dyDescent="0.2">
      <c r="B7" s="33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58"/>
    </row>
    <row r="8" spans="2:13" ht="67.900000000000006" customHeight="1" x14ac:dyDescent="0.2">
      <c r="B8" s="33"/>
      <c r="C8" s="183" t="s">
        <v>75</v>
      </c>
      <c r="D8" s="183"/>
      <c r="E8" s="183"/>
      <c r="F8" s="183"/>
      <c r="G8" s="183"/>
      <c r="H8" s="183"/>
      <c r="I8" s="183"/>
      <c r="J8" s="183"/>
      <c r="K8" s="183"/>
      <c r="L8" s="183"/>
      <c r="M8" s="58"/>
    </row>
    <row r="9" spans="2:13" ht="42" customHeight="1" x14ac:dyDescent="0.2">
      <c r="B9" s="33"/>
      <c r="C9" s="198" t="s">
        <v>297</v>
      </c>
      <c r="D9" s="198"/>
      <c r="E9" s="198"/>
      <c r="F9" s="198"/>
      <c r="G9" s="198"/>
      <c r="H9" s="198"/>
      <c r="I9" s="198"/>
      <c r="J9" s="198"/>
      <c r="K9" s="198"/>
      <c r="L9" s="198"/>
      <c r="M9" s="58"/>
    </row>
    <row r="10" spans="2:13" ht="16.5" customHeight="1" x14ac:dyDescent="0.2">
      <c r="B10" s="33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58"/>
    </row>
    <row r="11" spans="2:13" ht="35.25" customHeight="1" x14ac:dyDescent="0.2">
      <c r="B11" s="33"/>
      <c r="C11" s="61" t="s">
        <v>76</v>
      </c>
      <c r="D11" s="62" t="s">
        <v>77</v>
      </c>
      <c r="E11" s="185" t="s">
        <v>78</v>
      </c>
      <c r="F11" s="185"/>
      <c r="G11" s="62" t="s">
        <v>79</v>
      </c>
      <c r="H11" s="62" t="s">
        <v>80</v>
      </c>
      <c r="I11" s="63" t="s">
        <v>81</v>
      </c>
      <c r="J11" s="64" t="s">
        <v>302</v>
      </c>
      <c r="K11" s="64" t="s">
        <v>314</v>
      </c>
      <c r="L11" s="63" t="s">
        <v>82</v>
      </c>
      <c r="M11" s="58"/>
    </row>
    <row r="12" spans="2:13" x14ac:dyDescent="0.2">
      <c r="B12" s="33"/>
      <c r="C12" s="190"/>
      <c r="D12" s="190"/>
      <c r="E12" s="65"/>
      <c r="F12" s="65"/>
      <c r="G12" s="65" t="s">
        <v>282</v>
      </c>
      <c r="H12" s="66"/>
      <c r="I12" s="65"/>
      <c r="J12" s="65"/>
      <c r="K12" s="65"/>
      <c r="L12" s="65"/>
      <c r="M12" s="58"/>
    </row>
    <row r="13" spans="2:13" ht="25.5" x14ac:dyDescent="0.2">
      <c r="B13" s="33"/>
      <c r="C13" s="35">
        <v>1</v>
      </c>
      <c r="D13" s="36" t="str">
        <f>+'APU''s'!A2</f>
        <v>029.001</v>
      </c>
      <c r="E13" s="36" t="str">
        <f>+'APU''s'!B2</f>
        <v>-</v>
      </c>
      <c r="F13" s="36"/>
      <c r="G13" s="37" t="str">
        <f>+'APU''s'!C2</f>
        <v>DEMOLICIÓN MECÁNICA DE ESTRUCTURAS DE CONCRETO HIDRÁULICO - INCLUYE CARGUE, TRANSPORTE Y DISPOSICIÓN</v>
      </c>
      <c r="H13" s="67" t="str">
        <f>+'APU''s'!E2</f>
        <v>M3</v>
      </c>
      <c r="I13" s="38" t="s">
        <v>281</v>
      </c>
      <c r="J13" s="39">
        <f>+'APU''s'!I2</f>
        <v>152860</v>
      </c>
      <c r="K13" s="39">
        <f>ROUND(J13*(1+$K$56),0)</f>
        <v>210101</v>
      </c>
      <c r="L13" s="39">
        <f>+I13*K13</f>
        <v>210101</v>
      </c>
      <c r="M13" s="58"/>
    </row>
    <row r="14" spans="2:13" ht="25.5" x14ac:dyDescent="0.2">
      <c r="B14" s="33"/>
      <c r="C14" s="35">
        <v>2</v>
      </c>
      <c r="D14" s="36" t="str">
        <f>+'APU''s'!A8</f>
        <v>029.007</v>
      </c>
      <c r="E14" s="36" t="str">
        <f>+'APU''s'!B8</f>
        <v>-</v>
      </c>
      <c r="F14" s="36"/>
      <c r="G14" s="37" t="str">
        <f>+'APU''s'!C8</f>
        <v>DEMOLICIÓN DE ANDENES Y SARDINELES EN CONCRETO HIDRÁULICO - INCLUYE CARGUE A MANO, RETIRO Y DISPOSICIÓN EN BOTADERO</v>
      </c>
      <c r="H14" s="67" t="str">
        <f>+'APU''s'!E8</f>
        <v>M3</v>
      </c>
      <c r="I14" s="38" t="s">
        <v>281</v>
      </c>
      <c r="J14" s="39">
        <f>+'APU''s'!I8</f>
        <v>116870</v>
      </c>
      <c r="K14" s="39">
        <f>ROUND(J14*(1+$K$56),0)</f>
        <v>160634</v>
      </c>
      <c r="L14" s="39">
        <f t="shared" ref="L14:L16" si="0">+I14*K14</f>
        <v>160634</v>
      </c>
      <c r="M14" s="58"/>
    </row>
    <row r="15" spans="2:13" x14ac:dyDescent="0.2">
      <c r="B15" s="33"/>
      <c r="C15" s="35">
        <v>3</v>
      </c>
      <c r="D15" s="36" t="str">
        <f>+'APU''s'!A48</f>
        <v>002.001</v>
      </c>
      <c r="E15" s="36" t="str">
        <f>+'APU''s'!B48</f>
        <v>-</v>
      </c>
      <c r="F15" s="36"/>
      <c r="G15" s="37" t="str">
        <f>+'APU''s'!C48</f>
        <v>EXCAVACIÓN EN ZANJA - MATERIAL COMÚN - 0.0 A 2.0 M</v>
      </c>
      <c r="H15" s="67" t="str">
        <f>+'APU''s'!E48</f>
        <v>M3</v>
      </c>
      <c r="I15" s="40" t="s">
        <v>281</v>
      </c>
      <c r="J15" s="41">
        <f>+'APU''s'!I48</f>
        <v>36872</v>
      </c>
      <c r="K15" s="39">
        <f>ROUND(J15*(1+$K$56),0)</f>
        <v>50679</v>
      </c>
      <c r="L15" s="39">
        <f t="shared" si="0"/>
        <v>50679</v>
      </c>
      <c r="M15" s="58"/>
    </row>
    <row r="16" spans="2:13" x14ac:dyDescent="0.2">
      <c r="B16" s="33"/>
      <c r="C16" s="35">
        <v>4</v>
      </c>
      <c r="D16" s="36" t="str">
        <f>+'APU''s'!A60</f>
        <v>001.059</v>
      </c>
      <c r="E16" s="36" t="str">
        <f>+'APU''s'!B60</f>
        <v>-</v>
      </c>
      <c r="F16" s="36"/>
      <c r="G16" s="37" t="str">
        <f>+'APU''s'!C60</f>
        <v>SUMINISTRO, TRANSPORTE E INSTALACION TECHADO PROVISIONAL EN GUADUA Y PLÁSTICO</v>
      </c>
      <c r="H16" s="67" t="str">
        <f>+'APU''s'!E60</f>
        <v>M2</v>
      </c>
      <c r="I16" s="40" t="s">
        <v>281</v>
      </c>
      <c r="J16" s="41">
        <f>+'APU''s'!I60</f>
        <v>18815</v>
      </c>
      <c r="K16" s="39">
        <f>ROUND(J16*(1+$K$56),0)</f>
        <v>25861</v>
      </c>
      <c r="L16" s="39">
        <f t="shared" si="0"/>
        <v>25861</v>
      </c>
      <c r="M16" s="58"/>
    </row>
    <row r="17" spans="2:13" x14ac:dyDescent="0.2">
      <c r="B17" s="33"/>
      <c r="C17" s="190"/>
      <c r="D17" s="190"/>
      <c r="E17" s="65"/>
      <c r="F17" s="65"/>
      <c r="G17" s="65" t="s">
        <v>283</v>
      </c>
      <c r="H17" s="66"/>
      <c r="I17" s="65"/>
      <c r="J17" s="65"/>
      <c r="K17" s="65"/>
      <c r="L17" s="65"/>
      <c r="M17" s="58"/>
    </row>
    <row r="18" spans="2:13" x14ac:dyDescent="0.2">
      <c r="B18" s="33"/>
      <c r="C18" s="35">
        <v>5</v>
      </c>
      <c r="D18" s="36" t="str">
        <f>+'APU''s'!A68</f>
        <v>023.008</v>
      </c>
      <c r="E18" s="36" t="str">
        <f>+'APU''s'!B68</f>
        <v>-</v>
      </c>
      <c r="F18" s="36"/>
      <c r="G18" s="37" t="str">
        <f>+'APU''s'!C68</f>
        <v xml:space="preserve">SUMINISTRO, TRANSPORTE E INSTALACION AFIRMADO PARA ANDENES </v>
      </c>
      <c r="H18" s="67" t="str">
        <f>+'APU''s'!E68</f>
        <v>M3</v>
      </c>
      <c r="I18" s="38" t="s">
        <v>281</v>
      </c>
      <c r="J18" s="39">
        <f>+'APU''s'!I68</f>
        <v>114633</v>
      </c>
      <c r="K18" s="39">
        <f>ROUND(J18*(1+$K$56),0)</f>
        <v>157560</v>
      </c>
      <c r="L18" s="39">
        <f>+I18*K18</f>
        <v>157560</v>
      </c>
      <c r="M18" s="58"/>
    </row>
    <row r="19" spans="2:13" x14ac:dyDescent="0.2">
      <c r="B19" s="33"/>
      <c r="C19" s="190"/>
      <c r="D19" s="190"/>
      <c r="E19" s="65"/>
      <c r="F19" s="65"/>
      <c r="G19" s="65" t="s">
        <v>285</v>
      </c>
      <c r="H19" s="66"/>
      <c r="I19" s="65"/>
      <c r="J19" s="65"/>
      <c r="K19" s="65"/>
      <c r="L19" s="65"/>
      <c r="M19" s="58"/>
    </row>
    <row r="20" spans="2:13" ht="31.5" customHeight="1" x14ac:dyDescent="0.2">
      <c r="B20" s="33"/>
      <c r="C20" s="35">
        <v>6</v>
      </c>
      <c r="D20" s="36" t="str">
        <f>+'APU''s'!A88</f>
        <v>023.028</v>
      </c>
      <c r="E20" s="36" t="str">
        <f>+'APU''s'!B88</f>
        <v>-</v>
      </c>
      <c r="F20" s="36"/>
      <c r="G20" s="37" t="str">
        <f>+'APU''s'!C88</f>
        <v>SUMINISTRO, TRANSPORTE E INSTALACION PAVIMENTO EN CONCRETO MR 42 HECHO EN OBRA</v>
      </c>
      <c r="H20" s="67" t="str">
        <f>+'APU''s'!E88</f>
        <v>M3</v>
      </c>
      <c r="I20" s="38" t="s">
        <v>281</v>
      </c>
      <c r="J20" s="39">
        <f>+'APU''s'!I88</f>
        <v>839365</v>
      </c>
      <c r="K20" s="39">
        <f>ROUND(J20*(1+$K$56),0)</f>
        <v>1153681</v>
      </c>
      <c r="L20" s="39">
        <f>+I20*K20</f>
        <v>1153681</v>
      </c>
      <c r="M20" s="58"/>
    </row>
    <row r="21" spans="2:13" ht="31.5" customHeight="1" x14ac:dyDescent="0.2">
      <c r="B21" s="33"/>
      <c r="C21" s="35">
        <v>7</v>
      </c>
      <c r="D21" s="36" t="str">
        <f>+'APU''s'!A101</f>
        <v>023.037</v>
      </c>
      <c r="E21" s="36" t="str">
        <f>+'APU''s'!B101</f>
        <v>-</v>
      </c>
      <c r="F21" s="36"/>
      <c r="G21" s="37" t="str">
        <f>+'APU''s'!C101</f>
        <v>SUMINISTRO, TRANSPORTE E INSTALACIÓN DE ACELERANTE PARA CONCRETOS Y PAVIMENTOS RIGIDOS</v>
      </c>
      <c r="H21" s="67" t="str">
        <f>+'APU''s'!E101</f>
        <v>KG</v>
      </c>
      <c r="I21" s="38" t="s">
        <v>281</v>
      </c>
      <c r="J21" s="39">
        <f>+'APU''s'!I101</f>
        <v>25013</v>
      </c>
      <c r="K21" s="39">
        <f>ROUND(J21*(1+$K$56),0)</f>
        <v>34380</v>
      </c>
      <c r="L21" s="39">
        <f>+I21*K21</f>
        <v>34380</v>
      </c>
      <c r="M21" s="58"/>
    </row>
    <row r="22" spans="2:13" x14ac:dyDescent="0.2">
      <c r="B22" s="33"/>
      <c r="C22" s="190"/>
      <c r="D22" s="190"/>
      <c r="E22" s="65"/>
      <c r="F22" s="65"/>
      <c r="G22" s="65" t="s">
        <v>284</v>
      </c>
      <c r="H22" s="66"/>
      <c r="I22" s="65"/>
      <c r="J22" s="65"/>
      <c r="K22" s="65"/>
      <c r="L22" s="65"/>
      <c r="M22" s="58"/>
    </row>
    <row r="23" spans="2:13" ht="25.5" x14ac:dyDescent="0.2">
      <c r="B23" s="33"/>
      <c r="C23" s="35">
        <v>8</v>
      </c>
      <c r="D23" s="36" t="str">
        <f>+'APU''s'!A15</f>
        <v>032.346</v>
      </c>
      <c r="E23" s="36" t="str">
        <f>+'APU''s'!B15</f>
        <v>-</v>
      </c>
      <c r="F23" s="36"/>
      <c r="G23" s="37" t="str">
        <f>+'APU''s'!C15</f>
        <v xml:space="preserve">SUMINISTRO, TRANSPORTE E INSTALACION BLOQUE BASE EN CEMENTO PLAQUETA ABUJARDADA GRIS 50 X 50 CM PEATONAL </v>
      </c>
      <c r="H23" s="67" t="str">
        <f>+'APU''s'!E15</f>
        <v>M2</v>
      </c>
      <c r="I23" s="38" t="s">
        <v>281</v>
      </c>
      <c r="J23" s="39">
        <f>+'APU''s'!I15</f>
        <v>170027</v>
      </c>
      <c r="K23" s="39">
        <f t="shared" ref="K23:K32" si="1">ROUND(J23*(1+$K$56),0)</f>
        <v>233697</v>
      </c>
      <c r="L23" s="39">
        <f>+I23*K23</f>
        <v>233697</v>
      </c>
      <c r="M23" s="58"/>
    </row>
    <row r="24" spans="2:13" ht="25.5" x14ac:dyDescent="0.2">
      <c r="B24" s="33"/>
      <c r="C24" s="35">
        <v>9</v>
      </c>
      <c r="D24" s="36" t="str">
        <f>+'APU''s'!A23</f>
        <v>032.347</v>
      </c>
      <c r="E24" s="36" t="str">
        <f>+'APU''s'!B23</f>
        <v>-</v>
      </c>
      <c r="F24" s="36"/>
      <c r="G24" s="37" t="str">
        <f>+'APU''s'!C23</f>
        <v>SUMINISTRO, TRANSPORTE E INSTALACION BLOQUE BASE EN CEMENTO PLAQUETA ABUJARDADA GRIS 50 X 50 CM VEHICULAR</v>
      </c>
      <c r="H24" s="67" t="str">
        <f>+'APU''s'!E23</f>
        <v>M2</v>
      </c>
      <c r="I24" s="40" t="s">
        <v>281</v>
      </c>
      <c r="J24" s="41">
        <f>+'APU''s'!I23</f>
        <v>236389</v>
      </c>
      <c r="K24" s="39">
        <f t="shared" si="1"/>
        <v>324909</v>
      </c>
      <c r="L24" s="39">
        <f t="shared" ref="L24:L47" si="2">+I24*K24</f>
        <v>324909</v>
      </c>
      <c r="M24" s="58"/>
    </row>
    <row r="25" spans="2:13" ht="25.5" x14ac:dyDescent="0.2">
      <c r="B25" s="33"/>
      <c r="C25" s="35">
        <v>10</v>
      </c>
      <c r="D25" s="36" t="str">
        <f>+'APU''s'!A31</f>
        <v>032.348</v>
      </c>
      <c r="E25" s="36" t="str">
        <f>+'APU''s'!B31</f>
        <v>-</v>
      </c>
      <c r="F25" s="36"/>
      <c r="G25" s="37" t="str">
        <f>+'APU''s'!C31</f>
        <v xml:space="preserve">SUMINISTRO, TRANSPORTE E INSTALACION BLOQUE BASE EN CEMENTO PLAQUETA ABUJARDADA COLOR 50 X 50 CM PEATONAL </v>
      </c>
      <c r="H25" s="67" t="str">
        <f>+'APU''s'!E31</f>
        <v>M2</v>
      </c>
      <c r="I25" s="40" t="s">
        <v>281</v>
      </c>
      <c r="J25" s="41">
        <f>+'APU''s'!I31</f>
        <v>190908</v>
      </c>
      <c r="K25" s="39">
        <f t="shared" si="1"/>
        <v>262397</v>
      </c>
      <c r="L25" s="39">
        <f t="shared" si="2"/>
        <v>262397</v>
      </c>
      <c r="M25" s="58"/>
    </row>
    <row r="26" spans="2:13" ht="25.5" x14ac:dyDescent="0.2">
      <c r="B26" s="33"/>
      <c r="C26" s="35">
        <v>11</v>
      </c>
      <c r="D26" s="36" t="str">
        <f>+'APU''s'!A39</f>
        <v>032.349</v>
      </c>
      <c r="E26" s="36" t="str">
        <f>+'APU''s'!B39</f>
        <v>-</v>
      </c>
      <c r="F26" s="36"/>
      <c r="G26" s="37" t="str">
        <f>+'APU''s'!C39</f>
        <v>SUMINISTRO, TRANSPORTE E INSTALACION BLOQUE BASE EN CEMENTO PLAQUETA ABUJARDADA COLOR 50 X 50 CM VEHICULAR</v>
      </c>
      <c r="H26" s="67" t="str">
        <f>+'APU''s'!E39</f>
        <v>M2</v>
      </c>
      <c r="I26" s="40" t="s">
        <v>281</v>
      </c>
      <c r="J26" s="41">
        <f>+'APU''s'!I39</f>
        <v>261211</v>
      </c>
      <c r="K26" s="39">
        <f t="shared" si="1"/>
        <v>359026</v>
      </c>
      <c r="L26" s="39">
        <f t="shared" si="2"/>
        <v>359026</v>
      </c>
      <c r="M26" s="58"/>
    </row>
    <row r="27" spans="2:13" ht="31.5" customHeight="1" x14ac:dyDescent="0.2">
      <c r="B27" s="33"/>
      <c r="C27" s="35">
        <v>12</v>
      </c>
      <c r="D27" s="36" t="str">
        <f>+'APU''s'!A75</f>
        <v>021.084</v>
      </c>
      <c r="E27" s="36" t="str">
        <f>+'APU''s'!B75</f>
        <v>-</v>
      </c>
      <c r="F27" s="36"/>
      <c r="G27" s="37" t="str">
        <f>+'APU''s'!C75</f>
        <v>SUMINISTRO, TRANSPORTE E INSTALACIÓN DE ARENA PARA RESELLADO DE JUNTAS EN PLAQUETAS PREFABRICADAS EXISTENTES. Incluye compactación. (No aplica para obras nuevas)</v>
      </c>
      <c r="H27" s="67" t="str">
        <f>+'APU''s'!E75</f>
        <v>M2</v>
      </c>
      <c r="I27" s="38" t="s">
        <v>281</v>
      </c>
      <c r="J27" s="39">
        <f>+'APU''s'!I75</f>
        <v>9104</v>
      </c>
      <c r="K27" s="39">
        <f t="shared" si="1"/>
        <v>12513</v>
      </c>
      <c r="L27" s="39">
        <f t="shared" si="2"/>
        <v>12513</v>
      </c>
      <c r="M27" s="58"/>
    </row>
    <row r="28" spans="2:13" ht="31.5" customHeight="1" x14ac:dyDescent="0.2">
      <c r="B28" s="33"/>
      <c r="C28" s="35">
        <v>13</v>
      </c>
      <c r="D28" s="36" t="str">
        <f>+'APU''s'!A81</f>
        <v>021.085</v>
      </c>
      <c r="E28" s="36" t="str">
        <f>+'APU''s'!B81</f>
        <v>-</v>
      </c>
      <c r="F28" s="36"/>
      <c r="G28" s="37" t="str">
        <f>+'APU''s'!C81</f>
        <v>REINSTALACIÓN DE PLAQUETAS PREFABRICADAS PARA ANDENES. Incluye nivelación, compactación y sello con arena</v>
      </c>
      <c r="H28" s="67" t="str">
        <f>+'APU''s'!E81</f>
        <v>M2</v>
      </c>
      <c r="I28" s="38" t="s">
        <v>281</v>
      </c>
      <c r="J28" s="39">
        <f>+'APU''s'!I81</f>
        <v>20058</v>
      </c>
      <c r="K28" s="39">
        <f t="shared" si="1"/>
        <v>27569</v>
      </c>
      <c r="L28" s="39">
        <f t="shared" si="2"/>
        <v>27569</v>
      </c>
      <c r="M28" s="58"/>
    </row>
    <row r="29" spans="2:13" ht="31.5" customHeight="1" x14ac:dyDescent="0.2">
      <c r="B29" s="33"/>
      <c r="C29" s="35">
        <v>14</v>
      </c>
      <c r="D29" s="36" t="str">
        <f>+'APU''s'!A107</f>
        <v>021.052</v>
      </c>
      <c r="E29" s="36" t="str">
        <f>+'APU''s'!B107</f>
        <v>-</v>
      </c>
      <c r="F29" s="36"/>
      <c r="G29" s="37" t="str">
        <f>+'APU''s'!C107</f>
        <v>SUMINISTRO, TRANSPORTE E INSTALACION ANDEN CONCRETO 3000 PSI  E= 0.10M.  ACABADO:  ESCOBIADO</v>
      </c>
      <c r="H29" s="67" t="str">
        <f>+'APU''s'!E107</f>
        <v>M2</v>
      </c>
      <c r="I29" s="38" t="s">
        <v>281</v>
      </c>
      <c r="J29" s="39">
        <f>+'APU''s'!I107</f>
        <v>88649</v>
      </c>
      <c r="K29" s="39">
        <f t="shared" si="1"/>
        <v>121845</v>
      </c>
      <c r="L29" s="39">
        <f t="shared" si="2"/>
        <v>121845</v>
      </c>
      <c r="M29" s="58"/>
    </row>
    <row r="30" spans="2:13" ht="31.5" customHeight="1" x14ac:dyDescent="0.2">
      <c r="B30" s="33"/>
      <c r="C30" s="35">
        <v>15</v>
      </c>
      <c r="D30" s="36" t="str">
        <f>+'APU''s'!A119</f>
        <v>021.016</v>
      </c>
      <c r="E30" s="36" t="str">
        <f>+'APU''s'!B119</f>
        <v>-</v>
      </c>
      <c r="F30" s="36"/>
      <c r="G30" s="37" t="str">
        <f>+'APU''s'!C119</f>
        <v>SUMINISTRO, TRANSPORTE E INSTALACION SARDINEL CHAFLANADO ANCHO = 20 CM H =  ENTRE  17 Y 24 CM  EN CONCRETO 3000 PSI</v>
      </c>
      <c r="H30" s="67" t="str">
        <f>+'APU''s'!E119</f>
        <v>ML</v>
      </c>
      <c r="I30" s="38" t="s">
        <v>281</v>
      </c>
      <c r="J30" s="39">
        <f>+'APU''s'!I119</f>
        <v>78414</v>
      </c>
      <c r="K30" s="39">
        <f t="shared" si="1"/>
        <v>107778</v>
      </c>
      <c r="L30" s="39">
        <f>+I30*K30</f>
        <v>107778</v>
      </c>
      <c r="M30" s="58"/>
    </row>
    <row r="31" spans="2:13" ht="30.75" customHeight="1" x14ac:dyDescent="0.2">
      <c r="B31" s="33"/>
      <c r="C31" s="35">
        <v>16</v>
      </c>
      <c r="D31" s="36" t="str">
        <f>+'APU''s'!A144</f>
        <v>033.122</v>
      </c>
      <c r="E31" s="36" t="str">
        <f>+'APU''s'!B144</f>
        <v>-</v>
      </c>
      <c r="F31" s="36"/>
      <c r="G31" s="37" t="str">
        <f>+'APU''s'!C144</f>
        <v>SUMINISTRO, TRANSPORTE E INSTALACION DE RAMPAS Y BADOS PEATONALES CONCRETO PRODUCIDO EN OBRA 3000 PSI ACABADO:  ESCOBIADO</v>
      </c>
      <c r="H31" s="67" t="str">
        <f>+'APU''s'!E144</f>
        <v>M3</v>
      </c>
      <c r="I31" s="38" t="s">
        <v>281</v>
      </c>
      <c r="J31" s="39">
        <f>+'APU''s'!I144</f>
        <v>819613</v>
      </c>
      <c r="K31" s="39">
        <f t="shared" si="1"/>
        <v>1126533</v>
      </c>
      <c r="L31" s="39">
        <f t="shared" si="2"/>
        <v>1126533</v>
      </c>
      <c r="M31" s="58"/>
    </row>
    <row r="32" spans="2:13" x14ac:dyDescent="0.2">
      <c r="B32" s="33"/>
      <c r="C32" s="35">
        <v>17</v>
      </c>
      <c r="D32" s="36" t="str">
        <f>+'APU''s'!A229</f>
        <v>028.093</v>
      </c>
      <c r="E32" s="36" t="str">
        <f>+'APU''s'!B229</f>
        <v>-</v>
      </c>
      <c r="F32" s="36"/>
      <c r="G32" s="37" t="str">
        <f>+'APU''s'!C229</f>
        <v>DESMONTE DE PLAQUETAS PREFRABRICADAS</v>
      </c>
      <c r="H32" s="67" t="str">
        <f>+'APU''s'!E229</f>
        <v>M2</v>
      </c>
      <c r="I32" s="38" t="s">
        <v>281</v>
      </c>
      <c r="J32" s="39">
        <f>+'APU''s'!I229</f>
        <v>1088</v>
      </c>
      <c r="K32" s="39">
        <f t="shared" si="1"/>
        <v>1495</v>
      </c>
      <c r="L32" s="39">
        <f t="shared" si="2"/>
        <v>1495</v>
      </c>
      <c r="M32" s="58"/>
    </row>
    <row r="33" spans="2:13" x14ac:dyDescent="0.2">
      <c r="B33" s="33"/>
      <c r="C33" s="190"/>
      <c r="D33" s="190"/>
      <c r="E33" s="65"/>
      <c r="F33" s="65"/>
      <c r="G33" s="65" t="s">
        <v>286</v>
      </c>
      <c r="H33" s="66"/>
      <c r="I33" s="65"/>
      <c r="J33" s="65"/>
      <c r="K33" s="65"/>
      <c r="L33" s="65"/>
      <c r="M33" s="58"/>
    </row>
    <row r="34" spans="2:13" x14ac:dyDescent="0.2">
      <c r="B34" s="33"/>
      <c r="C34" s="35">
        <v>18</v>
      </c>
      <c r="D34" s="36" t="str">
        <f>+'APU''s'!A155</f>
        <v>023.034</v>
      </c>
      <c r="E34" s="36" t="str">
        <f>+'APU''s'!B155</f>
        <v>-</v>
      </c>
      <c r="F34" s="36"/>
      <c r="G34" s="37" t="str">
        <f>+'APU''s'!C155</f>
        <v>CORTE MECANIZADO DE PAVIMENTO A=5 mm profundidad un tercio del espesor</v>
      </c>
      <c r="H34" s="67" t="str">
        <f>+'APU''s'!E155</f>
        <v>ML</v>
      </c>
      <c r="I34" s="38" t="s">
        <v>281</v>
      </c>
      <c r="J34" s="39">
        <f>+'APU''s'!I155</f>
        <v>10064</v>
      </c>
      <c r="K34" s="39">
        <f>ROUND(J34*(1+$K$56),0)</f>
        <v>13833</v>
      </c>
      <c r="L34" s="39">
        <f t="shared" si="2"/>
        <v>13833</v>
      </c>
      <c r="M34" s="58"/>
    </row>
    <row r="35" spans="2:13" ht="30.75" customHeight="1" x14ac:dyDescent="0.2">
      <c r="B35" s="33"/>
      <c r="C35" s="35">
        <v>19</v>
      </c>
      <c r="D35" s="36" t="str">
        <f>+'APU''s'!A165</f>
        <v>023.036</v>
      </c>
      <c r="E35" s="36" t="str">
        <f>+'APU''s'!B165</f>
        <v>-</v>
      </c>
      <c r="F35" s="36"/>
      <c r="G35" s="37" t="str">
        <f>+'APU''s'!C165</f>
        <v>SUMINISTRO, TRANSPORTE E INSTALACION SELLO DE JUNTA DE PAVIMENTO RIGIDO 5mm</v>
      </c>
      <c r="H35" s="67" t="str">
        <f>+'APU''s'!E165</f>
        <v>ML</v>
      </c>
      <c r="I35" s="38" t="s">
        <v>281</v>
      </c>
      <c r="J35" s="39">
        <f>+'APU''s'!I165</f>
        <v>12042</v>
      </c>
      <c r="K35" s="39">
        <f>ROUND(J35*(1+$K$56),0)</f>
        <v>16551</v>
      </c>
      <c r="L35" s="39">
        <f t="shared" si="2"/>
        <v>16551</v>
      </c>
      <c r="M35" s="58"/>
    </row>
    <row r="36" spans="2:13" x14ac:dyDescent="0.2">
      <c r="B36" s="33"/>
      <c r="C36" s="190"/>
      <c r="D36" s="190"/>
      <c r="E36" s="65"/>
      <c r="F36" s="65"/>
      <c r="G36" s="65" t="s">
        <v>287</v>
      </c>
      <c r="H36" s="66"/>
      <c r="I36" s="65"/>
      <c r="J36" s="65"/>
      <c r="K36" s="65"/>
      <c r="L36" s="65"/>
      <c r="M36" s="58"/>
    </row>
    <row r="37" spans="2:13" ht="25.5" x14ac:dyDescent="0.2">
      <c r="B37" s="33"/>
      <c r="C37" s="35">
        <v>20</v>
      </c>
      <c r="D37" s="42" t="str">
        <f>+'APU''s'!A173</f>
        <v>005.001</v>
      </c>
      <c r="E37" s="42" t="str">
        <f>+'APU''s'!B173</f>
        <v>-</v>
      </c>
      <c r="F37" s="42"/>
      <c r="G37" s="37" t="str">
        <f>+'APU''s'!C173</f>
        <v>SUMINISTRO, TRANSPORTE E INSTALACION MALLA ELECTROSOLDADA (Incluye alambre negro, colocación y traslapo).</v>
      </c>
      <c r="H37" s="67" t="str">
        <f>+'APU''s'!E173</f>
        <v>KG</v>
      </c>
      <c r="I37" s="38" t="s">
        <v>281</v>
      </c>
      <c r="J37" s="39">
        <f>+'APU''s'!I173</f>
        <v>8506</v>
      </c>
      <c r="K37" s="39">
        <f>ROUND(J37*(1+$K$56),0)</f>
        <v>11691</v>
      </c>
      <c r="L37" s="39">
        <f t="shared" si="2"/>
        <v>11691</v>
      </c>
      <c r="M37" s="58"/>
    </row>
    <row r="38" spans="2:13" ht="30.75" customHeight="1" x14ac:dyDescent="0.2">
      <c r="B38" s="33"/>
      <c r="C38" s="35">
        <v>21</v>
      </c>
      <c r="D38" s="36" t="str">
        <f>+'APU''s'!A222</f>
        <v>005.112</v>
      </c>
      <c r="E38" s="36" t="str">
        <f>+'APU''s'!B222</f>
        <v>-</v>
      </c>
      <c r="F38" s="36"/>
      <c r="G38" s="37" t="str">
        <f>+'APU''s'!C222</f>
        <v>SUMINISTRO, TRANSPORTE E INSTALACIÓN DE ACERO DE REFUERZO FY = 60.000 PSI = 420 MPA (INCLUYE NALAMBRE NEGRO Y FIGURACIÓN)</v>
      </c>
      <c r="H38" s="67" t="str">
        <f>+'APU''s'!E222</f>
        <v>KG</v>
      </c>
      <c r="I38" s="38" t="s">
        <v>281</v>
      </c>
      <c r="J38" s="39">
        <f>+'APU''s'!I222</f>
        <v>7381</v>
      </c>
      <c r="K38" s="39">
        <f>ROUND(J38*(1+$K$56),0)</f>
        <v>10145</v>
      </c>
      <c r="L38" s="39">
        <f t="shared" si="2"/>
        <v>10145</v>
      </c>
      <c r="M38" s="58"/>
    </row>
    <row r="39" spans="2:13" x14ac:dyDescent="0.2">
      <c r="B39" s="33"/>
      <c r="C39" s="190"/>
      <c r="D39" s="190"/>
      <c r="E39" s="65"/>
      <c r="F39" s="65"/>
      <c r="G39" s="65" t="s">
        <v>288</v>
      </c>
      <c r="H39" s="66"/>
      <c r="I39" s="65"/>
      <c r="J39" s="65"/>
      <c r="K39" s="65"/>
      <c r="L39" s="65"/>
      <c r="M39" s="58"/>
    </row>
    <row r="40" spans="2:13" x14ac:dyDescent="0.2">
      <c r="B40" s="33"/>
      <c r="C40" s="35">
        <v>22</v>
      </c>
      <c r="D40" s="36" t="str">
        <f>+'APU''s'!A54</f>
        <v>001.093</v>
      </c>
      <c r="E40" s="36" t="str">
        <f>+'APU''s'!B54</f>
        <v>-</v>
      </c>
      <c r="F40" s="36"/>
      <c r="G40" s="37" t="str">
        <f>+'APU''s'!C54</f>
        <v>CORTE, REMOCIÓN Y CICATRIZACIÓN DE RAICES MENORES</v>
      </c>
      <c r="H40" s="67" t="str">
        <f>+'APU''s'!E54</f>
        <v>UND</v>
      </c>
      <c r="I40" s="40" t="s">
        <v>281</v>
      </c>
      <c r="J40" s="41">
        <f>+'APU''s'!I54</f>
        <v>28583</v>
      </c>
      <c r="K40" s="39">
        <f t="shared" ref="K40:K47" si="3">ROUND(J40*(1+$K$56),0)</f>
        <v>39286</v>
      </c>
      <c r="L40" s="39">
        <f t="shared" si="2"/>
        <v>39286</v>
      </c>
      <c r="M40" s="58"/>
    </row>
    <row r="41" spans="2:13" ht="25.5" x14ac:dyDescent="0.2">
      <c r="B41" s="33"/>
      <c r="C41" s="35">
        <v>23</v>
      </c>
      <c r="D41" s="42" t="str">
        <f>+'APU''s'!A180</f>
        <v>024.112</v>
      </c>
      <c r="E41" s="42" t="str">
        <f>+'APU''s'!B180</f>
        <v>-</v>
      </c>
      <c r="F41" s="42"/>
      <c r="G41" s="37" t="str">
        <f>+'APU''s'!C180</f>
        <v>SUMINISTRO, TRANSPORTE E INSTALACION SUMIDERO DOBLE REJA TIPO SIFÓN EN CONCRETO CLASE II-TAPA ANTIRUIDO</v>
      </c>
      <c r="H41" s="67" t="str">
        <f>+'APU''s'!E180</f>
        <v>UND</v>
      </c>
      <c r="I41" s="38" t="s">
        <v>281</v>
      </c>
      <c r="J41" s="39">
        <f>+'APU''s'!I180</f>
        <v>2676402</v>
      </c>
      <c r="K41" s="39">
        <f t="shared" si="3"/>
        <v>3678632</v>
      </c>
      <c r="L41" s="39">
        <f t="shared" si="2"/>
        <v>3678632</v>
      </c>
      <c r="M41" s="58"/>
    </row>
    <row r="42" spans="2:13" ht="25.5" x14ac:dyDescent="0.2">
      <c r="B42" s="33"/>
      <c r="C42" s="35">
        <v>24</v>
      </c>
      <c r="D42" s="36" t="str">
        <f>+'APU''s'!A195</f>
        <v>002.089</v>
      </c>
      <c r="E42" s="36" t="str">
        <f>+'APU''s'!B195</f>
        <v>-</v>
      </c>
      <c r="F42" s="36"/>
      <c r="G42" s="37" t="str">
        <f>+'APU''s'!C195</f>
        <v>RETIRO DE MATERIAL SOBRANTE EN VOLQUETA, CARGUE MANUAL, DISPOSICIÓN EN BOTADERO (HASTA 25 KM)</v>
      </c>
      <c r="H42" s="67" t="str">
        <f>+'APU''s'!E195</f>
        <v>M3-Suelto</v>
      </c>
      <c r="I42" s="38" t="s">
        <v>281</v>
      </c>
      <c r="J42" s="39">
        <f>+'APU''s'!I195</f>
        <v>40777</v>
      </c>
      <c r="K42" s="39">
        <f t="shared" si="3"/>
        <v>56047</v>
      </c>
      <c r="L42" s="39">
        <f t="shared" si="2"/>
        <v>56047</v>
      </c>
      <c r="M42" s="58"/>
    </row>
    <row r="43" spans="2:13" ht="25.5" x14ac:dyDescent="0.2">
      <c r="B43" s="33"/>
      <c r="C43" s="35">
        <v>25</v>
      </c>
      <c r="D43" s="36" t="str">
        <f>+'APU''s'!A201</f>
        <v>002.086</v>
      </c>
      <c r="E43" s="36" t="str">
        <f>+'APU''s'!B201</f>
        <v>-</v>
      </c>
      <c r="F43" s="36"/>
      <c r="G43" s="37" t="str">
        <f>+'APU''s'!C201</f>
        <v>RETIRO DE MATERIAL SOBRANTE EN VOLQUETA, CARGUE MECANICO, DISPOSICIÓN EN BOTADERO (HASTA 25 KM)</v>
      </c>
      <c r="H43" s="67" t="str">
        <f>+'APU''s'!E201</f>
        <v>M3-Suelto</v>
      </c>
      <c r="I43" s="38" t="s">
        <v>281</v>
      </c>
      <c r="J43" s="39">
        <f>+'APU''s'!I201</f>
        <v>33299</v>
      </c>
      <c r="K43" s="39">
        <f t="shared" si="3"/>
        <v>45768</v>
      </c>
      <c r="L43" s="39">
        <f t="shared" si="2"/>
        <v>45768</v>
      </c>
      <c r="M43" s="58"/>
    </row>
    <row r="44" spans="2:13" x14ac:dyDescent="0.2">
      <c r="B44" s="33"/>
      <c r="C44" s="35">
        <v>26</v>
      </c>
      <c r="D44" s="36" t="str">
        <f>+'APU''s'!A207</f>
        <v>030.002</v>
      </c>
      <c r="E44" s="36" t="str">
        <f>+'APU''s'!B207</f>
        <v>-</v>
      </c>
      <c r="F44" s="36"/>
      <c r="G44" s="37" t="str">
        <f>+'APU''s'!C207</f>
        <v>JORNAL AYUDANTE</v>
      </c>
      <c r="H44" s="67" t="str">
        <f>+'APU''s'!E207</f>
        <v>DIA</v>
      </c>
      <c r="I44" s="38" t="s">
        <v>281</v>
      </c>
      <c r="J44" s="39">
        <f>+'APU''s'!I207</f>
        <v>86780</v>
      </c>
      <c r="K44" s="39">
        <f>ROUND(J44*(1+$K$56),0)</f>
        <v>119276</v>
      </c>
      <c r="L44" s="39">
        <f t="shared" si="2"/>
        <v>119276</v>
      </c>
      <c r="M44" s="58"/>
    </row>
    <row r="45" spans="2:13" x14ac:dyDescent="0.2">
      <c r="B45" s="33"/>
      <c r="C45" s="35">
        <v>27</v>
      </c>
      <c r="D45" s="36" t="str">
        <f>+'APU''s'!A209</f>
        <v>030.003</v>
      </c>
      <c r="E45" s="36" t="str">
        <f>+'APU''s'!B209</f>
        <v>-</v>
      </c>
      <c r="F45" s="36"/>
      <c r="G45" s="37" t="str">
        <f>+'APU''s'!C209</f>
        <v>REGULADOR DE TRANSITO</v>
      </c>
      <c r="H45" s="67" t="str">
        <f>+'APU''s'!E209</f>
        <v>DIA</v>
      </c>
      <c r="I45" s="38" t="s">
        <v>281</v>
      </c>
      <c r="J45" s="39">
        <f>+'APU''s'!I209</f>
        <v>116051</v>
      </c>
      <c r="K45" s="39">
        <f t="shared" si="3"/>
        <v>159509</v>
      </c>
      <c r="L45" s="39">
        <f t="shared" si="2"/>
        <v>159509</v>
      </c>
      <c r="M45" s="58"/>
    </row>
    <row r="46" spans="2:13" ht="25.5" x14ac:dyDescent="0.2">
      <c r="B46" s="33"/>
      <c r="C46" s="35">
        <v>28</v>
      </c>
      <c r="D46" s="36" t="str">
        <f>+'APU''s'!A212</f>
        <v>001.084</v>
      </c>
      <c r="E46" s="36" t="str">
        <f>+'APU''s'!B212</f>
        <v>-</v>
      </c>
      <c r="F46" s="36"/>
      <c r="G46" s="37" t="str">
        <f>+'APU''s'!C212</f>
        <v>TRANSPORTE POR DÍA LABORADO VEHÍCULO AUTOMOTOR TIPO CAMIONETA DE ESTACAS O SIMILAR. INCLUYE CONDUCTOR Y COMBUSTIBLE</v>
      </c>
      <c r="H46" s="67" t="str">
        <f>+'APU''s'!E212</f>
        <v>DIA</v>
      </c>
      <c r="I46" s="38" t="s">
        <v>281</v>
      </c>
      <c r="J46" s="39">
        <f>+'APU''s'!I212</f>
        <v>219507</v>
      </c>
      <c r="K46" s="39">
        <f t="shared" si="3"/>
        <v>301706</v>
      </c>
      <c r="L46" s="39">
        <f t="shared" si="2"/>
        <v>301706</v>
      </c>
      <c r="M46" s="58"/>
    </row>
    <row r="47" spans="2:13" x14ac:dyDescent="0.2">
      <c r="B47" s="33"/>
      <c r="C47" s="35">
        <v>29</v>
      </c>
      <c r="D47" s="36" t="str">
        <f>+'APU''s'!A215</f>
        <v>001.049</v>
      </c>
      <c r="E47" s="36" t="str">
        <f>+'APU''s'!B215</f>
        <v>-</v>
      </c>
      <c r="F47" s="36"/>
      <c r="G47" s="37" t="str">
        <f>+'APU''s'!C215</f>
        <v>SUMINISTRO, TRANSPORTE E INSTALACIÓN CERRAMIENTO EN YUTE H= 2 M</v>
      </c>
      <c r="H47" s="67" t="str">
        <f>+'APU''s'!E215</f>
        <v>ML</v>
      </c>
      <c r="I47" s="38" t="s">
        <v>281</v>
      </c>
      <c r="J47" s="39">
        <f>+'APU''s'!I215</f>
        <v>14195</v>
      </c>
      <c r="K47" s="39">
        <f t="shared" si="3"/>
        <v>19511</v>
      </c>
      <c r="L47" s="39">
        <f t="shared" si="2"/>
        <v>19511</v>
      </c>
      <c r="M47" s="58"/>
    </row>
    <row r="48" spans="2:13" ht="16.5" customHeight="1" x14ac:dyDescent="0.2">
      <c r="B48" s="33"/>
      <c r="M48" s="58"/>
    </row>
    <row r="49" spans="2:13" ht="18" customHeight="1" x14ac:dyDescent="0.2">
      <c r="B49" s="33"/>
      <c r="C49" s="170"/>
      <c r="D49" s="171"/>
      <c r="E49" s="172"/>
      <c r="F49" s="173"/>
      <c r="G49" s="186" t="s">
        <v>306</v>
      </c>
      <c r="H49" s="186"/>
      <c r="I49" s="186"/>
      <c r="J49" s="186"/>
      <c r="K49" s="174"/>
      <c r="L49" s="175">
        <f>SUM(L13:L47)</f>
        <v>8842613</v>
      </c>
      <c r="M49" s="58"/>
    </row>
    <row r="50" spans="2:13" x14ac:dyDescent="0.2">
      <c r="B50" s="33"/>
      <c r="C50" s="166"/>
      <c r="D50" s="176"/>
      <c r="E50" s="167"/>
      <c r="F50" s="168"/>
      <c r="G50" s="187" t="s">
        <v>14</v>
      </c>
      <c r="H50" s="187"/>
      <c r="I50" s="187"/>
      <c r="J50" s="187"/>
      <c r="K50" s="169"/>
      <c r="L50" s="177">
        <f>500000000</f>
        <v>500000000</v>
      </c>
      <c r="M50" s="58"/>
    </row>
    <row r="51" spans="2:13" x14ac:dyDescent="0.2">
      <c r="B51" s="33"/>
      <c r="C51" s="51"/>
      <c r="D51" s="52"/>
      <c r="E51" s="51"/>
      <c r="F51" s="51"/>
      <c r="G51" s="53"/>
      <c r="H51" s="43"/>
      <c r="L51" s="54"/>
      <c r="M51" s="58"/>
    </row>
    <row r="52" spans="2:13" ht="27" customHeight="1" x14ac:dyDescent="0.2">
      <c r="B52" s="33"/>
      <c r="C52" s="188" t="s">
        <v>298</v>
      </c>
      <c r="D52" s="188"/>
      <c r="E52" s="188"/>
      <c r="F52" s="188"/>
      <c r="G52" s="188"/>
      <c r="H52" s="189" t="s">
        <v>79</v>
      </c>
      <c r="I52" s="189"/>
      <c r="J52" s="189"/>
      <c r="K52" s="192" t="s">
        <v>16</v>
      </c>
      <c r="L52" s="193"/>
      <c r="M52" s="58"/>
    </row>
    <row r="53" spans="2:13" ht="27" customHeight="1" x14ac:dyDescent="0.2">
      <c r="B53" s="33"/>
      <c r="C53" s="188" t="s">
        <v>299</v>
      </c>
      <c r="D53" s="188"/>
      <c r="E53" s="188"/>
      <c r="F53" s="188"/>
      <c r="G53" s="188"/>
      <c r="H53" s="189" t="s">
        <v>93</v>
      </c>
      <c r="I53" s="189"/>
      <c r="J53" s="44" t="s">
        <v>94</v>
      </c>
      <c r="K53" s="194">
        <f>'Analisis AIU'!J51</f>
        <v>0.31446928431943316</v>
      </c>
      <c r="L53" s="195"/>
      <c r="M53" s="58"/>
    </row>
    <row r="54" spans="2:13" ht="27" customHeight="1" x14ac:dyDescent="0.2">
      <c r="B54" s="33"/>
      <c r="C54" s="188" t="s">
        <v>300</v>
      </c>
      <c r="D54" s="188"/>
      <c r="E54" s="188"/>
      <c r="F54" s="188"/>
      <c r="G54" s="188"/>
      <c r="H54" s="191" t="s">
        <v>95</v>
      </c>
      <c r="I54" s="191"/>
      <c r="J54" s="44" t="s">
        <v>96</v>
      </c>
      <c r="K54" s="194">
        <v>0</v>
      </c>
      <c r="L54" s="195"/>
      <c r="M54" s="58"/>
    </row>
    <row r="55" spans="2:13" ht="27" customHeight="1" x14ac:dyDescent="0.2">
      <c r="B55" s="33"/>
      <c r="C55" s="188" t="s">
        <v>304</v>
      </c>
      <c r="D55" s="188"/>
      <c r="E55" s="188"/>
      <c r="F55" s="188"/>
      <c r="G55" s="188"/>
      <c r="H55" s="189" t="s">
        <v>97</v>
      </c>
      <c r="I55" s="189"/>
      <c r="J55" s="44" t="s">
        <v>98</v>
      </c>
      <c r="K55" s="194">
        <f>'Analisis AIU'!J53</f>
        <v>0.06</v>
      </c>
      <c r="L55" s="195"/>
      <c r="M55" s="58"/>
    </row>
    <row r="56" spans="2:13" ht="27" customHeight="1" x14ac:dyDescent="0.2">
      <c r="B56" s="33"/>
      <c r="C56" s="188" t="s">
        <v>305</v>
      </c>
      <c r="D56" s="188"/>
      <c r="E56" s="188"/>
      <c r="F56" s="188"/>
      <c r="G56" s="188"/>
      <c r="H56" s="189" t="s">
        <v>99</v>
      </c>
      <c r="I56" s="189"/>
      <c r="J56" s="44" t="s">
        <v>100</v>
      </c>
      <c r="K56" s="194">
        <f>SUM(K53:L55)</f>
        <v>0.37446928431943316</v>
      </c>
      <c r="L56" s="195"/>
      <c r="M56" s="58"/>
    </row>
    <row r="57" spans="2:13" ht="15.4" customHeight="1" thickBot="1" x14ac:dyDescent="0.25">
      <c r="B57" s="59"/>
      <c r="C57" s="24"/>
      <c r="D57" s="24"/>
      <c r="E57" s="24"/>
      <c r="F57" s="24"/>
      <c r="G57" s="24"/>
      <c r="H57" s="25"/>
      <c r="I57" s="26"/>
      <c r="J57" s="27"/>
      <c r="K57" s="27"/>
      <c r="L57" s="24"/>
      <c r="M57" s="60"/>
    </row>
    <row r="58" spans="2:13" ht="15.4" customHeight="1" thickTop="1" x14ac:dyDescent="0.2"/>
    <row r="59" spans="2:13" ht="15.4" customHeight="1" x14ac:dyDescent="0.2"/>
    <row r="62" spans="2:13" x14ac:dyDescent="0.2">
      <c r="D62" s="178" t="s">
        <v>311</v>
      </c>
      <c r="E62" s="10"/>
      <c r="F62" s="10"/>
      <c r="H62" s="178" t="s">
        <v>307</v>
      </c>
    </row>
    <row r="63" spans="2:13" x14ac:dyDescent="0.2">
      <c r="D63" s="10" t="s">
        <v>310</v>
      </c>
      <c r="E63" s="10"/>
      <c r="F63" s="10"/>
      <c r="H63" s="10" t="s">
        <v>308</v>
      </c>
    </row>
    <row r="64" spans="2:13" x14ac:dyDescent="0.2">
      <c r="D64" s="10" t="s">
        <v>309</v>
      </c>
      <c r="E64" s="10"/>
      <c r="F64" s="10"/>
      <c r="H64" s="10" t="s">
        <v>309</v>
      </c>
    </row>
    <row r="68" spans="3:7" x14ac:dyDescent="0.2">
      <c r="C68" s="55"/>
      <c r="D68" s="56"/>
      <c r="G68" s="56"/>
    </row>
    <row r="69" spans="3:7" x14ac:dyDescent="0.2">
      <c r="C69" s="55"/>
      <c r="D69" s="56"/>
      <c r="G69" s="56"/>
    </row>
    <row r="70" spans="3:7" x14ac:dyDescent="0.2">
      <c r="C70" s="55"/>
      <c r="D70" s="56"/>
      <c r="G70" s="56"/>
    </row>
  </sheetData>
  <mergeCells count="31">
    <mergeCell ref="C33:D33"/>
    <mergeCell ref="C4:L4"/>
    <mergeCell ref="C5:L5"/>
    <mergeCell ref="C6:L7"/>
    <mergeCell ref="C8:L8"/>
    <mergeCell ref="C9:L9"/>
    <mergeCell ref="C10:L10"/>
    <mergeCell ref="E11:F11"/>
    <mergeCell ref="C12:D12"/>
    <mergeCell ref="C17:D17"/>
    <mergeCell ref="C19:D19"/>
    <mergeCell ref="C22:D22"/>
    <mergeCell ref="C36:D36"/>
    <mergeCell ref="C39:D39"/>
    <mergeCell ref="G49:J49"/>
    <mergeCell ref="G50:J50"/>
    <mergeCell ref="C52:G52"/>
    <mergeCell ref="H52:J52"/>
    <mergeCell ref="C56:G56"/>
    <mergeCell ref="H56:I56"/>
    <mergeCell ref="K52:L52"/>
    <mergeCell ref="K53:L53"/>
    <mergeCell ref="K54:L54"/>
    <mergeCell ref="K55:L55"/>
    <mergeCell ref="K56:L56"/>
    <mergeCell ref="C53:G53"/>
    <mergeCell ref="H53:I53"/>
    <mergeCell ref="C54:G54"/>
    <mergeCell ref="H54:I54"/>
    <mergeCell ref="C55:G55"/>
    <mergeCell ref="H55:I55"/>
  </mergeCells>
  <pageMargins left="0.7" right="0.7" top="0.75" bottom="0.75" header="0.3" footer="0.3"/>
  <pageSetup scale="4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F992D-A1FE-482E-BE6D-746A0629E116}">
  <dimension ref="A1:L66"/>
  <sheetViews>
    <sheetView view="pageBreakPreview" zoomScale="90" zoomScaleNormal="100" zoomScaleSheetLayoutView="90" workbookViewId="0">
      <selection activeCell="L18" sqref="L18"/>
    </sheetView>
  </sheetViews>
  <sheetFormatPr baseColWidth="10" defaultColWidth="11.42578125" defaultRowHeight="12.75" x14ac:dyDescent="0.25"/>
  <cols>
    <col min="1" max="1" width="11.28515625" style="72" customWidth="1"/>
    <col min="2" max="2" width="54.5703125" style="71" bestFit="1" customWidth="1"/>
    <col min="3" max="3" width="5.28515625" style="73" customWidth="1"/>
    <col min="4" max="4" width="12.28515625" style="74" bestFit="1" customWidth="1"/>
    <col min="5" max="5" width="19.42578125" style="74" customWidth="1"/>
    <col min="6" max="6" width="16.85546875" style="75" bestFit="1" customWidth="1"/>
    <col min="7" max="7" width="18.42578125" style="71" bestFit="1" customWidth="1"/>
    <col min="8" max="8" width="14.28515625" style="76" bestFit="1" customWidth="1"/>
    <col min="9" max="9" width="14.5703125" style="76" customWidth="1"/>
    <col min="10" max="10" width="13.28515625" style="83" bestFit="1" customWidth="1"/>
    <col min="11" max="11" width="2.85546875" style="70" customWidth="1"/>
    <col min="12" max="12" width="43.28515625" style="71" customWidth="1"/>
    <col min="13" max="16384" width="11.42578125" style="71"/>
  </cols>
  <sheetData>
    <row r="1" spans="1:12" ht="28.15" customHeight="1" x14ac:dyDescent="0.2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12" ht="13.5" thickBot="1" x14ac:dyDescent="0.3">
      <c r="J2" s="77"/>
    </row>
    <row r="3" spans="1:12" x14ac:dyDescent="0.25">
      <c r="A3" s="78" t="s">
        <v>1</v>
      </c>
      <c r="B3" s="79"/>
      <c r="C3" s="80"/>
      <c r="D3" s="81" t="s">
        <v>2</v>
      </c>
      <c r="E3" s="82">
        <v>363776771</v>
      </c>
      <c r="G3" s="83"/>
    </row>
    <row r="4" spans="1:12" x14ac:dyDescent="0.25">
      <c r="A4" s="84" t="s">
        <v>3</v>
      </c>
      <c r="D4" s="74" t="s">
        <v>4</v>
      </c>
      <c r="E4" s="85">
        <v>2.5</v>
      </c>
    </row>
    <row r="5" spans="1:12" ht="13.5" thickBot="1" x14ac:dyDescent="0.3">
      <c r="A5" s="86" t="s">
        <v>5</v>
      </c>
      <c r="B5" s="87"/>
      <c r="C5" s="88"/>
      <c r="D5" s="89"/>
      <c r="E5" s="90" t="s">
        <v>6</v>
      </c>
    </row>
    <row r="6" spans="1:12" ht="13.5" thickBot="1" x14ac:dyDescent="0.3"/>
    <row r="7" spans="1:12" s="98" customFormat="1" ht="66.599999999999994" customHeight="1" thickBot="1" x14ac:dyDescent="0.3">
      <c r="A7" s="91" t="s">
        <v>7</v>
      </c>
      <c r="B7" s="92" t="s">
        <v>8</v>
      </c>
      <c r="C7" s="92" t="s">
        <v>9</v>
      </c>
      <c r="D7" s="91" t="s">
        <v>10</v>
      </c>
      <c r="E7" s="91" t="s">
        <v>11</v>
      </c>
      <c r="F7" s="93" t="s">
        <v>12</v>
      </c>
      <c r="G7" s="92" t="s">
        <v>13</v>
      </c>
      <c r="H7" s="94" t="s">
        <v>14</v>
      </c>
      <c r="I7" s="94" t="s">
        <v>15</v>
      </c>
      <c r="J7" s="95" t="s">
        <v>16</v>
      </c>
      <c r="K7" s="96"/>
      <c r="L7" s="97">
        <f>ROUND(500000000/(1+J55),0)</f>
        <v>363776772</v>
      </c>
    </row>
    <row r="8" spans="1:12" x14ac:dyDescent="0.25">
      <c r="A8" s="99">
        <v>1</v>
      </c>
      <c r="B8" s="100" t="s">
        <v>17</v>
      </c>
      <c r="C8" s="101"/>
      <c r="D8" s="102"/>
      <c r="E8" s="102"/>
      <c r="F8" s="103"/>
      <c r="G8" s="104"/>
      <c r="H8" s="105"/>
      <c r="I8" s="105"/>
      <c r="J8" s="106">
        <f>+J9</f>
        <v>0.10368289169568774</v>
      </c>
    </row>
    <row r="9" spans="1:12" x14ac:dyDescent="0.25">
      <c r="A9" s="107">
        <v>1.1000000000000001</v>
      </c>
      <c r="B9" s="108" t="s">
        <v>18</v>
      </c>
      <c r="C9" s="109"/>
      <c r="D9" s="110"/>
      <c r="E9" s="110"/>
      <c r="F9" s="111"/>
      <c r="G9" s="112"/>
      <c r="H9" s="113"/>
      <c r="I9" s="114">
        <f>SUM(H10:H27)</f>
        <v>37717427.549000002</v>
      </c>
      <c r="J9" s="115">
        <f>+I9/$E$3</f>
        <v>0.10368289169568774</v>
      </c>
      <c r="K9" s="116"/>
    </row>
    <row r="10" spans="1:12" x14ac:dyDescent="0.25">
      <c r="A10" s="107"/>
      <c r="B10" s="112"/>
      <c r="C10" s="109"/>
      <c r="D10" s="110"/>
      <c r="E10" s="117"/>
      <c r="F10" s="113"/>
      <c r="G10" s="118"/>
      <c r="H10" s="113"/>
      <c r="I10" s="113"/>
      <c r="J10" s="119"/>
    </row>
    <row r="11" spans="1:12" x14ac:dyDescent="0.25">
      <c r="A11" s="107"/>
      <c r="B11" s="112" t="s">
        <v>20</v>
      </c>
      <c r="C11" s="109" t="s">
        <v>19</v>
      </c>
      <c r="D11" s="110">
        <v>0</v>
      </c>
      <c r="E11" s="117">
        <v>0</v>
      </c>
      <c r="F11" s="113">
        <v>6710444</v>
      </c>
      <c r="G11" s="118">
        <f>+'[1]Analisis Factor Prestacional'!$D$28</f>
        <v>0.65560000000000007</v>
      </c>
      <c r="H11" s="113">
        <f>+D11*E11*$E$4*F11*(1+G11)</f>
        <v>0</v>
      </c>
      <c r="I11" s="113"/>
      <c r="J11" s="119">
        <f>+H11/$E$3</f>
        <v>0</v>
      </c>
    </row>
    <row r="12" spans="1:12" x14ac:dyDescent="0.25">
      <c r="A12" s="107"/>
      <c r="B12" s="112" t="s">
        <v>21</v>
      </c>
      <c r="C12" s="109" t="s">
        <v>19</v>
      </c>
      <c r="D12" s="110">
        <v>1</v>
      </c>
      <c r="E12" s="117">
        <v>0.5</v>
      </c>
      <c r="F12" s="113">
        <v>4446382</v>
      </c>
      <c r="G12" s="118">
        <f>+'[1]Analisis Factor Prestacional'!$D$28</f>
        <v>0.65560000000000007</v>
      </c>
      <c r="H12" s="113">
        <f t="shared" ref="H12:H25" si="0">+D12*E12*$E$4*F12*(1+G12)</f>
        <v>9201787.5490000006</v>
      </c>
      <c r="I12" s="113"/>
      <c r="J12" s="119">
        <f>+H12/$E$3</f>
        <v>2.5295148790575199E-2</v>
      </c>
    </row>
    <row r="13" spans="1:12" x14ac:dyDescent="0.25">
      <c r="A13" s="107"/>
      <c r="B13" s="112" t="s">
        <v>22</v>
      </c>
      <c r="C13" s="109" t="s">
        <v>19</v>
      </c>
      <c r="D13" s="110">
        <v>1</v>
      </c>
      <c r="E13" s="117">
        <v>1</v>
      </c>
      <c r="F13" s="113">
        <v>3600000</v>
      </c>
      <c r="G13" s="118">
        <f>+'[1]Analisis Factor Prestacional'!$D$28</f>
        <v>0.65560000000000007</v>
      </c>
      <c r="H13" s="113">
        <f>+D13*E13*$E$4*F13*(1+G13)</f>
        <v>14900400.000000002</v>
      </c>
      <c r="I13" s="113"/>
      <c r="J13" s="119">
        <f>+H13/$E$3</f>
        <v>4.0960284404745577E-2</v>
      </c>
    </row>
    <row r="14" spans="1:12" x14ac:dyDescent="0.25">
      <c r="A14" s="107"/>
      <c r="B14" s="112" t="s">
        <v>23</v>
      </c>
      <c r="C14" s="109" t="s">
        <v>19</v>
      </c>
      <c r="D14" s="110">
        <v>1</v>
      </c>
      <c r="E14" s="117">
        <v>0.3</v>
      </c>
      <c r="F14" s="113">
        <v>3600000</v>
      </c>
      <c r="G14" s="118">
        <f>+'[1]Analisis Factor Prestacional'!$D$28</f>
        <v>0.65560000000000007</v>
      </c>
      <c r="H14" s="113">
        <f t="shared" si="0"/>
        <v>4470120.0000000009</v>
      </c>
      <c r="I14" s="113"/>
      <c r="J14" s="119">
        <f t="shared" ref="J14:J27" si="1">+H14/$E$3</f>
        <v>1.2288085321423673E-2</v>
      </c>
    </row>
    <row r="15" spans="1:12" x14ac:dyDescent="0.25">
      <c r="A15" s="107"/>
      <c r="B15" s="112" t="s">
        <v>292</v>
      </c>
      <c r="C15" s="109" t="s">
        <v>19</v>
      </c>
      <c r="D15" s="110">
        <v>0</v>
      </c>
      <c r="E15" s="117">
        <v>0</v>
      </c>
      <c r="F15" s="113">
        <v>3600000</v>
      </c>
      <c r="G15" s="118">
        <f>+'[1]Analisis Factor Prestacional'!$D$28</f>
        <v>0.65560000000000007</v>
      </c>
      <c r="H15" s="113">
        <f t="shared" si="0"/>
        <v>0</v>
      </c>
      <c r="I15" s="113"/>
      <c r="J15" s="119">
        <f t="shared" si="1"/>
        <v>0</v>
      </c>
    </row>
    <row r="16" spans="1:12" x14ac:dyDescent="0.25">
      <c r="A16" s="107"/>
      <c r="B16" s="112" t="s">
        <v>24</v>
      </c>
      <c r="C16" s="109" t="s">
        <v>19</v>
      </c>
      <c r="D16" s="110">
        <v>1</v>
      </c>
      <c r="E16" s="117">
        <v>0.3</v>
      </c>
      <c r="F16" s="113">
        <v>3600000</v>
      </c>
      <c r="G16" s="118">
        <f>+'[1]Analisis Factor Prestacional'!$D$28</f>
        <v>0.65560000000000007</v>
      </c>
      <c r="H16" s="113">
        <f t="shared" si="0"/>
        <v>4470120.0000000009</v>
      </c>
      <c r="I16" s="113"/>
      <c r="J16" s="119">
        <f t="shared" si="1"/>
        <v>1.2288085321423673E-2</v>
      </c>
    </row>
    <row r="17" spans="1:11" x14ac:dyDescent="0.25">
      <c r="A17" s="107"/>
      <c r="B17" s="112" t="s">
        <v>25</v>
      </c>
      <c r="C17" s="109" t="s">
        <v>19</v>
      </c>
      <c r="D17" s="110">
        <v>0</v>
      </c>
      <c r="E17" s="117">
        <v>0</v>
      </c>
      <c r="F17" s="113">
        <v>1553137</v>
      </c>
      <c r="G17" s="118">
        <f>+'[1]Analisis Factor Prestacional'!$C$28</f>
        <v>0.82900000000000007</v>
      </c>
      <c r="H17" s="113">
        <f t="shared" si="0"/>
        <v>0</v>
      </c>
      <c r="I17" s="113"/>
      <c r="J17" s="119">
        <f>+H17/$E$3</f>
        <v>0</v>
      </c>
    </row>
    <row r="18" spans="1:11" x14ac:dyDescent="0.25">
      <c r="A18" s="107"/>
      <c r="B18" s="112" t="s">
        <v>26</v>
      </c>
      <c r="C18" s="109" t="s">
        <v>19</v>
      </c>
      <c r="D18" s="110">
        <v>0</v>
      </c>
      <c r="E18" s="117">
        <v>0</v>
      </c>
      <c r="F18" s="113">
        <v>2200000</v>
      </c>
      <c r="G18" s="118">
        <f>+'[1]Analisis Factor Prestacional'!$E$28</f>
        <v>0.80870000000000009</v>
      </c>
      <c r="H18" s="113">
        <f t="shared" si="0"/>
        <v>0</v>
      </c>
      <c r="I18" s="113"/>
      <c r="J18" s="119">
        <f t="shared" si="1"/>
        <v>0</v>
      </c>
    </row>
    <row r="19" spans="1:11" x14ac:dyDescent="0.25">
      <c r="A19" s="107"/>
      <c r="B19" s="112" t="s">
        <v>27</v>
      </c>
      <c r="C19" s="109" t="s">
        <v>19</v>
      </c>
      <c r="D19" s="110">
        <v>0</v>
      </c>
      <c r="E19" s="117">
        <v>0</v>
      </c>
      <c r="F19" s="113">
        <v>3600000</v>
      </c>
      <c r="G19" s="118"/>
      <c r="H19" s="113">
        <f t="shared" si="0"/>
        <v>0</v>
      </c>
      <c r="I19" s="113"/>
      <c r="J19" s="119">
        <f t="shared" si="1"/>
        <v>0</v>
      </c>
      <c r="K19" s="116"/>
    </row>
    <row r="20" spans="1:11" ht="25.5" x14ac:dyDescent="0.25">
      <c r="A20" s="107"/>
      <c r="B20" s="120" t="s">
        <v>293</v>
      </c>
      <c r="C20" s="109" t="s">
        <v>28</v>
      </c>
      <c r="D20" s="110">
        <v>1</v>
      </c>
      <c r="E20" s="117">
        <v>0.3</v>
      </c>
      <c r="F20" s="113">
        <v>800000</v>
      </c>
      <c r="G20" s="118"/>
      <c r="H20" s="113">
        <f t="shared" si="0"/>
        <v>600000</v>
      </c>
      <c r="I20" s="113"/>
      <c r="J20" s="119">
        <f t="shared" si="1"/>
        <v>1.6493631474891507E-3</v>
      </c>
      <c r="K20" s="116"/>
    </row>
    <row r="21" spans="1:11" x14ac:dyDescent="0.25">
      <c r="A21" s="107"/>
      <c r="B21" s="112" t="s">
        <v>29</v>
      </c>
      <c r="C21" s="109" t="s">
        <v>28</v>
      </c>
      <c r="D21" s="110">
        <v>1</v>
      </c>
      <c r="E21" s="117">
        <v>0.5</v>
      </c>
      <c r="F21" s="113">
        <v>500000</v>
      </c>
      <c r="G21" s="118"/>
      <c r="H21" s="113">
        <f t="shared" si="0"/>
        <v>625000</v>
      </c>
      <c r="I21" s="113"/>
      <c r="J21" s="119">
        <f t="shared" si="1"/>
        <v>1.7180866119678652E-3</v>
      </c>
      <c r="K21" s="116"/>
    </row>
    <row r="22" spans="1:11" x14ac:dyDescent="0.25">
      <c r="A22" s="107"/>
      <c r="B22" s="112" t="s">
        <v>30</v>
      </c>
      <c r="C22" s="109" t="s">
        <v>28</v>
      </c>
      <c r="D22" s="110">
        <v>1</v>
      </c>
      <c r="E22" s="117">
        <v>1</v>
      </c>
      <c r="F22" s="113">
        <v>300000</v>
      </c>
      <c r="G22" s="118"/>
      <c r="H22" s="113">
        <f t="shared" si="0"/>
        <v>750000</v>
      </c>
      <c r="I22" s="113"/>
      <c r="J22" s="119">
        <f t="shared" si="1"/>
        <v>2.0617039343614383E-3</v>
      </c>
      <c r="K22" s="116"/>
    </row>
    <row r="23" spans="1:11" x14ac:dyDescent="0.25">
      <c r="A23" s="107"/>
      <c r="B23" s="112" t="s">
        <v>31</v>
      </c>
      <c r="C23" s="109" t="s">
        <v>28</v>
      </c>
      <c r="D23" s="110">
        <v>1</v>
      </c>
      <c r="E23" s="117">
        <v>1</v>
      </c>
      <c r="F23" s="113">
        <v>300000</v>
      </c>
      <c r="G23" s="118"/>
      <c r="H23" s="113">
        <f t="shared" si="0"/>
        <v>750000</v>
      </c>
      <c r="I23" s="113"/>
      <c r="J23" s="119">
        <f t="shared" si="1"/>
        <v>2.0617039343614383E-3</v>
      </c>
      <c r="K23" s="116"/>
    </row>
    <row r="24" spans="1:11" x14ac:dyDescent="0.25">
      <c r="A24" s="107"/>
      <c r="B24" s="112" t="s">
        <v>32</v>
      </c>
      <c r="C24" s="109" t="s">
        <v>28</v>
      </c>
      <c r="D24" s="110">
        <v>1</v>
      </c>
      <c r="E24" s="117">
        <v>0</v>
      </c>
      <c r="F24" s="113">
        <v>600000</v>
      </c>
      <c r="G24" s="118"/>
      <c r="H24" s="113">
        <f t="shared" si="0"/>
        <v>0</v>
      </c>
      <c r="I24" s="113"/>
      <c r="J24" s="119">
        <f t="shared" si="1"/>
        <v>0</v>
      </c>
      <c r="K24" s="116"/>
    </row>
    <row r="25" spans="1:11" x14ac:dyDescent="0.25">
      <c r="A25" s="107"/>
      <c r="B25" s="112" t="s">
        <v>33</v>
      </c>
      <c r="C25" s="109" t="s">
        <v>28</v>
      </c>
      <c r="D25" s="110">
        <v>1</v>
      </c>
      <c r="E25" s="117">
        <v>1</v>
      </c>
      <c r="F25" s="113">
        <v>300000</v>
      </c>
      <c r="G25" s="118"/>
      <c r="H25" s="113">
        <f t="shared" si="0"/>
        <v>750000</v>
      </c>
      <c r="I25" s="113"/>
      <c r="J25" s="119">
        <f t="shared" si="1"/>
        <v>2.0617039343614383E-3</v>
      </c>
      <c r="K25" s="116"/>
    </row>
    <row r="26" spans="1:11" x14ac:dyDescent="0.25">
      <c r="A26" s="107"/>
      <c r="B26" s="112" t="s">
        <v>289</v>
      </c>
      <c r="C26" s="109" t="s">
        <v>290</v>
      </c>
      <c r="D26" s="110">
        <v>1</v>
      </c>
      <c r="E26" s="117"/>
      <c r="F26" s="121">
        <v>500000</v>
      </c>
      <c r="G26" s="118"/>
      <c r="H26" s="113">
        <f>F26</f>
        <v>500000</v>
      </c>
      <c r="I26" s="113"/>
      <c r="J26" s="119">
        <f t="shared" si="1"/>
        <v>1.3744692895742922E-3</v>
      </c>
      <c r="K26" s="116"/>
    </row>
    <row r="27" spans="1:11" x14ac:dyDescent="0.25">
      <c r="A27" s="107"/>
      <c r="B27" s="112" t="s">
        <v>291</v>
      </c>
      <c r="C27" s="109" t="s">
        <v>290</v>
      </c>
      <c r="D27" s="110">
        <v>1</v>
      </c>
      <c r="E27" s="117"/>
      <c r="F27" s="121">
        <v>700000</v>
      </c>
      <c r="G27" s="118"/>
      <c r="H27" s="113">
        <f>F27</f>
        <v>700000</v>
      </c>
      <c r="I27" s="113"/>
      <c r="J27" s="119">
        <f t="shared" si="1"/>
        <v>1.9242570054040092E-3</v>
      </c>
      <c r="K27" s="116"/>
    </row>
    <row r="28" spans="1:11" x14ac:dyDescent="0.25">
      <c r="A28" s="107">
        <v>2</v>
      </c>
      <c r="B28" s="122" t="s">
        <v>34</v>
      </c>
      <c r="C28" s="109"/>
      <c r="D28" s="110"/>
      <c r="E28" s="110"/>
      <c r="F28" s="113"/>
      <c r="G28" s="112"/>
      <c r="H28" s="113"/>
      <c r="I28" s="113"/>
      <c r="J28" s="123">
        <f>+J29+J31+J42+J38</f>
        <v>0.21078639262374541</v>
      </c>
    </row>
    <row r="29" spans="1:11" x14ac:dyDescent="0.25">
      <c r="A29" s="107">
        <v>2.1</v>
      </c>
      <c r="B29" s="108" t="s">
        <v>35</v>
      </c>
      <c r="C29" s="109"/>
      <c r="D29" s="110"/>
      <c r="E29" s="110"/>
      <c r="F29" s="113"/>
      <c r="G29" s="112"/>
      <c r="H29" s="113"/>
      <c r="I29" s="114">
        <f>SUM(H30:H30)</f>
        <v>0</v>
      </c>
      <c r="J29" s="115">
        <f>+I29/$E$3</f>
        <v>0</v>
      </c>
      <c r="K29" s="116"/>
    </row>
    <row r="30" spans="1:11" x14ac:dyDescent="0.25">
      <c r="A30" s="107"/>
      <c r="B30" s="112" t="s">
        <v>36</v>
      </c>
      <c r="C30" s="109"/>
      <c r="D30" s="118"/>
      <c r="E30" s="110"/>
      <c r="F30" s="113"/>
      <c r="G30" s="124">
        <v>1.3745000000000001</v>
      </c>
      <c r="H30" s="113">
        <f>+F30*D30*G30</f>
        <v>0</v>
      </c>
      <c r="I30" s="113"/>
      <c r="J30" s="119">
        <f>+H30/$E$3</f>
        <v>0</v>
      </c>
    </row>
    <row r="31" spans="1:11" x14ac:dyDescent="0.25">
      <c r="A31" s="107">
        <v>2.2000000000000002</v>
      </c>
      <c r="B31" s="108" t="s">
        <v>37</v>
      </c>
      <c r="C31" s="109"/>
      <c r="D31" s="110"/>
      <c r="E31" s="110"/>
      <c r="F31" s="113"/>
      <c r="G31" s="125"/>
      <c r="H31" s="113"/>
      <c r="I31" s="114">
        <f>SUM(H32:H36)</f>
        <v>4127599.0721776783</v>
      </c>
      <c r="J31" s="115">
        <f>+I31/$E$3</f>
        <v>1.1346516328767122E-2</v>
      </c>
    </row>
    <row r="32" spans="1:11" x14ac:dyDescent="0.25">
      <c r="A32" s="107"/>
      <c r="B32" s="112" t="s">
        <v>39</v>
      </c>
      <c r="C32" s="109" t="s">
        <v>38</v>
      </c>
      <c r="D32" s="118">
        <v>0</v>
      </c>
      <c r="E32" s="117">
        <v>0</v>
      </c>
      <c r="F32" s="113">
        <f>+$E$3*E32</f>
        <v>0</v>
      </c>
      <c r="G32" s="125">
        <f t="shared" ref="G32" si="2">+$G$30</f>
        <v>1.3745000000000001</v>
      </c>
      <c r="H32" s="1">
        <f>+(((F32*G32*D32)/365)*($E$4*30+120))*1.19</f>
        <v>0</v>
      </c>
      <c r="I32" s="113"/>
      <c r="J32" s="119">
        <f t="shared" ref="J32:J36" si="3">+H32/$E$3</f>
        <v>0</v>
      </c>
      <c r="K32" s="116"/>
    </row>
    <row r="33" spans="1:11" x14ac:dyDescent="0.2">
      <c r="A33" s="107"/>
      <c r="B33" s="112" t="s">
        <v>40</v>
      </c>
      <c r="C33" s="109" t="s">
        <v>38</v>
      </c>
      <c r="D33" s="126">
        <v>5.9999999999999995E-4</v>
      </c>
      <c r="E33" s="127"/>
      <c r="F33" s="113">
        <f t="shared" ref="F33:F35" si="4">+$E$3</f>
        <v>363776771</v>
      </c>
      <c r="G33" s="128">
        <f>+$G$30</f>
        <v>1.3745000000000001</v>
      </c>
      <c r="H33" s="1">
        <f>+(((F33*G33*D33)/365)*($E$4*30+120))*1.19</f>
        <v>190730.28888024818</v>
      </c>
      <c r="I33" s="113"/>
      <c r="J33" s="119">
        <f t="shared" si="3"/>
        <v>5.2430584931506844E-4</v>
      </c>
    </row>
    <row r="34" spans="1:11" x14ac:dyDescent="0.2">
      <c r="A34" s="107"/>
      <c r="B34" s="112" t="s">
        <v>41</v>
      </c>
      <c r="C34" s="109" t="s">
        <v>38</v>
      </c>
      <c r="D34" s="126">
        <v>8.9999999999999998E-4</v>
      </c>
      <c r="E34" s="127"/>
      <c r="F34" s="113">
        <f t="shared" si="4"/>
        <v>363776771</v>
      </c>
      <c r="G34" s="128">
        <f t="shared" ref="G34:G36" si="5">+$G$30</f>
        <v>1.3745000000000001</v>
      </c>
      <c r="H34" s="1">
        <f>+(((F34*G34*D34)/365)*(1825))*1.19</f>
        <v>2677559.8246650225</v>
      </c>
      <c r="I34" s="113"/>
      <c r="J34" s="119">
        <f t="shared" si="3"/>
        <v>7.3604474999999997E-3</v>
      </c>
    </row>
    <row r="35" spans="1:11" x14ac:dyDescent="0.2">
      <c r="A35" s="107"/>
      <c r="B35" s="112" t="s">
        <v>42</v>
      </c>
      <c r="C35" s="109" t="s">
        <v>38</v>
      </c>
      <c r="D35" s="126">
        <v>5.0000000000000001E-4</v>
      </c>
      <c r="E35" s="127"/>
      <c r="F35" s="113">
        <f t="shared" si="4"/>
        <v>363776771</v>
      </c>
      <c r="G35" s="128">
        <f t="shared" si="5"/>
        <v>1.3745000000000001</v>
      </c>
      <c r="H35" s="1">
        <f>+(((F35*G35*D35)/365)*($E$4*30+1095))*1.19</f>
        <v>953651.44440124102</v>
      </c>
      <c r="I35" s="113"/>
      <c r="J35" s="119">
        <f t="shared" si="3"/>
        <v>2.6215292465753427E-3</v>
      </c>
    </row>
    <row r="36" spans="1:11" x14ac:dyDescent="0.2">
      <c r="A36" s="107"/>
      <c r="B36" s="112" t="s">
        <v>43</v>
      </c>
      <c r="C36" s="109" t="s">
        <v>38</v>
      </c>
      <c r="D36" s="126">
        <v>2.5000000000000001E-3</v>
      </c>
      <c r="E36" s="127"/>
      <c r="F36" s="113">
        <f>+$E$3</f>
        <v>363776771</v>
      </c>
      <c r="G36" s="128">
        <f t="shared" si="5"/>
        <v>1.3745000000000001</v>
      </c>
      <c r="H36" s="1">
        <f>+(((F36*G36*D36)/365)*($E$4*30+0))*1.19</f>
        <v>305657.51423116698</v>
      </c>
      <c r="I36" s="113"/>
      <c r="J36" s="119">
        <f t="shared" si="3"/>
        <v>8.4023373287671235E-4</v>
      </c>
    </row>
    <row r="37" spans="1:11" x14ac:dyDescent="0.25">
      <c r="A37" s="107"/>
      <c r="B37" s="112"/>
      <c r="C37" s="109"/>
      <c r="D37" s="118"/>
      <c r="E37" s="110"/>
      <c r="F37" s="113"/>
      <c r="G37" s="125"/>
      <c r="H37" s="113"/>
      <c r="I37" s="113"/>
      <c r="J37" s="119"/>
    </row>
    <row r="38" spans="1:11" x14ac:dyDescent="0.25">
      <c r="A38" s="107">
        <v>2.2999999999999998</v>
      </c>
      <c r="B38" s="108" t="s">
        <v>294</v>
      </c>
      <c r="C38" s="109"/>
      <c r="D38" s="118"/>
      <c r="E38" s="110"/>
      <c r="F38" s="113"/>
      <c r="G38" s="125"/>
      <c r="H38" s="113"/>
      <c r="I38" s="114">
        <f>SUM(H39:H41)</f>
        <v>1200000</v>
      </c>
      <c r="J38" s="115">
        <f>+I38/$E$3</f>
        <v>3.2987262949783014E-3</v>
      </c>
    </row>
    <row r="39" spans="1:11" x14ac:dyDescent="0.25">
      <c r="A39" s="107"/>
      <c r="B39" s="112" t="s">
        <v>295</v>
      </c>
      <c r="C39" s="109" t="s">
        <v>290</v>
      </c>
      <c r="D39" s="129">
        <v>1</v>
      </c>
      <c r="E39" s="110"/>
      <c r="F39" s="121">
        <v>500000</v>
      </c>
      <c r="G39" s="125"/>
      <c r="H39" s="113">
        <f>+F39*D39</f>
        <v>500000</v>
      </c>
      <c r="I39" s="113"/>
      <c r="J39" s="119">
        <f t="shared" ref="J39:J40" si="6">+H39/$E$3</f>
        <v>1.3744692895742922E-3</v>
      </c>
    </row>
    <row r="40" spans="1:11" x14ac:dyDescent="0.25">
      <c r="A40" s="107"/>
      <c r="B40" s="112" t="s">
        <v>296</v>
      </c>
      <c r="C40" s="109" t="s">
        <v>290</v>
      </c>
      <c r="D40" s="129">
        <v>1</v>
      </c>
      <c r="E40" s="110"/>
      <c r="F40" s="121">
        <v>700000</v>
      </c>
      <c r="G40" s="125"/>
      <c r="H40" s="113">
        <f>+F40*D40</f>
        <v>700000</v>
      </c>
      <c r="I40" s="113"/>
      <c r="J40" s="119">
        <f t="shared" si="6"/>
        <v>1.9242570054040092E-3</v>
      </c>
    </row>
    <row r="41" spans="1:11" x14ac:dyDescent="0.25">
      <c r="A41" s="107"/>
      <c r="B41" s="112"/>
      <c r="C41" s="109"/>
      <c r="D41" s="118"/>
      <c r="E41" s="110"/>
      <c r="F41" s="113"/>
      <c r="G41" s="125"/>
      <c r="H41" s="113"/>
      <c r="I41" s="113"/>
      <c r="J41" s="119"/>
    </row>
    <row r="42" spans="1:11" x14ac:dyDescent="0.25">
      <c r="A42" s="107">
        <v>2.4</v>
      </c>
      <c r="B42" s="108" t="s">
        <v>44</v>
      </c>
      <c r="C42" s="109"/>
      <c r="D42" s="110"/>
      <c r="E42" s="110"/>
      <c r="F42" s="113"/>
      <c r="G42" s="125"/>
      <c r="H42" s="113"/>
      <c r="I42" s="114">
        <f>SUM(H43:H50)</f>
        <v>71351594.207226649</v>
      </c>
      <c r="J42" s="115">
        <f>+I42/$E$3</f>
        <v>0.19614114999999999</v>
      </c>
      <c r="K42" s="116"/>
    </row>
    <row r="43" spans="1:11" x14ac:dyDescent="0.25">
      <c r="A43" s="107"/>
      <c r="B43" s="112" t="s">
        <v>45</v>
      </c>
      <c r="C43" s="109" t="s">
        <v>38</v>
      </c>
      <c r="D43" s="118">
        <v>0.05</v>
      </c>
      <c r="E43" s="110"/>
      <c r="F43" s="113">
        <f t="shared" ref="F43:F50" si="7">+$E$3</f>
        <v>363776771</v>
      </c>
      <c r="G43" s="125">
        <f t="shared" ref="G43:G50" si="8">+$G$30</f>
        <v>1.3745000000000001</v>
      </c>
      <c r="H43" s="113">
        <f t="shared" ref="H43:H50" si="9">+F43*D43*G43</f>
        <v>25000558.586975001</v>
      </c>
      <c r="I43" s="113"/>
      <c r="J43" s="119">
        <f t="shared" ref="J43:J49" si="10">+H43/$E$3</f>
        <v>6.8725000000000008E-2</v>
      </c>
    </row>
    <row r="44" spans="1:11" x14ac:dyDescent="0.25">
      <c r="A44" s="107"/>
      <c r="B44" s="112" t="s">
        <v>46</v>
      </c>
      <c r="C44" s="109" t="s">
        <v>38</v>
      </c>
      <c r="D44" s="118">
        <v>0.02</v>
      </c>
      <c r="E44" s="110"/>
      <c r="F44" s="113">
        <f t="shared" si="7"/>
        <v>363776771</v>
      </c>
      <c r="G44" s="125">
        <f t="shared" si="8"/>
        <v>1.3745000000000001</v>
      </c>
      <c r="H44" s="113">
        <f t="shared" si="9"/>
        <v>10000223.43479</v>
      </c>
      <c r="I44" s="113"/>
      <c r="J44" s="119">
        <f>+H44/$E$3</f>
        <v>2.7490000000000001E-2</v>
      </c>
    </row>
    <row r="45" spans="1:11" x14ac:dyDescent="0.25">
      <c r="A45" s="107"/>
      <c r="B45" s="112" t="s">
        <v>47</v>
      </c>
      <c r="C45" s="109" t="s">
        <v>38</v>
      </c>
      <c r="D45" s="118">
        <v>0.02</v>
      </c>
      <c r="E45" s="110"/>
      <c r="F45" s="113">
        <f t="shared" si="7"/>
        <v>363776771</v>
      </c>
      <c r="G45" s="125">
        <f t="shared" si="8"/>
        <v>1.3745000000000001</v>
      </c>
      <c r="H45" s="113">
        <f t="shared" si="9"/>
        <v>10000223.43479</v>
      </c>
      <c r="I45" s="113"/>
      <c r="J45" s="119">
        <f t="shared" si="10"/>
        <v>2.7490000000000001E-2</v>
      </c>
    </row>
    <row r="46" spans="1:11" x14ac:dyDescent="0.25">
      <c r="A46" s="107"/>
      <c r="B46" s="112" t="s">
        <v>48</v>
      </c>
      <c r="C46" s="109" t="s">
        <v>38</v>
      </c>
      <c r="D46" s="118">
        <v>0.02</v>
      </c>
      <c r="E46" s="110"/>
      <c r="F46" s="113">
        <f t="shared" si="7"/>
        <v>363776771</v>
      </c>
      <c r="G46" s="125">
        <f t="shared" si="8"/>
        <v>1.3745000000000001</v>
      </c>
      <c r="H46" s="113">
        <f t="shared" si="9"/>
        <v>10000223.43479</v>
      </c>
      <c r="I46" s="113"/>
      <c r="J46" s="119">
        <f t="shared" si="10"/>
        <v>2.7490000000000001E-2</v>
      </c>
    </row>
    <row r="47" spans="1:11" x14ac:dyDescent="0.25">
      <c r="A47" s="107"/>
      <c r="B47" s="112" t="s">
        <v>49</v>
      </c>
      <c r="C47" s="109" t="s">
        <v>38</v>
      </c>
      <c r="D47" s="118">
        <v>0.02</v>
      </c>
      <c r="E47" s="110"/>
      <c r="F47" s="113">
        <f t="shared" si="7"/>
        <v>363776771</v>
      </c>
      <c r="G47" s="125">
        <f t="shared" si="8"/>
        <v>1.3745000000000001</v>
      </c>
      <c r="H47" s="113">
        <f t="shared" si="9"/>
        <v>10000223.43479</v>
      </c>
      <c r="I47" s="113"/>
      <c r="J47" s="119">
        <f t="shared" si="10"/>
        <v>2.7490000000000001E-2</v>
      </c>
    </row>
    <row r="48" spans="1:11" x14ac:dyDescent="0.25">
      <c r="A48" s="107"/>
      <c r="B48" s="112" t="s">
        <v>50</v>
      </c>
      <c r="C48" s="109" t="s">
        <v>38</v>
      </c>
      <c r="D48" s="118">
        <v>4.0000000000000001E-3</v>
      </c>
      <c r="E48" s="110"/>
      <c r="F48" s="113">
        <f t="shared" si="7"/>
        <v>363776771</v>
      </c>
      <c r="G48" s="125">
        <f t="shared" si="8"/>
        <v>1.3745000000000001</v>
      </c>
      <c r="H48" s="113">
        <f t="shared" si="9"/>
        <v>2000044.6869580001</v>
      </c>
      <c r="I48" s="113"/>
      <c r="J48" s="119">
        <f t="shared" si="10"/>
        <v>5.4980000000000003E-3</v>
      </c>
    </row>
    <row r="49" spans="1:11" x14ac:dyDescent="0.25">
      <c r="A49" s="107"/>
      <c r="B49" s="112" t="s">
        <v>51</v>
      </c>
      <c r="C49" s="109" t="s">
        <v>38</v>
      </c>
      <c r="D49" s="118">
        <v>3.7000000000000002E-3</v>
      </c>
      <c r="E49" s="110"/>
      <c r="F49" s="113">
        <f t="shared" si="7"/>
        <v>363776771</v>
      </c>
      <c r="G49" s="125">
        <f t="shared" si="8"/>
        <v>1.3745000000000001</v>
      </c>
      <c r="H49" s="113">
        <f t="shared" si="9"/>
        <v>1850041.3354361502</v>
      </c>
      <c r="I49" s="113"/>
      <c r="J49" s="119">
        <f t="shared" si="10"/>
        <v>5.0856500000000006E-3</v>
      </c>
    </row>
    <row r="50" spans="1:11" ht="13.5" thickBot="1" x14ac:dyDescent="0.3">
      <c r="A50" s="107"/>
      <c r="B50" s="112" t="s">
        <v>52</v>
      </c>
      <c r="C50" s="109" t="s">
        <v>38</v>
      </c>
      <c r="D50" s="118">
        <v>5.0000000000000001E-3</v>
      </c>
      <c r="E50" s="110"/>
      <c r="F50" s="113">
        <f t="shared" si="7"/>
        <v>363776771</v>
      </c>
      <c r="G50" s="125">
        <f t="shared" si="8"/>
        <v>1.3745000000000001</v>
      </c>
      <c r="H50" s="113">
        <f t="shared" si="9"/>
        <v>2500055.8586975001</v>
      </c>
      <c r="I50" s="113"/>
      <c r="J50" s="119">
        <f>+H50/$E$3</f>
        <v>6.8725000000000001E-3</v>
      </c>
    </row>
    <row r="51" spans="1:11" ht="13.5" thickBot="1" x14ac:dyDescent="0.3">
      <c r="A51" s="130"/>
      <c r="B51" s="131" t="s">
        <v>53</v>
      </c>
      <c r="C51" s="132"/>
      <c r="D51" s="133"/>
      <c r="E51" s="133"/>
      <c r="F51" s="134"/>
      <c r="G51" s="135"/>
      <c r="H51" s="136"/>
      <c r="I51" s="137">
        <f>SUM(I9:I50)</f>
        <v>114396620.82840434</v>
      </c>
      <c r="J51" s="138">
        <f>SUM(J8:J50)/3</f>
        <v>0.31446928431943316</v>
      </c>
      <c r="K51" s="116"/>
    </row>
    <row r="52" spans="1:11" x14ac:dyDescent="0.25">
      <c r="A52" s="139"/>
      <c r="B52" s="140" t="s">
        <v>54</v>
      </c>
      <c r="C52" s="101"/>
      <c r="D52" s="102"/>
      <c r="E52" s="102"/>
      <c r="F52" s="103"/>
      <c r="G52" s="104"/>
      <c r="H52" s="105"/>
      <c r="I52" s="105"/>
      <c r="J52" s="141">
        <v>0</v>
      </c>
    </row>
    <row r="53" spans="1:11" x14ac:dyDescent="0.25">
      <c r="A53" s="142"/>
      <c r="B53" s="143" t="s">
        <v>55</v>
      </c>
      <c r="C53" s="109"/>
      <c r="D53" s="110"/>
      <c r="E53" s="110"/>
      <c r="F53" s="111"/>
      <c r="G53" s="112"/>
      <c r="H53" s="113"/>
      <c r="I53" s="113"/>
      <c r="J53" s="119">
        <v>0.06</v>
      </c>
    </row>
    <row r="54" spans="1:11" ht="13.5" thickBot="1" x14ac:dyDescent="0.3">
      <c r="A54" s="142"/>
      <c r="B54" s="143" t="s">
        <v>56</v>
      </c>
      <c r="C54" s="109"/>
      <c r="D54" s="110"/>
      <c r="E54" s="110"/>
      <c r="F54" s="111"/>
      <c r="G54" s="112"/>
      <c r="H54" s="113"/>
      <c r="I54" s="114"/>
      <c r="J54" s="119">
        <f>J53*I54</f>
        <v>0</v>
      </c>
    </row>
    <row r="55" spans="1:11" ht="13.5" thickBot="1" x14ac:dyDescent="0.3">
      <c r="A55" s="130"/>
      <c r="B55" s="131" t="s">
        <v>57</v>
      </c>
      <c r="C55" s="132"/>
      <c r="D55" s="133"/>
      <c r="E55" s="133"/>
      <c r="F55" s="134"/>
      <c r="G55" s="135"/>
      <c r="H55" s="136"/>
      <c r="I55" s="137"/>
      <c r="J55" s="138">
        <f>SUM(J51:J54)</f>
        <v>0.37446928431943316</v>
      </c>
      <c r="K55" s="116"/>
    </row>
    <row r="57" spans="1:11" x14ac:dyDescent="0.25">
      <c r="A57" s="144"/>
      <c r="B57" s="144"/>
      <c r="C57" s="144"/>
      <c r="I57" s="145">
        <f>1+J55</f>
        <v>1.3744692843194333</v>
      </c>
    </row>
    <row r="59" spans="1:11" s="98" customFormat="1" ht="26.25" thickBot="1" x14ac:dyDescent="0.3">
      <c r="A59" s="146"/>
      <c r="B59" s="92" t="s">
        <v>58</v>
      </c>
      <c r="C59" s="92"/>
      <c r="D59" s="91" t="s">
        <v>59</v>
      </c>
      <c r="E59" s="93" t="s">
        <v>60</v>
      </c>
      <c r="F59" s="92" t="s">
        <v>61</v>
      </c>
      <c r="H59" s="147"/>
      <c r="I59" s="147"/>
      <c r="J59" s="148"/>
      <c r="K59" s="96"/>
    </row>
    <row r="60" spans="1:11" x14ac:dyDescent="0.25">
      <c r="B60" s="149" t="s">
        <v>62</v>
      </c>
      <c r="C60" s="150"/>
      <c r="D60" s="151"/>
      <c r="E60" s="152">
        <v>0.02</v>
      </c>
      <c r="F60" s="151"/>
    </row>
    <row r="61" spans="1:11" x14ac:dyDescent="0.25">
      <c r="B61" s="153" t="s">
        <v>63</v>
      </c>
      <c r="C61" s="154"/>
      <c r="D61" s="155"/>
      <c r="E61" s="156">
        <v>0.01</v>
      </c>
      <c r="F61" s="155"/>
    </row>
    <row r="62" spans="1:11" x14ac:dyDescent="0.25">
      <c r="B62" s="153" t="s">
        <v>64</v>
      </c>
      <c r="C62" s="154"/>
      <c r="D62" s="155">
        <v>53000000</v>
      </c>
      <c r="E62" s="156">
        <v>7.4999999999999997E-3</v>
      </c>
      <c r="F62" s="155"/>
    </row>
    <row r="63" spans="1:11" x14ac:dyDescent="0.25">
      <c r="B63" s="153" t="s">
        <v>65</v>
      </c>
      <c r="C63" s="154"/>
      <c r="D63" s="155"/>
      <c r="E63" s="157">
        <v>0.01</v>
      </c>
      <c r="F63" s="155"/>
    </row>
    <row r="64" spans="1:11" x14ac:dyDescent="0.25">
      <c r="B64" s="158" t="s">
        <v>66</v>
      </c>
      <c r="C64" s="154"/>
      <c r="D64" s="155"/>
      <c r="E64" s="156"/>
      <c r="F64" s="155">
        <v>5530</v>
      </c>
    </row>
    <row r="65" spans="2:6" x14ac:dyDescent="0.25">
      <c r="B65" s="158" t="s">
        <v>67</v>
      </c>
      <c r="C65" s="159"/>
      <c r="D65" s="160"/>
      <c r="E65" s="161">
        <v>0.05</v>
      </c>
      <c r="F65" s="160"/>
    </row>
    <row r="66" spans="2:6" ht="13.5" thickBot="1" x14ac:dyDescent="0.3">
      <c r="B66" s="162" t="s">
        <v>68</v>
      </c>
      <c r="C66" s="163"/>
      <c r="D66" s="164"/>
      <c r="E66" s="165">
        <v>4.0000000000000001E-3</v>
      </c>
      <c r="F66" s="164"/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119" scale="5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APU's</vt:lpstr>
      <vt:lpstr>PPTO COSTO DIRECTO</vt:lpstr>
      <vt:lpstr>PPTO TOTAL</vt:lpstr>
      <vt:lpstr>Analisis AIU</vt:lpstr>
      <vt:lpstr>'Analisis AIU'!Área_de_impresión</vt:lpstr>
      <vt:lpstr>'PPTO COSTO DIRECTO'!Área_de_impresión</vt:lpstr>
      <vt:lpstr>'PPTO TOTAL'!Área_de_impresión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Yenny Carolina Gómez Gómez</cp:lastModifiedBy>
  <cp:lastPrinted>2025-03-10T18:37:11Z</cp:lastPrinted>
  <dcterms:created xsi:type="dcterms:W3CDTF">2025-01-22T22:50:39Z</dcterms:created>
  <dcterms:modified xsi:type="dcterms:W3CDTF">2025-03-10T19:51:13Z</dcterms:modified>
</cp:coreProperties>
</file>