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202300"/>
  <mc:AlternateContent xmlns:mc="http://schemas.openxmlformats.org/markup-compatibility/2006">
    <mc:Choice Requires="x15">
      <x15ac:absPath xmlns:x15ac="http://schemas.microsoft.com/office/spreadsheetml/2010/11/ac" url="Z:\Direccion de Planeacion\DPEI_SUMAR\4. Año 2025\1. Contratos municipios\SANTUARIO\CONTRATO DERIVADO\"/>
    </mc:Choice>
  </mc:AlternateContent>
  <xr:revisionPtr revIDLastSave="0" documentId="13_ncr:1_{FC076208-D2EF-4E95-8C6B-19B83630AEE7}" xr6:coauthVersionLast="47" xr6:coauthVersionMax="47" xr10:uidLastSave="{00000000-0000-0000-0000-000000000000}"/>
  <bookViews>
    <workbookView xWindow="-108" yWindow="-108" windowWidth="23256" windowHeight="12456" xr2:uid="{5658BFE5-7FBD-4EFD-A316-0D9315407A39}"/>
  </bookViews>
  <sheets>
    <sheet name="PRESUPUESTO" sheetId="1" r:id="rId1"/>
    <sheet name="PMA" sheetId="3" r:id="rId2"/>
    <sheet name="AIU"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7" i="3" l="1"/>
  <c r="F55" i="3"/>
  <c r="F54" i="3"/>
  <c r="F53" i="3"/>
  <c r="F52" i="3"/>
  <c r="F49" i="3"/>
  <c r="F43" i="3"/>
  <c r="F44" i="3"/>
  <c r="F45" i="3"/>
  <c r="F46" i="3"/>
  <c r="F47" i="3"/>
  <c r="F42" i="3"/>
  <c r="F37" i="3"/>
  <c r="F29" i="3"/>
  <c r="F30" i="3"/>
  <c r="F31" i="3"/>
  <c r="F32" i="3"/>
  <c r="F33" i="3"/>
  <c r="F34" i="3"/>
  <c r="F28" i="3"/>
  <c r="F24" i="3"/>
  <c r="F20" i="3"/>
  <c r="F21" i="3"/>
  <c r="F22" i="3"/>
  <c r="F19" i="3"/>
  <c r="F14" i="3"/>
  <c r="F8" i="3"/>
  <c r="F9" i="3"/>
  <c r="F10" i="3"/>
  <c r="F11" i="3"/>
  <c r="F12" i="3"/>
  <c r="F7" i="3"/>
  <c r="O34" i="2"/>
  <c r="O33" i="2"/>
  <c r="Q30" i="2"/>
  <c r="H30" i="2"/>
  <c r="H32" i="2" s="1"/>
  <c r="H28" i="2"/>
  <c r="H24" i="2"/>
  <c r="H26" i="2"/>
  <c r="H27" i="2"/>
  <c r="H25" i="2"/>
  <c r="H23" i="2"/>
  <c r="L13" i="2"/>
  <c r="H18" i="2"/>
  <c r="H20" i="2"/>
  <c r="H19" i="2"/>
  <c r="H15" i="2"/>
  <c r="H16" i="2"/>
  <c r="H12" i="2"/>
  <c r="H14" i="2"/>
  <c r="H13" i="2"/>
  <c r="H7" i="2"/>
  <c r="H10" i="2"/>
  <c r="H9" i="2"/>
  <c r="H11" i="2"/>
  <c r="H8" i="2"/>
  <c r="F76" i="1"/>
  <c r="F78" i="1" s="1"/>
  <c r="F20" i="1"/>
  <c r="F22" i="1"/>
  <c r="F23" i="1"/>
  <c r="F24" i="1"/>
  <c r="F25" i="1"/>
  <c r="F26" i="1"/>
  <c r="F27" i="1"/>
  <c r="F28" i="1"/>
  <c r="F29" i="1"/>
  <c r="F30" i="1"/>
  <c r="F32" i="1"/>
  <c r="F33" i="1"/>
  <c r="F34" i="1"/>
  <c r="F36" i="1"/>
  <c r="F37" i="1"/>
  <c r="F38" i="1"/>
  <c r="F39" i="1"/>
  <c r="F41" i="1"/>
  <c r="F42" i="1"/>
  <c r="F43" i="1"/>
  <c r="F44" i="1"/>
  <c r="F45" i="1"/>
  <c r="F46" i="1"/>
  <c r="F48" i="1"/>
  <c r="F49" i="1"/>
  <c r="F50" i="1"/>
  <c r="F51" i="1"/>
  <c r="F53" i="1"/>
  <c r="F54" i="1"/>
  <c r="F56" i="1"/>
  <c r="F57" i="1"/>
  <c r="F58" i="1"/>
  <c r="F59" i="1"/>
  <c r="F60" i="1"/>
  <c r="F61" i="1"/>
  <c r="F62" i="1"/>
  <c r="F64" i="1"/>
  <c r="F65" i="1"/>
  <c r="F66" i="1"/>
  <c r="F67" i="1"/>
  <c r="F68" i="1"/>
  <c r="F69" i="1"/>
  <c r="F70" i="1"/>
  <c r="F71" i="1"/>
  <c r="F72" i="1"/>
  <c r="F73" i="1"/>
  <c r="F74" i="1"/>
  <c r="F75" i="1"/>
  <c r="F19" i="1"/>
  <c r="F80" i="1" l="1"/>
  <c r="F79" i="1"/>
  <c r="F82" i="1" s="1"/>
  <c r="F7" i="1"/>
  <c r="F8" i="1"/>
  <c r="F9" i="1"/>
  <c r="F10" i="1"/>
  <c r="F11" i="1"/>
  <c r="F12" i="1"/>
  <c r="F13" i="1"/>
  <c r="F6" i="1"/>
  <c r="F14" i="1" s="1"/>
</calcChain>
</file>

<file path=xl/sharedStrings.xml><?xml version="1.0" encoding="utf-8"?>
<sst xmlns="http://schemas.openxmlformats.org/spreadsheetml/2006/main" count="307" uniqueCount="201">
  <si>
    <t>MODERNIZACION DEL POLIDEPORTIVO PLAN MAESTRO DEL DEPORTE EN EL MUNICIPIO DE EL SANTUARIO ANTIOQUIA</t>
  </si>
  <si>
    <t>PRESUPUESTO</t>
  </si>
  <si>
    <t>ILUMINACIÓN EXTERNA</t>
  </si>
  <si>
    <t>ITEM</t>
  </si>
  <si>
    <t>DESCRIPCIÓN</t>
  </si>
  <si>
    <t>UNIDAD</t>
  </si>
  <si>
    <t>CANTIDAD</t>
  </si>
  <si>
    <t>VALOR UNITARIO</t>
  </si>
  <si>
    <t>VALOR TOTAL</t>
  </si>
  <si>
    <t>VLR UNITARIO</t>
  </si>
  <si>
    <t>VLR TOTAL</t>
  </si>
  <si>
    <t>Suministro, transporte e instalación de caja de 50x50 según norma RS3-001 de EPM con tapa RS4-001 de EPM, incluye herraje, marcación, obras civiles y todos los elementos para su correcta instalación.</t>
  </si>
  <si>
    <t xml:space="preserve">Suministro, transporte e instalación de tubería de 1 1/2" PVC-DB , incluye: excavación y lleno con material de sitio, cinta de peligro roja, pega y todos los elementos necesarios para su correcta instalación y puesta en marcha. </t>
  </si>
  <si>
    <t xml:space="preserve">Suministro e instalación de tuberia  PVC de 3/4" incluye todos los elementos necesarios para su correcta instalación </t>
  </si>
  <si>
    <t>Suministro, transporte e instalación de acometida  en 2No10 AWG (F) + 1No10 AWG (T) CU TWHN 75°C para iluminación exterior</t>
  </si>
  <si>
    <t>Suministro transporte e instalación de luminaria tipo LYRA LED SMD MARCA CELSA 50W-4500Lm-90Lm/W color negro. Incluye elementos de fijación, cinta, conectores y cable encauchetado 3x14AWG Cu THWN 75°C ( Salida promedio 8mts)</t>
  </si>
  <si>
    <t>Suministro, transporte e instalación de poste metalico de H: 6mts, color negro cilindrico recto, fabricado en tubo de Ø2", con base de 26cmx26cm, certificado RETILAP. No incluye obra civil</t>
  </si>
  <si>
    <t>Suministro, transporte e instalación de poste metalico de H: 50cm en L para muro, color negro cilindrico recto, fabricado en tubo de Ø2", con base de 26cmx26cm, certificado RETILAP. No incluye obra civil</t>
  </si>
  <si>
    <t>Suministro, transporte e instalación de fotocelda incluye base para fijar Voltaje 110-240V,pot: 1000W; IP65, largo 7.5cm ancho 5cm, alto 9cm. Incuye base para fijar, cable encauchetado 3x14 AWG ( 1metro)  Cu THHN/THWN.</t>
  </si>
  <si>
    <t>M</t>
  </si>
  <si>
    <t>SUBTOTAL</t>
  </si>
  <si>
    <t>REMODELACIÓN INTERNA (BAÑOS Y PLACA POLIDEPORTIVA)</t>
  </si>
  <si>
    <t>PRELIMINARLES</t>
  </si>
  <si>
    <t xml:space="preserve">Localización, Trazado y Replanteo. Se utilizado personal experto con equipo de precisión. Se hará con la frecuencia que lo indique la interventoría. </t>
  </si>
  <si>
    <t>DIA</t>
  </si>
  <si>
    <t>Cerramiento provisional en madera común y malla zaran a una altura de 2.00mts.</t>
  </si>
  <si>
    <t>m</t>
  </si>
  <si>
    <t>EXCAVACION Y RETIRO DE MATERIAL</t>
  </si>
  <si>
    <t>Excavaciones manual de material heterogeneo de 0-2 m,  bajo cualquier grado de humedad. Incluye: roca descompuesta, bolas de roca de volumen inferior a 0,35cm3, incluye cargue y transporte interno.</t>
  </si>
  <si>
    <t>M3</t>
  </si>
  <si>
    <t xml:space="preserve">Demolición de concreto, de cualquier resistencia y espesor en pavimento rígido o andenes o mobiliario existente. Incluye el cargue, transporte y disposición final de escombros con su respectivo derecho de botadero. </t>
  </si>
  <si>
    <t>ESTRUCTURA</t>
  </si>
  <si>
    <t xml:space="preserve">Suministro, transporte y colocación de afirmado A-38 (Articulo 311-INV E 2013) para mejoramienro del suelo para losa de contrapiso ,reacomodado con medios mecánicos y compactado al 92% mínimo del ensayo del proctor modificado. </t>
  </si>
  <si>
    <t>Suministro, transporte e instalacion de GEOTEXTIL T2400. Incluye todos los elementos necesarios para su correcta instalación, anclajes a piso, traslapos y confinamientos laterales.</t>
  </si>
  <si>
    <t>M2</t>
  </si>
  <si>
    <t>Construcción de LOSA DE CIMENTACION en concreto de 21 Mpa pulido acabado a la vista. con un espesor de 0.10m. Incluye suministro, transporte e instalación del concreto, mano de obra, vibrado, protección y curado, para estructuras de acuerdo con las diferentes dimensiones establecidas en los planos y diseños. No incluye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</si>
  <si>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</si>
  <si>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</si>
  <si>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Colocación de MALLA ELECTROSOLDADA TIPO M 104. Incluye el suministro y el transporte del material y todos los elementos necesarios para su correcta colocación.</t>
  </si>
  <si>
    <t xml:space="preserve">Suministro, transporte y colocación de Pasamanos en tubería 2" galvanizada tipo acueducto.  H= 1.35m. Incluye soldadura 6011X1/8 en todas las uniones,  wash primer, pintura tipo Pintulux 3 en 1, 2 manos. Incluye tubos verticales galvanizados de diámetro  3/4"calibre 16 cada 0,10 m , y 2 tubos verticales galvanizados tipo acueducto cada 2,00m de 2", 3 tubos horizontales galvanizados tipo acueducto de 2" y 1 tubo horizontal galvanizado de 1 1/2", fijación con platinas 0.10x0.15x1/4" y 4 pernos de expansión de 1/2" con una longitud mínima de 4". Todo lo necesario para su correcta ejecución segun diseño suministrado. </t>
  </si>
  <si>
    <t>MAMPOSTERIA</t>
  </si>
  <si>
    <t>Construcción de SOBRECIMIENTO EN BLOQUE DE CONCRETO DE 15 x 20 x 40 cm. ESPESOR DE 15 cm - IMPERMEABILIZADO POR AMBAS CARAS CON IGOL (bloque de primera calidad, 2 HILADAS). Incluye el suministro y el transporte de materiales, mortero de pega 1:4, relleno en concreto fluido de 17.5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t>
  </si>
  <si>
    <t>Construcción de MAMPOSTERÍA EN BLOQUE DE ARCILLA DE PERFORACION VERTICAL ISO DE 12 x 23 x 33 cm. ESPESOR DE 12 cm., resistencia 8 Mpa, color natural, ranurado cara exterior  (bloque de primera calidad, según norma Icontec 247). Incluye el  suministro y el transporte del bloque, mortero de pega 0,25:1:4 (cal-cemento-arena) espesor max=0.01 m, y mortero para revite , los elemntos conectores para el anclaje de las dovelas se dejan previamente enbebidos en el vaciado de vigas y/o losa. el concreto fluido y el acero de refuerzo se pagaran en su respectivo item.</t>
  </si>
  <si>
    <t>Colocación de GROUTING en concreto de 17.5 Mpa., para relleno de muro no estructural (bloque, tolete o catalán). Incluye mano de obra, vibrado, protección, curado y todos demás elementos necesarios para su correcta construcción. No incluye refuerzo.</t>
  </si>
  <si>
    <t>REVOQUE/PINTURA</t>
  </si>
  <si>
    <t>Colocación de REVOQUE con mortero 1:4 EN MUROS. Incluye suministro y transporte de los materiales, ranuras, filetes y todos los demás elementos necesarios para su correcta construcción.</t>
  </si>
  <si>
    <t>Instalación de ENCHAPE CERÁMICO PISO-PARED, segun diseño. Incluye suministro y transporte de los materiales, mortero adhesivo para enchapes tipo pegacor o equivalente, lechada preparada (boquilla) del mismo color del enchape, moldura PVC remates toro acolillada y todos los elementos necesarios para su correcta instalación y funcionamiento.</t>
  </si>
  <si>
    <t>Construccion de media caña para zocalo en granito numero 1, con desarrrollo 16 cm. Incluye dilataciones,cortes en pisos y muros,retiro de material sobrante y todo lo necesario para su correcto funcionamiento</t>
  </si>
  <si>
    <t>Suministro transporte y aplicación de pintura antideslizante para canchas, resistente al trafico deportivo, alta resistencia al desgaste, alta durabilidad, Colores según diseño, demarcacion de las lineas de juego, incluye preparacion de la superficie garantizando que este libre de mugre grasa y pintura deteriorada, incluye pulida con grata de la superficie existente.incluye aplicacion a 2 manos de la superficie o hasta  recibo a satisfaccion por la interventoria.</t>
  </si>
  <si>
    <t xml:space="preserve">INSTALACIONES HIDRAULICAS </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</si>
  <si>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</si>
  <si>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13.5, 315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</si>
  <si>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</si>
  <si>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13.5, 315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</si>
  <si>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VÁLVULA DE BOLA Ø1/2". Incluye suministro y transporte de los materiales, accesorios y todos los elementos necesarios para su correcta instalación y funcionamiento.</t>
  </si>
  <si>
    <t>un</t>
  </si>
  <si>
    <t>Suministro, transporte e instalación de VÁLVULA DE BOLA Ø1 1/4". Incluye suministro y transporte de los materiales, accesorios y todos los elementos necesarios para su correcta instalación y funcionamiento.</t>
  </si>
  <si>
    <t>RED DE AGUAS RESIDUALES</t>
  </si>
  <si>
    <t>Suministro, transporte e instalación de tubería PVC SANITARIA Ø2". Incluye suministro y transporte de los materiales, pegante, limpiador y todos los elementos necesarios para su correcta instalación y funcionamiento.</t>
  </si>
  <si>
    <t>Suministro, transporte e instalación de tubería PVC SANITARIA Ø4". Incluye suministro y transporte de los materiales, accesorios, pegante, limpiador y todos los elementos necesarios para su correcta instalación y funcionamiento.</t>
  </si>
  <si>
    <t>Suministro, transporte e instalación de tubería PVC NOVAFORT Ø6". Incluye suministro y transporte de los materiales, pegante, limpiador y todos los elementos necesarios para su correcta instalación y funcionamiento.</t>
  </si>
  <si>
    <t>CAJAS DE INSPECCIÓN 0.60 m X 0.60 m h &lt;= 2.5 m (Incluye ganchos, peldaños espaciados verticalmente cada 0.30 m, tapa en concreto reforzado o en material polimérico). La resistencia a la compresión de 28 Mpa</t>
  </si>
  <si>
    <t>DIVISIONES EN ACERO INOXIDABLE</t>
  </si>
  <si>
    <t>Suministro, transporte e instalación de puerta de 0.60-0.80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t>
  </si>
  <si>
    <t>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t>
  </si>
  <si>
    <t>APARATOS SANITARIOS</t>
  </si>
  <si>
    <t>Suministro, transporte y colocación de sanitario powermax blaco tipo Corona o equivalente,  silicona antihongos, grifería completa, abasto metálico y todos los demás elementos necesarios para su correcta instalación y funcionamiento.</t>
  </si>
  <si>
    <t>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t>
  </si>
  <si>
    <t>Suministro, transporte y colocación de  lavamanos corrido en acero inoxidable  tipo Socoda o equivalente calidad, de 2.25 x 0,60 m. Incluye grifería para lavamanos institucional tipo push Grival o su equivalente, sifón, rejilla, abastos metálicos y todos los elementos necesarios para su correcta instalación y funcionamiento.</t>
  </si>
  <si>
    <t>Suministro, transporte e instalacion de Barra de seguridad en U abatible para baño en acero inoxidable</t>
  </si>
  <si>
    <t>Suministro, transporte e instalacion de Barra de seguridad para baño en acero inoxidable L:60 cm</t>
  </si>
  <si>
    <t>Suministro, transporte e instalacion de Dispensador de papel en acero inoxidable tipo corona o equivalente.</t>
  </si>
  <si>
    <t>Suministro, transporte e instalacion de Dispensador de jabon en acero inoxidable tipo corona o equivalente.</t>
  </si>
  <si>
    <t>COMPONENTE ELECTRICO</t>
  </si>
  <si>
    <t>Suministro transporte e instalación de luminaria led hermetica 20W-100/277V-2100Lm-576x80x70 mm (LxWxH)</t>
  </si>
  <si>
    <t>Suministro e instalación de luminaria LED de emergencia 2W-100/277V-2x100Lm. Incluye 1,5 metros de cable encauchetado, luminaria, prensa estopa de 1/2" y demás elementos necesarios para su correcta instalación.</t>
  </si>
  <si>
    <t>Suministro transporte e instalación de salida para toma doble con polo a tierra en tuberia EMT de 1/2" y caja 12x12x5, inlcuye: cable de Cu 3No12 Libre de Halogenos, tuberia EMT , caja metálica, terminales, aparato , conectores tipo resorte, grapas y demás accesorios para su correcta instalación ( 3m de recorrido)</t>
  </si>
  <si>
    <t>Suministro transporte e instalación de salida para sensor de movimiento en tuberia EMT de 1/2" y caja 12x12x5, inlcuye: cable de Cu 3No12 Libre de Halogenos, tuberia EMT , caja metálica, terminales, aparato , conectores tipo resorte, grapas y demás accesorios para su correcta instalación ( 3m de recorrido)</t>
  </si>
  <si>
    <t>Suministro transporte e instalación de tuberia adicional EMT de 1/2"  y demás accesorios para su correcta instalación</t>
  </si>
  <si>
    <t>Suministro transporte e instalación de luminaria LED HIGHBAY 150W - 100/277V-22000Lm-5700K-50000horas. Incluye todos los elementos necesarios para su correcta instalacion</t>
  </si>
  <si>
    <t>Suministro transporte e instalación de salida para iluminacion en tuberia EMT de 3/4" y caja 12x12x5, inlcuye: cable de Cu 3No12 Libre de Halogenos, tuberia EMT , caja metálica y demás accesorios para su correcta instalación ( 3m de recorrido)</t>
  </si>
  <si>
    <t>Suministro transporte e instalación de tuberia EMT de 3/4"  y demás accesorios para su correcta instalación</t>
  </si>
  <si>
    <t>Suministro, transporte e instalación de acometida adicional en 2No12(F) AWG + 1No12(T) AWG CU TWHN 75°C libre de halogenos</t>
  </si>
  <si>
    <t>Suministro, transporte e instalación de tablero monofasico trifiliar de 12 circuitos 2F-4H sin espacio para totalizador. Incluye todos los accesorios necesarios para su correcta instalacion y adecuado funcionamiento. No incluye breakers</t>
  </si>
  <si>
    <t>Suministro, transporte e instalación de breaker industrial de 2X20A. 220V, Icc 10 kA mínimo, norma RETIE. Inlcuye accesorios necesarios para su instalación.</t>
  </si>
  <si>
    <t>Suministro, transporte e instalación de breaker industrial de 1X20A. 220V, Icc 10 kA mínimo, norma RETIE. Inlcuye accesorios necesarios para su instalación.</t>
  </si>
  <si>
    <t>TOTAL COSTO DIRECTO</t>
  </si>
  <si>
    <t>%ADMINISTRACIÓN</t>
  </si>
  <si>
    <t>%UTILIDAD</t>
  </si>
  <si>
    <t>PLAN DE MANEJO AMBIENTAL (PMA)</t>
  </si>
  <si>
    <t>COSTO TOTAL PROYECTO</t>
  </si>
  <si>
    <t>MUNICIPIO DE EL SANTUARIO</t>
  </si>
  <si>
    <t>ADMINISTRACIÓN, UTILIDADES -AU</t>
  </si>
  <si>
    <t>CANT</t>
  </si>
  <si>
    <t>VALOR MENSUAL</t>
  </si>
  <si>
    <t xml:space="preserve">PREST. SOC. </t>
  </si>
  <si>
    <t>DEDIC. %</t>
  </si>
  <si>
    <t>PLAZO</t>
  </si>
  <si>
    <t>VALOR PARCIAL</t>
  </si>
  <si>
    <t>PERSONAL PROFESIONAL Y TECNICO</t>
  </si>
  <si>
    <t>DIRECTOR DE OBRA</t>
  </si>
  <si>
    <t>RESIDENTE DE OBRA</t>
  </si>
  <si>
    <t>TECNÓLOGO SST</t>
  </si>
  <si>
    <t>PROFESIONAL AMBIENTAL</t>
  </si>
  <si>
    <t>PAPELERIA Y OFICINA</t>
  </si>
  <si>
    <t>PAPELERÍA</t>
  </si>
  <si>
    <t>MES</t>
  </si>
  <si>
    <t>ARRENDAMIENTO + SERVICIOS ( CAMPAMENTO)</t>
  </si>
  <si>
    <t>IMPACTO COMUNITARIO</t>
  </si>
  <si>
    <t>INSTALACION DE VALLA INFORMATIVA</t>
  </si>
  <si>
    <t>OTROS GASTOS</t>
  </si>
  <si>
    <t>PLANO RECORD</t>
  </si>
  <si>
    <t>POLIZAS</t>
  </si>
  <si>
    <t>IMPUESTOS Y ESTAMPILLAS</t>
  </si>
  <si>
    <t>ENSAYOS Y CONTROL DE CALIDAD</t>
  </si>
  <si>
    <t>Relaciones de humedad - masa unitaria seca en los suelos (ensayo modificado de compactación - Proctor Modificado) con corrección del peso unitario y contenido de agua</t>
  </si>
  <si>
    <t>Resistencia a la compresión de cilindros de concreto (método normal)</t>
  </si>
  <si>
    <t>Densidad de compactación del suelo en campo, método del cono de arena</t>
  </si>
  <si>
    <t>TOTAL DE COSTOS DE ADMINISTRACIÓN</t>
  </si>
  <si>
    <t>TOTAL COSTOS DIRECTOS</t>
  </si>
  <si>
    <t>% ADMINISTRACIÓN</t>
  </si>
  <si>
    <t>% UTILIDADES</t>
  </si>
  <si>
    <t>TOTAL A.U.</t>
  </si>
  <si>
    <t>Estampillas</t>
  </si>
  <si>
    <t>Pro adulto mayor</t>
  </si>
  <si>
    <t>Pro cultura</t>
  </si>
  <si>
    <t>Pro Hospitales</t>
  </si>
  <si>
    <t>Contribucion especial</t>
  </si>
  <si>
    <t>Pro deporte</t>
  </si>
  <si>
    <t>Total</t>
  </si>
  <si>
    <t>CONCEPTO</t>
  </si>
  <si>
    <t>PORCENTAJE</t>
  </si>
  <si>
    <t>1.</t>
  </si>
  <si>
    <t>Salarios y Prestaciones Sociales de Personal Facturable</t>
  </si>
  <si>
    <t>1.1.</t>
  </si>
  <si>
    <t xml:space="preserve">Salarios </t>
  </si>
  <si>
    <t>1.2.</t>
  </si>
  <si>
    <t>Prima de servicios (Junio -Diciembre)</t>
  </si>
  <si>
    <t>1.3.</t>
  </si>
  <si>
    <t>Cesantía</t>
  </si>
  <si>
    <t>1.4.</t>
  </si>
  <si>
    <t>Intereses de cesantía</t>
  </si>
  <si>
    <t>1.5.</t>
  </si>
  <si>
    <t>Vacaciones</t>
  </si>
  <si>
    <t>1.6.</t>
  </si>
  <si>
    <t>Seguridad Social (salud 8,5%  + pensión 12%) o (salud 12,5% + Pension 16%)</t>
  </si>
  <si>
    <t>1.7.</t>
  </si>
  <si>
    <t>Caja de Compensación Familiar</t>
  </si>
  <si>
    <t>1.8.</t>
  </si>
  <si>
    <t>ARL</t>
  </si>
  <si>
    <t>1.9.</t>
  </si>
  <si>
    <t>Sena</t>
  </si>
  <si>
    <t>1.10.</t>
  </si>
  <si>
    <t>ICBF</t>
  </si>
  <si>
    <t>1.11.</t>
  </si>
  <si>
    <t>Otros (Auxilios varios, prestaciones extralegales, Incapacidades no cubertas)</t>
  </si>
  <si>
    <t>1.12.</t>
  </si>
  <si>
    <t>Dotación  (Para Ingresos Laborales hasta 2 SMLV, Demas cuando son actividades de Campo o que requieran dotacion)</t>
  </si>
  <si>
    <t>Personal</t>
  </si>
  <si>
    <t>Valor basico/jornal</t>
  </si>
  <si>
    <t xml:space="preserve">Prestaciones </t>
  </si>
  <si>
    <t>Total Valor basico /jornal</t>
  </si>
  <si>
    <t>OFICIAL DE OBRA</t>
  </si>
  <si>
    <t>AYUDANTE RASO</t>
  </si>
  <si>
    <t>PRESUPUESTO PLAN DE MANEJO AMBIENTAL</t>
  </si>
  <si>
    <t>DESCRIPCION</t>
  </si>
  <si>
    <t>1. RECURSO LOGISTICO</t>
  </si>
  <si>
    <t>Cartilla</t>
  </si>
  <si>
    <t>Und</t>
  </si>
  <si>
    <t>Plegables</t>
  </si>
  <si>
    <t>Video Beam</t>
  </si>
  <si>
    <t>Dia</t>
  </si>
  <si>
    <t>Computador</t>
  </si>
  <si>
    <t>Salon de reuniones</t>
  </si>
  <si>
    <t>Transporte</t>
  </si>
  <si>
    <t>VALOR TOTAL DEL PROGRAMA</t>
  </si>
  <si>
    <t>PROGRAMA DE DESARROLLO Y APLICACIÓN DE LA GESTION AMBIENTAL</t>
  </si>
  <si>
    <t>PROGRAMA DE ACTIVIDADES CONSTRUCTIVAS</t>
  </si>
  <si>
    <t>Canecas de plástico</t>
  </si>
  <si>
    <t>Bolsas Plásticas</t>
  </si>
  <si>
    <t>Canecas de 55 galones</t>
  </si>
  <si>
    <t>Lugar de acopio temporal</t>
  </si>
  <si>
    <t>Plastico</t>
  </si>
  <si>
    <t>m2</t>
  </si>
  <si>
    <t>Tela verde</t>
  </si>
  <si>
    <t>ml</t>
  </si>
  <si>
    <t>Señalización</t>
  </si>
  <si>
    <t>und</t>
  </si>
  <si>
    <t>PROGRAMA MANEJO DE INSTALACIONES TEMPORALES DE MAQUINARIA Y EQUIPO</t>
  </si>
  <si>
    <t>Botiquín</t>
  </si>
  <si>
    <t>Equipo de protección personal</t>
  </si>
  <si>
    <t>Extintor</t>
  </si>
  <si>
    <t>Señalizacion</t>
  </si>
  <si>
    <t>Conos reflectivos</t>
  </si>
  <si>
    <t>Equipo de Primeros Auxilios</t>
  </si>
  <si>
    <t>COSTOS GLOBALES DEL PLAN DE MANEJO AMBIENTAL</t>
  </si>
  <si>
    <t>PROGRAMA DE GESTION SOCIAL</t>
  </si>
  <si>
    <t>PROGRAMA DESARROLLO Y APLICACIÓN DE LA GESTIÓN AMBIENTAL</t>
  </si>
  <si>
    <t>PROGRAMA ACTIVIDADES CONSTRUCTIVAS</t>
  </si>
  <si>
    <t>PROGRAMA MANEJO DE INSTALACIONES TEMPORALES DE MAQUINARIA Y EQUIPOS</t>
  </si>
  <si>
    <t>TOTAL IMPLEMENTACIÓN DEL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</si>
</sst>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0%"/>
  </numFmts>
  <fonts count="3" x14ac:knownFonts="1">
    <font>
      <sz val="11"/>
      <color theme="1"/>
      <name val="Aptos Narrow"/>
      <family val="2"/>
      <scheme val="minor"/>
    </font>
    <font>
      <sz val="11"/>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63">
    <xf numFmtId="0" fontId="0" fillId="0" borderId="0" xfId="0"/>
    <xf numFmtId="0" fontId="0" fillId="0" borderId="0" xfId="0" applyAlignment="1">
      <alignment wrapText="1"/>
    </xf>
    <xf numFmtId="0" fontId="0" fillId="0" borderId="1" xfId="0" applyBorder="1"/>
    <xf numFmtId="0" fontId="0" fillId="0" borderId="1" xfId="0" applyBorder="1" applyAlignment="1">
      <alignment wrapText="1"/>
    </xf>
    <xf numFmtId="164" fontId="0" fillId="0" borderId="1" xfId="1" applyNumberFormat="1" applyFont="1" applyBorder="1" applyAlignment="1">
      <alignment wrapText="1"/>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164" fontId="0" fillId="0" borderId="1" xfId="1" applyNumberFormat="1" applyFont="1" applyBorder="1" applyAlignment="1">
      <alignment horizontal="center" vertical="center" wrapText="1"/>
    </xf>
    <xf numFmtId="164" fontId="0" fillId="0" borderId="1" xfId="0" applyNumberForma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64" fontId="0" fillId="0" borderId="1" xfId="0" applyNumberFormat="1" applyBorder="1"/>
    <xf numFmtId="0" fontId="0" fillId="0" borderId="1" xfId="0" applyBorder="1" applyAlignment="1">
      <alignment horizontal="left" vertical="center" wrapText="1"/>
    </xf>
    <xf numFmtId="164" fontId="0" fillId="0" borderId="1" xfId="1" applyNumberFormat="1" applyFont="1" applyBorder="1" applyAlignment="1">
      <alignment horizontal="center" vertical="center"/>
    </xf>
    <xf numFmtId="164" fontId="2" fillId="0" borderId="1" xfId="0" applyNumberFormat="1" applyFont="1" applyBorder="1"/>
    <xf numFmtId="10" fontId="0" fillId="0" borderId="1" xfId="2" applyNumberFormat="1" applyFont="1" applyBorder="1"/>
    <xf numFmtId="164" fontId="2" fillId="0" borderId="1" xfId="0" applyNumberFormat="1" applyFont="1" applyBorder="1" applyAlignment="1">
      <alignment horizontal="right"/>
    </xf>
    <xf numFmtId="10" fontId="2" fillId="0" borderId="1" xfId="2" applyNumberFormat="1" applyFont="1" applyBorder="1" applyAlignment="1">
      <alignment horizontal="right"/>
    </xf>
    <xf numFmtId="9" fontId="2" fillId="0" borderId="1" xfId="0" applyNumberFormat="1" applyFont="1" applyBorder="1" applyAlignment="1">
      <alignment horizontal="right"/>
    </xf>
    <xf numFmtId="164" fontId="2" fillId="0" borderId="1" xfId="1" applyNumberFormat="1" applyFont="1" applyBorder="1" applyAlignment="1">
      <alignment horizontal="right"/>
    </xf>
    <xf numFmtId="0" fontId="2" fillId="0" borderId="0" xfId="0" applyFont="1" applyAlignment="1">
      <alignment horizontal="center" vertical="center"/>
    </xf>
    <xf numFmtId="9" fontId="0" fillId="0" borderId="1" xfId="2" applyFont="1" applyBorder="1" applyAlignment="1">
      <alignment wrapText="1"/>
    </xf>
    <xf numFmtId="0" fontId="0" fillId="2" borderId="1" xfId="0" applyFill="1" applyBorder="1" applyAlignment="1">
      <alignment wrapText="1"/>
    </xf>
    <xf numFmtId="164" fontId="0" fillId="2" borderId="1" xfId="1" applyNumberFormat="1" applyFont="1" applyFill="1" applyBorder="1" applyAlignment="1">
      <alignment wrapText="1"/>
    </xf>
    <xf numFmtId="44" fontId="0" fillId="2" borderId="1" xfId="1" applyFont="1" applyFill="1" applyBorder="1" applyAlignment="1">
      <alignment wrapText="1"/>
    </xf>
    <xf numFmtId="165" fontId="0" fillId="0" borderId="1" xfId="2" applyNumberFormat="1" applyFont="1" applyBorder="1"/>
    <xf numFmtId="164" fontId="0" fillId="0" borderId="1" xfId="1" applyNumberFormat="1" applyFont="1" applyBorder="1" applyAlignment="1"/>
    <xf numFmtId="44" fontId="0" fillId="0" borderId="1" xfId="1" applyFont="1" applyBorder="1" applyAlignment="1"/>
    <xf numFmtId="10" fontId="0" fillId="0" borderId="1" xfId="2" applyNumberFormat="1" applyFont="1" applyBorder="1" applyAlignment="1"/>
    <xf numFmtId="164" fontId="2" fillId="2" borderId="1" xfId="0" applyNumberFormat="1" applyFont="1" applyFill="1" applyBorder="1"/>
    <xf numFmtId="0" fontId="2" fillId="2" borderId="1" xfId="0" applyFont="1" applyFill="1" applyBorder="1" applyAlignment="1">
      <alignment horizontal="center" vertical="center"/>
    </xf>
    <xf numFmtId="0" fontId="2" fillId="2" borderId="1" xfId="0" applyFont="1" applyFill="1" applyBorder="1" applyAlignment="1">
      <alignment horizontal="left" vertical="center" wrapText="1"/>
    </xf>
    <xf numFmtId="0" fontId="0" fillId="2" borderId="1" xfId="0" applyFill="1" applyBorder="1" applyAlignment="1">
      <alignment horizontal="center" vertical="center"/>
    </xf>
    <xf numFmtId="0" fontId="0" fillId="2" borderId="1" xfId="0" applyFill="1" applyBorder="1" applyAlignment="1">
      <alignment horizontal="left" vertical="center" wrapText="1"/>
    </xf>
    <xf numFmtId="164" fontId="0" fillId="2" borderId="1" xfId="1" applyNumberFormat="1" applyFont="1" applyFill="1" applyBorder="1" applyAlignment="1">
      <alignment horizontal="center" vertical="center"/>
    </xf>
    <xf numFmtId="164" fontId="2" fillId="2" borderId="1" xfId="1" applyNumberFormat="1" applyFont="1" applyFill="1" applyBorder="1" applyAlignment="1">
      <alignment horizontal="center" vertical="center"/>
    </xf>
    <xf numFmtId="164" fontId="0" fillId="0" borderId="1" xfId="1" applyNumberFormat="1" applyFont="1" applyBorder="1"/>
    <xf numFmtId="0" fontId="2" fillId="0" borderId="1" xfId="0" applyFont="1" applyBorder="1"/>
    <xf numFmtId="44" fontId="0" fillId="0" borderId="1" xfId="0" applyNumberFormat="1" applyBorder="1"/>
    <xf numFmtId="0" fontId="2" fillId="0" borderId="2" xfId="0" applyFont="1" applyBorder="1" applyAlignment="1">
      <alignment horizontal="center"/>
    </xf>
    <xf numFmtId="0" fontId="2" fillId="0" borderId="1" xfId="0" applyFont="1" applyBorder="1" applyAlignment="1">
      <alignment horizontal="right"/>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2" borderId="1" xfId="0" applyFont="1" applyFill="1" applyBorder="1" applyAlignment="1">
      <alignment horizontal="right"/>
    </xf>
    <xf numFmtId="0" fontId="2" fillId="0" borderId="1" xfId="0" applyFont="1" applyBorder="1" applyAlignment="1">
      <alignment horizontal="center"/>
    </xf>
    <xf numFmtId="0" fontId="0" fillId="0" borderId="1" xfId="0" applyBorder="1" applyAlignment="1">
      <alignment horizontal="center"/>
    </xf>
    <xf numFmtId="0" fontId="0" fillId="0" borderId="1" xfId="0" applyBorder="1" applyAlignment="1">
      <alignment horizontal="center" wrapText="1"/>
    </xf>
    <xf numFmtId="0" fontId="2" fillId="2" borderId="1" xfId="0" applyFont="1" applyFill="1" applyBorder="1" applyAlignment="1">
      <alignment horizontal="center"/>
    </xf>
    <xf numFmtId="0" fontId="2" fillId="2" borderId="1" xfId="0" applyFont="1" applyFill="1" applyBorder="1" applyAlignment="1">
      <alignment horizontal="center" wrapText="1"/>
    </xf>
    <xf numFmtId="0" fontId="0" fillId="0" borderId="1" xfId="0" applyBorder="1" applyAlignment="1">
      <alignment horizontal="right"/>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3"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left" wrapText="1"/>
    </xf>
  </cellXfs>
  <cellStyles count="4">
    <cellStyle name="Moneda" xfId="1" builtinId="4"/>
    <cellStyle name="Normal" xfId="0" builtinId="0"/>
    <cellStyle name="Normal 6 2" xfId="3" xr:uid="{DE25C111-BC70-4BE3-ACA7-1D3ACC317E7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3994-6963-4EC0-9C76-8DAD3A3C03C3}">
  <dimension ref="A1:F82"/>
  <sheetViews>
    <sheetView tabSelected="1" topLeftCell="A72" workbookViewId="0">
      <selection sqref="A1:F6"/>
    </sheetView>
  </sheetViews>
  <sheetFormatPr baseColWidth="10" defaultRowHeight="14.4" x14ac:dyDescent="0.3"/>
  <cols>
    <col min="2" max="2" width="51.109375" customWidth="1"/>
    <col min="5" max="5" width="15.33203125" bestFit="1" customWidth="1"/>
    <col min="6" max="6" width="16.44140625" bestFit="1" customWidth="1"/>
  </cols>
  <sheetData>
    <row r="1" spans="1:6" x14ac:dyDescent="0.3">
      <c r="A1" s="40" t="s">
        <v>91</v>
      </c>
      <c r="B1" s="40"/>
      <c r="C1" s="40"/>
      <c r="D1" s="40"/>
      <c r="E1" s="40"/>
      <c r="F1" s="40"/>
    </row>
    <row r="2" spans="1:6" ht="34.200000000000003" customHeight="1" x14ac:dyDescent="0.3">
      <c r="A2" s="43" t="s">
        <v>0</v>
      </c>
      <c r="B2" s="43"/>
      <c r="C2" s="43"/>
      <c r="D2" s="43"/>
      <c r="E2" s="43"/>
      <c r="F2" s="43"/>
    </row>
    <row r="3" spans="1:6" x14ac:dyDescent="0.3">
      <c r="A3" s="42" t="s">
        <v>1</v>
      </c>
      <c r="B3" s="42"/>
      <c r="C3" s="42"/>
      <c r="D3" s="42"/>
      <c r="E3" s="42"/>
      <c r="F3" s="42"/>
    </row>
    <row r="4" spans="1:6" x14ac:dyDescent="0.3">
      <c r="A4" s="42" t="s">
        <v>2</v>
      </c>
      <c r="B4" s="42"/>
      <c r="C4" s="42"/>
      <c r="D4" s="42"/>
      <c r="E4" s="42"/>
      <c r="F4" s="42"/>
    </row>
    <row r="5" spans="1:6" x14ac:dyDescent="0.3">
      <c r="A5" s="11" t="s">
        <v>3</v>
      </c>
      <c r="B5" s="11" t="s">
        <v>4</v>
      </c>
      <c r="C5" s="11" t="s">
        <v>5</v>
      </c>
      <c r="D5" s="11" t="s">
        <v>6</v>
      </c>
      <c r="E5" s="11" t="s">
        <v>9</v>
      </c>
      <c r="F5" s="11" t="s">
        <v>10</v>
      </c>
    </row>
    <row r="6" spans="1:6" s="1" customFormat="1" ht="57.6" x14ac:dyDescent="0.3">
      <c r="A6" s="5">
        <v>1.1000000000000001</v>
      </c>
      <c r="B6" s="5" t="s">
        <v>11</v>
      </c>
      <c r="C6" s="7" t="s">
        <v>5</v>
      </c>
      <c r="D6" s="7">
        <v>15</v>
      </c>
      <c r="E6" s="8">
        <v>596945.55373796297</v>
      </c>
      <c r="F6" s="9">
        <f>+D6*E6</f>
        <v>8954183.3060694449</v>
      </c>
    </row>
    <row r="7" spans="1:6" s="1" customFormat="1" ht="57.6" x14ac:dyDescent="0.3">
      <c r="A7" s="5">
        <v>1.2</v>
      </c>
      <c r="B7" s="5" t="s">
        <v>12</v>
      </c>
      <c r="C7" s="7" t="s">
        <v>19</v>
      </c>
      <c r="D7" s="7">
        <v>202</v>
      </c>
      <c r="E7" s="8">
        <v>32976.1</v>
      </c>
      <c r="F7" s="9">
        <f t="shared" ref="F7:F13" si="0">+D7*E7</f>
        <v>6661172.1999999993</v>
      </c>
    </row>
    <row r="8" spans="1:6" s="1" customFormat="1" ht="28.8" x14ac:dyDescent="0.3">
      <c r="A8" s="5">
        <v>1.3</v>
      </c>
      <c r="B8" s="5" t="s">
        <v>13</v>
      </c>
      <c r="C8" s="7" t="s">
        <v>19</v>
      </c>
      <c r="D8" s="7">
        <v>31</v>
      </c>
      <c r="E8" s="8">
        <v>21840.5</v>
      </c>
      <c r="F8" s="9">
        <f t="shared" si="0"/>
        <v>677055.5</v>
      </c>
    </row>
    <row r="9" spans="1:6" s="1" customFormat="1" ht="43.2" x14ac:dyDescent="0.3">
      <c r="A9" s="5">
        <v>1.4</v>
      </c>
      <c r="B9" s="5" t="s">
        <v>14</v>
      </c>
      <c r="C9" s="7" t="s">
        <v>19</v>
      </c>
      <c r="D9" s="7">
        <v>228</v>
      </c>
      <c r="E9" s="8">
        <v>25275.333333333336</v>
      </c>
      <c r="F9" s="9">
        <f t="shared" si="0"/>
        <v>5762776.0000000009</v>
      </c>
    </row>
    <row r="10" spans="1:6" s="1" customFormat="1" ht="72" x14ac:dyDescent="0.3">
      <c r="A10" s="5">
        <v>1.5</v>
      </c>
      <c r="B10" s="5" t="s">
        <v>15</v>
      </c>
      <c r="C10" s="7" t="s">
        <v>5</v>
      </c>
      <c r="D10" s="7">
        <v>14</v>
      </c>
      <c r="E10" s="8">
        <v>1230282.686375</v>
      </c>
      <c r="F10" s="9">
        <f t="shared" si="0"/>
        <v>17223957.609250002</v>
      </c>
    </row>
    <row r="11" spans="1:6" s="1" customFormat="1" ht="57.6" x14ac:dyDescent="0.3">
      <c r="A11" s="5">
        <v>1.6</v>
      </c>
      <c r="B11" s="5" t="s">
        <v>16</v>
      </c>
      <c r="C11" s="7" t="s">
        <v>5</v>
      </c>
      <c r="D11" s="7">
        <v>13</v>
      </c>
      <c r="E11" s="8">
        <v>1097122</v>
      </c>
      <c r="F11" s="9">
        <f t="shared" si="0"/>
        <v>14262586</v>
      </c>
    </row>
    <row r="12" spans="1:6" s="1" customFormat="1" ht="57.6" x14ac:dyDescent="0.3">
      <c r="A12" s="5">
        <v>1.7</v>
      </c>
      <c r="B12" s="5" t="s">
        <v>17</v>
      </c>
      <c r="C12" s="7" t="s">
        <v>5</v>
      </c>
      <c r="D12" s="7">
        <v>1</v>
      </c>
      <c r="E12" s="8">
        <v>520119</v>
      </c>
      <c r="F12" s="9">
        <f t="shared" si="0"/>
        <v>520119</v>
      </c>
    </row>
    <row r="13" spans="1:6" s="1" customFormat="1" ht="57.6" x14ac:dyDescent="0.3">
      <c r="A13" s="5">
        <v>1.8</v>
      </c>
      <c r="B13" s="5" t="s">
        <v>18</v>
      </c>
      <c r="C13" s="7" t="s">
        <v>5</v>
      </c>
      <c r="D13" s="7">
        <v>1</v>
      </c>
      <c r="E13" s="8">
        <v>135394.95000000001</v>
      </c>
      <c r="F13" s="9">
        <f t="shared" si="0"/>
        <v>135394.95000000001</v>
      </c>
    </row>
    <row r="14" spans="1:6" x14ac:dyDescent="0.3">
      <c r="A14" s="44" t="s">
        <v>20</v>
      </c>
      <c r="B14" s="44"/>
      <c r="C14" s="44"/>
      <c r="D14" s="44"/>
      <c r="E14" s="44"/>
      <c r="F14" s="30">
        <f>SUM(F6:F13)</f>
        <v>54197244.565319449</v>
      </c>
    </row>
    <row r="16" spans="1:6" x14ac:dyDescent="0.3">
      <c r="A16" s="45" t="s">
        <v>21</v>
      </c>
      <c r="B16" s="45"/>
      <c r="C16" s="45"/>
      <c r="D16" s="45"/>
      <c r="E16" s="45"/>
      <c r="F16" s="45"/>
    </row>
    <row r="17" spans="1:6" x14ac:dyDescent="0.3">
      <c r="A17" s="11" t="s">
        <v>3</v>
      </c>
      <c r="B17" s="11" t="s">
        <v>4</v>
      </c>
      <c r="C17" s="11" t="s">
        <v>5</v>
      </c>
      <c r="D17" s="11" t="s">
        <v>6</v>
      </c>
      <c r="E17" s="11" t="s">
        <v>9</v>
      </c>
      <c r="F17" s="11" t="s">
        <v>10</v>
      </c>
    </row>
    <row r="18" spans="1:6" x14ac:dyDescent="0.3">
      <c r="A18" s="31">
        <v>1</v>
      </c>
      <c r="B18" s="32" t="s">
        <v>22</v>
      </c>
      <c r="C18" s="31"/>
      <c r="D18" s="31"/>
      <c r="E18" s="31"/>
      <c r="F18" s="31"/>
    </row>
    <row r="19" spans="1:6" ht="43.2" x14ac:dyDescent="0.3">
      <c r="A19" s="6">
        <v>1.1000000000000001</v>
      </c>
      <c r="B19" s="13" t="s">
        <v>23</v>
      </c>
      <c r="C19" s="6" t="s">
        <v>24</v>
      </c>
      <c r="D19" s="6">
        <v>10</v>
      </c>
      <c r="E19" s="14">
        <v>555928.07583333331</v>
      </c>
      <c r="F19" s="14">
        <f>+D19*E19</f>
        <v>5559280.7583333328</v>
      </c>
    </row>
    <row r="20" spans="1:6" ht="28.8" x14ac:dyDescent="0.3">
      <c r="A20" s="6">
        <v>1.2</v>
      </c>
      <c r="B20" s="13" t="s">
        <v>25</v>
      </c>
      <c r="C20" s="6" t="s">
        <v>26</v>
      </c>
      <c r="D20" s="6">
        <v>12</v>
      </c>
      <c r="E20" s="14">
        <v>23600.525833333333</v>
      </c>
      <c r="F20" s="14">
        <f t="shared" ref="F20:F75" si="1">+D20*E20</f>
        <v>283206.31</v>
      </c>
    </row>
    <row r="21" spans="1:6" x14ac:dyDescent="0.3">
      <c r="A21" s="31">
        <v>2</v>
      </c>
      <c r="B21" s="32" t="s">
        <v>27</v>
      </c>
      <c r="C21" s="31"/>
      <c r="D21" s="31"/>
      <c r="E21" s="36"/>
      <c r="F21" s="36"/>
    </row>
    <row r="22" spans="1:6" ht="57.6" x14ac:dyDescent="0.3">
      <c r="A22" s="6">
        <v>2.1</v>
      </c>
      <c r="B22" s="13" t="s">
        <v>28</v>
      </c>
      <c r="C22" s="6" t="s">
        <v>29</v>
      </c>
      <c r="D22" s="6">
        <v>31.499999999999996</v>
      </c>
      <c r="E22" s="14">
        <v>31621.257651515152</v>
      </c>
      <c r="F22" s="14">
        <f t="shared" si="1"/>
        <v>996069.61602272722</v>
      </c>
    </row>
    <row r="23" spans="1:6" ht="57.6" x14ac:dyDescent="0.3">
      <c r="A23" s="6">
        <v>2.2000000000000002</v>
      </c>
      <c r="B23" s="13" t="s">
        <v>30</v>
      </c>
      <c r="C23" s="6" t="s">
        <v>29</v>
      </c>
      <c r="D23" s="6">
        <v>37.895999999999994</v>
      </c>
      <c r="E23" s="14">
        <v>166413.07583333334</v>
      </c>
      <c r="F23" s="14">
        <f t="shared" si="1"/>
        <v>6306389.9217799995</v>
      </c>
    </row>
    <row r="24" spans="1:6" x14ac:dyDescent="0.3">
      <c r="A24" s="31">
        <v>3</v>
      </c>
      <c r="B24" s="32" t="s">
        <v>31</v>
      </c>
      <c r="C24" s="31"/>
      <c r="D24" s="31"/>
      <c r="E24" s="36"/>
      <c r="F24" s="36">
        <f t="shared" si="1"/>
        <v>0</v>
      </c>
    </row>
    <row r="25" spans="1:6" ht="72" x14ac:dyDescent="0.3">
      <c r="A25" s="6">
        <v>3.1</v>
      </c>
      <c r="B25" s="13" t="s">
        <v>32</v>
      </c>
      <c r="C25" s="6" t="s">
        <v>29</v>
      </c>
      <c r="D25" s="6">
        <v>22.5</v>
      </c>
      <c r="E25" s="14">
        <v>156515.57583333334</v>
      </c>
      <c r="F25" s="14">
        <f t="shared" si="1"/>
        <v>3521600.4562500003</v>
      </c>
    </row>
    <row r="26" spans="1:6" ht="57.6" x14ac:dyDescent="0.3">
      <c r="A26" s="6">
        <v>3.2</v>
      </c>
      <c r="B26" s="13" t="s">
        <v>33</v>
      </c>
      <c r="C26" s="6" t="s">
        <v>34</v>
      </c>
      <c r="D26" s="6">
        <v>90</v>
      </c>
      <c r="E26" s="14">
        <v>10264.075833333336</v>
      </c>
      <c r="F26" s="14">
        <f t="shared" si="1"/>
        <v>923766.82500000019</v>
      </c>
    </row>
    <row r="27" spans="1:6" ht="86.4" x14ac:dyDescent="0.3">
      <c r="A27" s="6">
        <v>3.3</v>
      </c>
      <c r="B27" s="13" t="s">
        <v>35</v>
      </c>
      <c r="C27" s="6" t="s">
        <v>34</v>
      </c>
      <c r="D27" s="6">
        <v>90</v>
      </c>
      <c r="E27" s="14">
        <v>94308.621295833349</v>
      </c>
      <c r="F27" s="14">
        <f t="shared" si="1"/>
        <v>8487775.9166250005</v>
      </c>
    </row>
    <row r="28" spans="1:6" ht="86.4" x14ac:dyDescent="0.3">
      <c r="A28" s="6">
        <v>3.4</v>
      </c>
      <c r="B28" s="13" t="s">
        <v>36</v>
      </c>
      <c r="C28" s="6" t="s">
        <v>37</v>
      </c>
      <c r="D28" s="6">
        <v>103.158</v>
      </c>
      <c r="E28" s="14">
        <v>6957.0758333333333</v>
      </c>
      <c r="F28" s="14">
        <f t="shared" si="1"/>
        <v>717678.02881499997</v>
      </c>
    </row>
    <row r="29" spans="1:6" ht="43.2" x14ac:dyDescent="0.3">
      <c r="A29" s="6">
        <v>3.5</v>
      </c>
      <c r="B29" s="13" t="s">
        <v>38</v>
      </c>
      <c r="C29" s="6" t="s">
        <v>34</v>
      </c>
      <c r="D29" s="6">
        <v>90</v>
      </c>
      <c r="E29" s="14">
        <v>13817.075833333332</v>
      </c>
      <c r="F29" s="14">
        <f t="shared" si="1"/>
        <v>1243536.825</v>
      </c>
    </row>
    <row r="30" spans="1:6" ht="158.4" x14ac:dyDescent="0.3">
      <c r="A30" s="6">
        <v>3.6</v>
      </c>
      <c r="B30" s="13" t="s">
        <v>39</v>
      </c>
      <c r="C30" s="6" t="s">
        <v>19</v>
      </c>
      <c r="D30" s="6">
        <v>28</v>
      </c>
      <c r="E30" s="14">
        <v>399638.07583333331</v>
      </c>
      <c r="F30" s="14">
        <f t="shared" si="1"/>
        <v>11189866.123333333</v>
      </c>
    </row>
    <row r="31" spans="1:6" x14ac:dyDescent="0.3">
      <c r="A31" s="31">
        <v>4</v>
      </c>
      <c r="B31" s="32" t="s">
        <v>40</v>
      </c>
      <c r="C31" s="31"/>
      <c r="D31" s="31"/>
      <c r="E31" s="36"/>
      <c r="F31" s="36"/>
    </row>
    <row r="32" spans="1:6" ht="144" x14ac:dyDescent="0.3">
      <c r="A32" s="6">
        <v>4.0999999999999996</v>
      </c>
      <c r="B32" s="13" t="s">
        <v>41</v>
      </c>
      <c r="C32" s="6" t="s">
        <v>26</v>
      </c>
      <c r="D32" s="6">
        <v>23</v>
      </c>
      <c r="E32" s="14">
        <v>67736.71772208334</v>
      </c>
      <c r="F32" s="14">
        <f t="shared" si="1"/>
        <v>1557944.5076079168</v>
      </c>
    </row>
    <row r="33" spans="1:6" ht="144" x14ac:dyDescent="0.3">
      <c r="A33" s="6">
        <v>4.2</v>
      </c>
      <c r="B33" s="13" t="s">
        <v>42</v>
      </c>
      <c r="C33" s="6" t="s">
        <v>34</v>
      </c>
      <c r="D33" s="6">
        <v>57.5</v>
      </c>
      <c r="E33" s="14">
        <v>78886.782629583337</v>
      </c>
      <c r="F33" s="14">
        <f t="shared" si="1"/>
        <v>4535990.001201042</v>
      </c>
    </row>
    <row r="34" spans="1:6" ht="72" x14ac:dyDescent="0.3">
      <c r="A34" s="6">
        <v>4.3</v>
      </c>
      <c r="B34" s="13" t="s">
        <v>43</v>
      </c>
      <c r="C34" s="6" t="s">
        <v>29</v>
      </c>
      <c r="D34" s="6">
        <v>1.2</v>
      </c>
      <c r="E34" s="14">
        <v>751777.8804583333</v>
      </c>
      <c r="F34" s="14">
        <f t="shared" si="1"/>
        <v>902133.45654999989</v>
      </c>
    </row>
    <row r="35" spans="1:6" x14ac:dyDescent="0.3">
      <c r="A35" s="31">
        <v>5</v>
      </c>
      <c r="B35" s="32" t="s">
        <v>44</v>
      </c>
      <c r="C35" s="31"/>
      <c r="D35" s="31"/>
      <c r="E35" s="36"/>
      <c r="F35" s="36"/>
    </row>
    <row r="36" spans="1:6" ht="57.6" x14ac:dyDescent="0.3">
      <c r="A36" s="6">
        <v>5.0999999999999996</v>
      </c>
      <c r="B36" s="13" t="s">
        <v>45</v>
      </c>
      <c r="C36" s="6" t="s">
        <v>34</v>
      </c>
      <c r="D36" s="6">
        <v>162.5</v>
      </c>
      <c r="E36" s="14">
        <v>33243.425323958334</v>
      </c>
      <c r="F36" s="14">
        <f t="shared" si="1"/>
        <v>5402056.6151432293</v>
      </c>
    </row>
    <row r="37" spans="1:6" ht="86.4" x14ac:dyDescent="0.3">
      <c r="A37" s="6">
        <v>5.2</v>
      </c>
      <c r="B37" s="13" t="s">
        <v>46</v>
      </c>
      <c r="C37" s="6" t="s">
        <v>34</v>
      </c>
      <c r="D37" s="6">
        <v>315</v>
      </c>
      <c r="E37" s="14">
        <v>75973.075833333336</v>
      </c>
      <c r="F37" s="14">
        <f t="shared" si="1"/>
        <v>23931518.887499999</v>
      </c>
    </row>
    <row r="38" spans="1:6" ht="57.6" x14ac:dyDescent="0.3">
      <c r="A38" s="6">
        <v>5.3</v>
      </c>
      <c r="B38" s="13" t="s">
        <v>47</v>
      </c>
      <c r="C38" s="6" t="s">
        <v>19</v>
      </c>
      <c r="D38" s="6">
        <v>90</v>
      </c>
      <c r="E38" s="14">
        <v>71130.355425833346</v>
      </c>
      <c r="F38" s="14">
        <f t="shared" si="1"/>
        <v>6401731.9883250007</v>
      </c>
    </row>
    <row r="39" spans="1:6" ht="115.2" x14ac:dyDescent="0.3">
      <c r="A39" s="6">
        <v>5.4</v>
      </c>
      <c r="B39" s="13" t="s">
        <v>48</v>
      </c>
      <c r="C39" s="6" t="s">
        <v>34</v>
      </c>
      <c r="D39" s="6">
        <v>1081.5736999999999</v>
      </c>
      <c r="E39" s="14">
        <v>36583.075833333336</v>
      </c>
      <c r="F39" s="14">
        <f t="shared" si="1"/>
        <v>39567292.686438918</v>
      </c>
    </row>
    <row r="40" spans="1:6" x14ac:dyDescent="0.3">
      <c r="A40" s="31">
        <v>6</v>
      </c>
      <c r="B40" s="32" t="s">
        <v>49</v>
      </c>
      <c r="C40" s="31"/>
      <c r="D40" s="31"/>
      <c r="E40" s="36"/>
      <c r="F40" s="36"/>
    </row>
    <row r="41" spans="1:6" ht="158.4" x14ac:dyDescent="0.3">
      <c r="A41" s="6">
        <v>6.1</v>
      </c>
      <c r="B41" s="13" t="s">
        <v>50</v>
      </c>
      <c r="C41" s="6" t="s">
        <v>19</v>
      </c>
      <c r="D41" s="6">
        <v>74</v>
      </c>
      <c r="E41" s="14">
        <v>10892.025833333333</v>
      </c>
      <c r="F41" s="14">
        <f t="shared" si="1"/>
        <v>806009.91166666662</v>
      </c>
    </row>
    <row r="42" spans="1:6" ht="158.4" x14ac:dyDescent="0.3">
      <c r="A42" s="6">
        <v>6.2</v>
      </c>
      <c r="B42" s="13" t="s">
        <v>51</v>
      </c>
      <c r="C42" s="6" t="s">
        <v>19</v>
      </c>
      <c r="D42" s="6">
        <v>10</v>
      </c>
      <c r="E42" s="14">
        <v>12307.150833333333</v>
      </c>
      <c r="F42" s="14">
        <f t="shared" si="1"/>
        <v>123071.50833333333</v>
      </c>
    </row>
    <row r="43" spans="1:6" ht="158.4" x14ac:dyDescent="0.3">
      <c r="A43" s="6">
        <v>6.3</v>
      </c>
      <c r="B43" s="13" t="s">
        <v>52</v>
      </c>
      <c r="C43" s="6" t="s">
        <v>19</v>
      </c>
      <c r="D43" s="6">
        <v>10</v>
      </c>
      <c r="E43" s="14">
        <v>14120.850833333334</v>
      </c>
      <c r="F43" s="14">
        <f t="shared" si="1"/>
        <v>141208.50833333333</v>
      </c>
    </row>
    <row r="44" spans="1:6" ht="158.4" x14ac:dyDescent="0.3">
      <c r="A44" s="6">
        <v>6.4</v>
      </c>
      <c r="B44" s="13" t="s">
        <v>53</v>
      </c>
      <c r="C44" s="6" t="s">
        <v>19</v>
      </c>
      <c r="D44" s="6">
        <v>30</v>
      </c>
      <c r="E44" s="14">
        <v>14730.300833333335</v>
      </c>
      <c r="F44" s="14">
        <f t="shared" si="1"/>
        <v>441909.02500000002</v>
      </c>
    </row>
    <row r="45" spans="1:6" ht="57.6" x14ac:dyDescent="0.3">
      <c r="A45" s="6">
        <v>6.5</v>
      </c>
      <c r="B45" s="13" t="s">
        <v>54</v>
      </c>
      <c r="C45" s="6" t="s">
        <v>55</v>
      </c>
      <c r="D45" s="6">
        <v>2</v>
      </c>
      <c r="E45" s="14">
        <v>127863.07583333334</v>
      </c>
      <c r="F45" s="14">
        <f t="shared" si="1"/>
        <v>255726.15166666667</v>
      </c>
    </row>
    <row r="46" spans="1:6" ht="57.6" x14ac:dyDescent="0.3">
      <c r="A46" s="6">
        <v>6.6</v>
      </c>
      <c r="B46" s="13" t="s">
        <v>56</v>
      </c>
      <c r="C46" s="6" t="s">
        <v>55</v>
      </c>
      <c r="D46" s="6">
        <v>4</v>
      </c>
      <c r="E46" s="14">
        <v>197863.07583333334</v>
      </c>
      <c r="F46" s="14">
        <f t="shared" si="1"/>
        <v>791452.30333333334</v>
      </c>
    </row>
    <row r="47" spans="1:6" x14ac:dyDescent="0.3">
      <c r="A47" s="31">
        <v>7</v>
      </c>
      <c r="B47" s="32" t="s">
        <v>57</v>
      </c>
      <c r="C47" s="31"/>
      <c r="D47" s="31"/>
      <c r="E47" s="36"/>
      <c r="F47" s="36"/>
    </row>
    <row r="48" spans="1:6" ht="57.6" x14ac:dyDescent="0.3">
      <c r="A48" s="6">
        <v>7.1</v>
      </c>
      <c r="B48" s="13" t="s">
        <v>58</v>
      </c>
      <c r="C48" s="6" t="s">
        <v>26</v>
      </c>
      <c r="D48" s="6">
        <v>50</v>
      </c>
      <c r="E48" s="14">
        <v>35360.575833333336</v>
      </c>
      <c r="F48" s="14">
        <f t="shared" si="1"/>
        <v>1768028.7916666667</v>
      </c>
    </row>
    <row r="49" spans="1:6" ht="57.6" x14ac:dyDescent="0.3">
      <c r="A49" s="6">
        <v>7.2</v>
      </c>
      <c r="B49" s="13" t="s">
        <v>59</v>
      </c>
      <c r="C49" s="6" t="s">
        <v>26</v>
      </c>
      <c r="D49" s="6">
        <v>54</v>
      </c>
      <c r="E49" s="14">
        <v>50960.575833333336</v>
      </c>
      <c r="F49" s="14">
        <f t="shared" si="1"/>
        <v>2751871.0950000002</v>
      </c>
    </row>
    <row r="50" spans="1:6" ht="57.6" x14ac:dyDescent="0.3">
      <c r="A50" s="6">
        <v>7.18</v>
      </c>
      <c r="B50" s="13" t="s">
        <v>60</v>
      </c>
      <c r="C50" s="6" t="s">
        <v>26</v>
      </c>
      <c r="D50" s="6">
        <v>67</v>
      </c>
      <c r="E50" s="14">
        <v>69203.075833333336</v>
      </c>
      <c r="F50" s="14">
        <f t="shared" si="1"/>
        <v>4636606.0808333335</v>
      </c>
    </row>
    <row r="51" spans="1:6" ht="57.6" x14ac:dyDescent="0.3">
      <c r="A51" s="6">
        <v>7.19</v>
      </c>
      <c r="B51" s="13" t="s">
        <v>61</v>
      </c>
      <c r="C51" s="6" t="s">
        <v>55</v>
      </c>
      <c r="D51" s="6">
        <v>2</v>
      </c>
      <c r="E51" s="14">
        <v>429002.60311958333</v>
      </c>
      <c r="F51" s="14">
        <f t="shared" si="1"/>
        <v>858005.20623916667</v>
      </c>
    </row>
    <row r="52" spans="1:6" x14ac:dyDescent="0.3">
      <c r="A52" s="31">
        <v>8</v>
      </c>
      <c r="B52" s="32" t="s">
        <v>62</v>
      </c>
      <c r="C52" s="31"/>
      <c r="D52" s="31"/>
      <c r="E52" s="36"/>
      <c r="F52" s="36"/>
    </row>
    <row r="53" spans="1:6" ht="158.4" x14ac:dyDescent="0.3">
      <c r="A53" s="6">
        <v>8.1</v>
      </c>
      <c r="B53" s="13" t="s">
        <v>63</v>
      </c>
      <c r="C53" s="6" t="s">
        <v>55</v>
      </c>
      <c r="D53" s="6">
        <v>20</v>
      </c>
      <c r="E53" s="14">
        <v>881703.07583333331</v>
      </c>
      <c r="F53" s="14">
        <f t="shared" si="1"/>
        <v>17634061.516666666</v>
      </c>
    </row>
    <row r="54" spans="1:6" ht="158.4" x14ac:dyDescent="0.3">
      <c r="A54" s="6">
        <v>8.1999999999999993</v>
      </c>
      <c r="B54" s="13" t="s">
        <v>64</v>
      </c>
      <c r="C54" s="6" t="s">
        <v>55</v>
      </c>
      <c r="D54" s="6">
        <v>4</v>
      </c>
      <c r="E54" s="14">
        <v>556003.07583333331</v>
      </c>
      <c r="F54" s="14">
        <f t="shared" si="1"/>
        <v>2224012.3033333332</v>
      </c>
    </row>
    <row r="55" spans="1:6" x14ac:dyDescent="0.3">
      <c r="A55" s="33">
        <v>9</v>
      </c>
      <c r="B55" s="34" t="s">
        <v>65</v>
      </c>
      <c r="C55" s="33"/>
      <c r="D55" s="33"/>
      <c r="E55" s="35"/>
      <c r="F55" s="35"/>
    </row>
    <row r="56" spans="1:6" ht="57.6" x14ac:dyDescent="0.3">
      <c r="A56" s="6">
        <v>9.1</v>
      </c>
      <c r="B56" s="13" t="s">
        <v>66</v>
      </c>
      <c r="C56" s="6" t="s">
        <v>55</v>
      </c>
      <c r="D56" s="6">
        <v>22</v>
      </c>
      <c r="E56" s="14">
        <v>1318203.0758333334</v>
      </c>
      <c r="F56" s="14">
        <f t="shared" si="1"/>
        <v>29000467.668333337</v>
      </c>
    </row>
    <row r="57" spans="1:6" ht="72" x14ac:dyDescent="0.3">
      <c r="A57" s="6">
        <v>9.1999999999999993</v>
      </c>
      <c r="B57" s="13" t="s">
        <v>67</v>
      </c>
      <c r="C57" s="6" t="s">
        <v>55</v>
      </c>
      <c r="D57" s="6">
        <v>6</v>
      </c>
      <c r="E57" s="14">
        <v>860403.07583333331</v>
      </c>
      <c r="F57" s="14">
        <f t="shared" si="1"/>
        <v>5162418.4550000001</v>
      </c>
    </row>
    <row r="58" spans="1:6" ht="86.4" x14ac:dyDescent="0.3">
      <c r="A58" s="6">
        <v>9.3000000000000007</v>
      </c>
      <c r="B58" s="13" t="s">
        <v>68</v>
      </c>
      <c r="C58" s="6" t="s">
        <v>55</v>
      </c>
      <c r="D58" s="6">
        <v>4</v>
      </c>
      <c r="E58" s="14">
        <v>1969903.0758333334</v>
      </c>
      <c r="F58" s="14">
        <f t="shared" si="1"/>
        <v>7879612.3033333337</v>
      </c>
    </row>
    <row r="59" spans="1:6" ht="28.8" x14ac:dyDescent="0.3">
      <c r="A59" s="6">
        <v>9.4</v>
      </c>
      <c r="B59" s="13" t="s">
        <v>69</v>
      </c>
      <c r="C59" s="6" t="s">
        <v>55</v>
      </c>
      <c r="D59" s="6">
        <v>2</v>
      </c>
      <c r="E59" s="14">
        <v>886003.07583333331</v>
      </c>
      <c r="F59" s="14">
        <f t="shared" si="1"/>
        <v>1772006.1516666666</v>
      </c>
    </row>
    <row r="60" spans="1:6" ht="28.8" x14ac:dyDescent="0.3">
      <c r="A60" s="6">
        <v>9.5</v>
      </c>
      <c r="B60" s="13" t="s">
        <v>70</v>
      </c>
      <c r="C60" s="6" t="s">
        <v>55</v>
      </c>
      <c r="D60" s="6">
        <v>2</v>
      </c>
      <c r="E60" s="14">
        <v>342003.07583333331</v>
      </c>
      <c r="F60" s="14">
        <f t="shared" si="1"/>
        <v>684006.15166666661</v>
      </c>
    </row>
    <row r="61" spans="1:6" ht="28.8" x14ac:dyDescent="0.3">
      <c r="A61" s="6">
        <v>9.6</v>
      </c>
      <c r="B61" s="13" t="s">
        <v>71</v>
      </c>
      <c r="C61" s="6" t="s">
        <v>55</v>
      </c>
      <c r="D61" s="6">
        <v>4</v>
      </c>
      <c r="E61" s="14">
        <v>506003.07583333331</v>
      </c>
      <c r="F61" s="14">
        <f t="shared" si="1"/>
        <v>2024012.3033333332</v>
      </c>
    </row>
    <row r="62" spans="1:6" ht="28.8" x14ac:dyDescent="0.3">
      <c r="A62" s="6">
        <v>9.6999999999999993</v>
      </c>
      <c r="B62" s="13" t="s">
        <v>72</v>
      </c>
      <c r="C62" s="6" t="s">
        <v>55</v>
      </c>
      <c r="D62" s="6">
        <v>4</v>
      </c>
      <c r="E62" s="14">
        <v>548003.07583333331</v>
      </c>
      <c r="F62" s="14">
        <f t="shared" si="1"/>
        <v>2192012.3033333332</v>
      </c>
    </row>
    <row r="63" spans="1:6" x14ac:dyDescent="0.3">
      <c r="A63" s="33">
        <v>10</v>
      </c>
      <c r="B63" s="34" t="s">
        <v>73</v>
      </c>
      <c r="C63" s="33"/>
      <c r="D63" s="33"/>
      <c r="E63" s="35"/>
      <c r="F63" s="35"/>
    </row>
    <row r="64" spans="1:6" ht="28.8" x14ac:dyDescent="0.3">
      <c r="A64" s="6">
        <v>10.1</v>
      </c>
      <c r="B64" s="13" t="s">
        <v>74</v>
      </c>
      <c r="C64" s="6" t="s">
        <v>55</v>
      </c>
      <c r="D64" s="6">
        <v>15</v>
      </c>
      <c r="E64" s="14">
        <v>163003.91176470587</v>
      </c>
      <c r="F64" s="14">
        <f t="shared" si="1"/>
        <v>2445058.676470588</v>
      </c>
    </row>
    <row r="65" spans="1:6" ht="57.6" x14ac:dyDescent="0.3">
      <c r="A65" s="6">
        <v>10.199999999999999</v>
      </c>
      <c r="B65" s="13" t="s">
        <v>75</v>
      </c>
      <c r="C65" s="6" t="s">
        <v>55</v>
      </c>
      <c r="D65" s="6">
        <v>8</v>
      </c>
      <c r="E65" s="14">
        <v>179019.66176470587</v>
      </c>
      <c r="F65" s="14">
        <f t="shared" si="1"/>
        <v>1432157.294117647</v>
      </c>
    </row>
    <row r="66" spans="1:6" ht="86.4" x14ac:dyDescent="0.3">
      <c r="A66" s="6">
        <v>10.3</v>
      </c>
      <c r="B66" s="13" t="s">
        <v>76</v>
      </c>
      <c r="C66" s="6" t="s">
        <v>55</v>
      </c>
      <c r="D66" s="6">
        <v>8</v>
      </c>
      <c r="E66" s="14">
        <v>132634.51176470588</v>
      </c>
      <c r="F66" s="14">
        <f t="shared" si="1"/>
        <v>1061076.094117647</v>
      </c>
    </row>
    <row r="67" spans="1:6" ht="86.4" x14ac:dyDescent="0.3">
      <c r="A67" s="6">
        <v>10.4</v>
      </c>
      <c r="B67" s="13" t="s">
        <v>77</v>
      </c>
      <c r="C67" s="6" t="s">
        <v>55</v>
      </c>
      <c r="D67" s="6">
        <v>45</v>
      </c>
      <c r="E67" s="14">
        <v>200944.51176470588</v>
      </c>
      <c r="F67" s="14">
        <f t="shared" si="1"/>
        <v>9042503.0294117648</v>
      </c>
    </row>
    <row r="68" spans="1:6" ht="28.8" x14ac:dyDescent="0.3">
      <c r="A68" s="6">
        <v>10.5</v>
      </c>
      <c r="B68" s="13" t="s">
        <v>78</v>
      </c>
      <c r="C68" s="6" t="s">
        <v>26</v>
      </c>
      <c r="D68" s="6">
        <v>16</v>
      </c>
      <c r="E68" s="14">
        <v>76755.61</v>
      </c>
      <c r="F68" s="14">
        <f t="shared" si="1"/>
        <v>1228089.76</v>
      </c>
    </row>
    <row r="69" spans="1:6" ht="43.2" x14ac:dyDescent="0.3">
      <c r="A69" s="6">
        <v>10.6</v>
      </c>
      <c r="B69" s="13" t="s">
        <v>79</v>
      </c>
      <c r="C69" s="6" t="s">
        <v>55</v>
      </c>
      <c r="D69" s="6">
        <v>16</v>
      </c>
      <c r="E69" s="14">
        <v>617039.19999999995</v>
      </c>
      <c r="F69" s="14">
        <f t="shared" si="1"/>
        <v>9872627.1999999993</v>
      </c>
    </row>
    <row r="70" spans="1:6" ht="72" x14ac:dyDescent="0.3">
      <c r="A70" s="6">
        <v>10.7</v>
      </c>
      <c r="B70" s="13" t="s">
        <v>80</v>
      </c>
      <c r="C70" s="6" t="s">
        <v>55</v>
      </c>
      <c r="D70" s="6">
        <v>150</v>
      </c>
      <c r="E70" s="14">
        <v>136660.36176470589</v>
      </c>
      <c r="F70" s="14">
        <f t="shared" si="1"/>
        <v>20499054.264705881</v>
      </c>
    </row>
    <row r="71" spans="1:6" ht="28.8" x14ac:dyDescent="0.3">
      <c r="A71" s="6">
        <v>10.8</v>
      </c>
      <c r="B71" s="13" t="s">
        <v>81</v>
      </c>
      <c r="C71" s="6" t="s">
        <v>26</v>
      </c>
      <c r="D71" s="6">
        <v>225</v>
      </c>
      <c r="E71" s="14">
        <v>90181.848888888897</v>
      </c>
      <c r="F71" s="14">
        <f t="shared" si="1"/>
        <v>20290916</v>
      </c>
    </row>
    <row r="72" spans="1:6" ht="43.2" x14ac:dyDescent="0.3">
      <c r="A72" s="6">
        <v>10.9</v>
      </c>
      <c r="B72" s="13" t="s">
        <v>82</v>
      </c>
      <c r="C72" s="6" t="s">
        <v>26</v>
      </c>
      <c r="D72" s="6">
        <v>1</v>
      </c>
      <c r="E72" s="14">
        <v>16688.166666666664</v>
      </c>
      <c r="F72" s="14">
        <f t="shared" si="1"/>
        <v>16688.166666666664</v>
      </c>
    </row>
    <row r="73" spans="1:6" ht="57.6" x14ac:dyDescent="0.3">
      <c r="A73" s="6">
        <v>10.1</v>
      </c>
      <c r="B73" s="13" t="s">
        <v>83</v>
      </c>
      <c r="C73" s="6" t="s">
        <v>55</v>
      </c>
      <c r="D73" s="6">
        <v>3</v>
      </c>
      <c r="E73" s="14">
        <v>527731</v>
      </c>
      <c r="F73" s="14">
        <f t="shared" si="1"/>
        <v>1583193</v>
      </c>
    </row>
    <row r="74" spans="1:6" ht="43.2" x14ac:dyDescent="0.3">
      <c r="A74" s="6">
        <v>10.11</v>
      </c>
      <c r="B74" s="13" t="s">
        <v>84</v>
      </c>
      <c r="C74" s="6" t="s">
        <v>55</v>
      </c>
      <c r="D74" s="6">
        <v>2</v>
      </c>
      <c r="E74" s="14">
        <v>81867</v>
      </c>
      <c r="F74" s="14">
        <f t="shared" si="1"/>
        <v>163734</v>
      </c>
    </row>
    <row r="75" spans="1:6" ht="43.2" x14ac:dyDescent="0.3">
      <c r="A75" s="6">
        <v>10.119999999999999</v>
      </c>
      <c r="B75" s="13" t="s">
        <v>85</v>
      </c>
      <c r="C75" s="6" t="s">
        <v>55</v>
      </c>
      <c r="D75" s="6">
        <v>2</v>
      </c>
      <c r="E75" s="14">
        <v>47080</v>
      </c>
      <c r="F75" s="14">
        <f t="shared" si="1"/>
        <v>94160</v>
      </c>
    </row>
    <row r="76" spans="1:6" x14ac:dyDescent="0.3">
      <c r="A76" s="41" t="s">
        <v>20</v>
      </c>
      <c r="B76" s="41"/>
      <c r="C76" s="41"/>
      <c r="D76" s="41"/>
      <c r="E76" s="41"/>
      <c r="F76" s="15">
        <f>SUM(F19:F75)</f>
        <v>270403594.14815491</v>
      </c>
    </row>
    <row r="78" spans="1:6" x14ac:dyDescent="0.3">
      <c r="A78" s="41" t="s">
        <v>86</v>
      </c>
      <c r="B78" s="41"/>
      <c r="C78" s="41"/>
      <c r="D78" s="41"/>
      <c r="E78" s="41"/>
      <c r="F78" s="17">
        <f>+F76+F14</f>
        <v>324600838.71347439</v>
      </c>
    </row>
    <row r="79" spans="1:6" x14ac:dyDescent="0.3">
      <c r="A79" s="41" t="s">
        <v>87</v>
      </c>
      <c r="B79" s="41"/>
      <c r="C79" s="41"/>
      <c r="D79" s="41"/>
      <c r="E79" s="18">
        <v>0.28529998000000001</v>
      </c>
      <c r="F79" s="20">
        <f>+F78*E79</f>
        <v>92608612.792937472</v>
      </c>
    </row>
    <row r="80" spans="1:6" x14ac:dyDescent="0.3">
      <c r="A80" s="41" t="s">
        <v>88</v>
      </c>
      <c r="B80" s="41"/>
      <c r="C80" s="41"/>
      <c r="D80" s="41"/>
      <c r="E80" s="19">
        <v>0.04</v>
      </c>
      <c r="F80" s="20">
        <f>+F78*E80</f>
        <v>12984033.548538975</v>
      </c>
    </row>
    <row r="81" spans="1:6" x14ac:dyDescent="0.3">
      <c r="A81" s="41" t="s">
        <v>89</v>
      </c>
      <c r="B81" s="41"/>
      <c r="C81" s="41"/>
      <c r="D81" s="41"/>
      <c r="E81" s="41"/>
      <c r="F81" s="20">
        <v>5138878</v>
      </c>
    </row>
    <row r="82" spans="1:6" x14ac:dyDescent="0.3">
      <c r="A82" s="41" t="s">
        <v>90</v>
      </c>
      <c r="B82" s="41"/>
      <c r="C82" s="41"/>
      <c r="D82" s="41"/>
      <c r="E82" s="41"/>
      <c r="F82" s="20">
        <f>+F78+F79+F80+F81</f>
        <v>435332363.05495083</v>
      </c>
    </row>
  </sheetData>
  <mergeCells count="12">
    <mergeCell ref="A82:E82"/>
    <mergeCell ref="A4:F4"/>
    <mergeCell ref="A3:F3"/>
    <mergeCell ref="A2:F2"/>
    <mergeCell ref="A14:E14"/>
    <mergeCell ref="A16:F16"/>
    <mergeCell ref="A76:E76"/>
    <mergeCell ref="A1:F1"/>
    <mergeCell ref="A78:E78"/>
    <mergeCell ref="A79:D79"/>
    <mergeCell ref="A80:D80"/>
    <mergeCell ref="A81:E8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CE765-2958-4CCD-B313-1C221FF91C4C}">
  <dimension ref="B2:F57"/>
  <sheetViews>
    <sheetView workbookViewId="0">
      <selection activeCell="J19" sqref="J19"/>
    </sheetView>
  </sheetViews>
  <sheetFormatPr baseColWidth="10" defaultRowHeight="14.4" x14ac:dyDescent="0.3"/>
  <cols>
    <col min="2" max="2" width="35" customWidth="1"/>
    <col min="5" max="6" width="14.77734375" bestFit="1" customWidth="1"/>
  </cols>
  <sheetData>
    <row r="2" spans="2:6" x14ac:dyDescent="0.3">
      <c r="B2" s="48" t="s">
        <v>164</v>
      </c>
      <c r="C2" s="48"/>
      <c r="D2" s="48"/>
      <c r="E2" s="48"/>
      <c r="F2" s="48"/>
    </row>
    <row r="3" spans="2:6" ht="28.8" customHeight="1" x14ac:dyDescent="0.3">
      <c r="B3" s="49" t="s">
        <v>0</v>
      </c>
      <c r="C3" s="49"/>
      <c r="D3" s="49"/>
      <c r="E3" s="49"/>
      <c r="F3" s="49"/>
    </row>
    <row r="4" spans="2:6" x14ac:dyDescent="0.3">
      <c r="B4" s="48" t="s">
        <v>196</v>
      </c>
      <c r="C4" s="48"/>
      <c r="D4" s="48"/>
      <c r="E4" s="48"/>
      <c r="F4" s="48"/>
    </row>
    <row r="5" spans="2:6" x14ac:dyDescent="0.3">
      <c r="B5" s="38" t="s">
        <v>165</v>
      </c>
      <c r="C5" s="38" t="s">
        <v>5</v>
      </c>
      <c r="D5" s="38" t="s">
        <v>6</v>
      </c>
      <c r="E5" s="38" t="s">
        <v>7</v>
      </c>
      <c r="F5" s="38" t="s">
        <v>8</v>
      </c>
    </row>
    <row r="6" spans="2:6" x14ac:dyDescent="0.3">
      <c r="B6" s="2" t="s">
        <v>166</v>
      </c>
      <c r="C6" s="2"/>
      <c r="D6" s="2"/>
      <c r="E6" s="2"/>
      <c r="F6" s="2"/>
    </row>
    <row r="7" spans="2:6" x14ac:dyDescent="0.3">
      <c r="B7" s="2" t="s">
        <v>167</v>
      </c>
      <c r="C7" s="2" t="s">
        <v>168</v>
      </c>
      <c r="D7" s="2">
        <v>2</v>
      </c>
      <c r="E7" s="37">
        <v>7000</v>
      </c>
      <c r="F7" s="37">
        <f>+D7*E7</f>
        <v>14000</v>
      </c>
    </row>
    <row r="8" spans="2:6" x14ac:dyDescent="0.3">
      <c r="B8" s="2" t="s">
        <v>169</v>
      </c>
      <c r="C8" s="2" t="s">
        <v>168</v>
      </c>
      <c r="D8" s="2">
        <v>2</v>
      </c>
      <c r="E8" s="37">
        <v>4000</v>
      </c>
      <c r="F8" s="37">
        <f t="shared" ref="F8:F12" si="0">+D8*E8</f>
        <v>8000</v>
      </c>
    </row>
    <row r="9" spans="2:6" x14ac:dyDescent="0.3">
      <c r="B9" s="2" t="s">
        <v>170</v>
      </c>
      <c r="C9" s="2" t="s">
        <v>171</v>
      </c>
      <c r="D9" s="2">
        <v>2</v>
      </c>
      <c r="E9" s="37">
        <v>25000</v>
      </c>
      <c r="F9" s="37">
        <f t="shared" si="0"/>
        <v>50000</v>
      </c>
    </row>
    <row r="10" spans="2:6" x14ac:dyDescent="0.3">
      <c r="B10" s="2" t="s">
        <v>172</v>
      </c>
      <c r="C10" s="2" t="s">
        <v>171</v>
      </c>
      <c r="D10" s="2">
        <v>2</v>
      </c>
      <c r="E10" s="37">
        <v>20000</v>
      </c>
      <c r="F10" s="37">
        <f t="shared" si="0"/>
        <v>40000</v>
      </c>
    </row>
    <row r="11" spans="2:6" x14ac:dyDescent="0.3">
      <c r="B11" s="2" t="s">
        <v>173</v>
      </c>
      <c r="C11" s="2" t="s">
        <v>171</v>
      </c>
      <c r="D11" s="2">
        <v>2</v>
      </c>
      <c r="E11" s="37">
        <v>20000</v>
      </c>
      <c r="F11" s="37">
        <f t="shared" si="0"/>
        <v>40000</v>
      </c>
    </row>
    <row r="12" spans="2:6" x14ac:dyDescent="0.3">
      <c r="B12" s="2" t="s">
        <v>174</v>
      </c>
      <c r="C12" s="2" t="s">
        <v>171</v>
      </c>
      <c r="D12" s="2">
        <v>2</v>
      </c>
      <c r="E12" s="37">
        <v>100000</v>
      </c>
      <c r="F12" s="37">
        <f t="shared" si="0"/>
        <v>200000</v>
      </c>
    </row>
    <row r="14" spans="2:6" x14ac:dyDescent="0.3">
      <c r="B14" s="50" t="s">
        <v>175</v>
      </c>
      <c r="C14" s="50"/>
      <c r="D14" s="50"/>
      <c r="E14" s="50"/>
      <c r="F14" s="37">
        <f>SUM(F7:F13)</f>
        <v>352000</v>
      </c>
    </row>
    <row r="16" spans="2:6" x14ac:dyDescent="0.3">
      <c r="B16" s="45" t="s">
        <v>176</v>
      </c>
      <c r="C16" s="45"/>
      <c r="D16" s="45"/>
      <c r="E16" s="45"/>
      <c r="F16" s="45"/>
    </row>
    <row r="17" spans="2:6" x14ac:dyDescent="0.3">
      <c r="B17" s="38" t="s">
        <v>165</v>
      </c>
      <c r="C17" s="38" t="s">
        <v>5</v>
      </c>
      <c r="D17" s="38" t="s">
        <v>6</v>
      </c>
      <c r="E17" s="38" t="s">
        <v>7</v>
      </c>
      <c r="F17" s="38" t="s">
        <v>8</v>
      </c>
    </row>
    <row r="18" spans="2:6" x14ac:dyDescent="0.3">
      <c r="B18" s="2" t="s">
        <v>166</v>
      </c>
      <c r="C18" s="2"/>
      <c r="D18" s="2"/>
      <c r="E18" s="2"/>
      <c r="F18" s="2"/>
    </row>
    <row r="19" spans="2:6" x14ac:dyDescent="0.3">
      <c r="B19" s="2" t="s">
        <v>167</v>
      </c>
      <c r="C19" s="2" t="s">
        <v>168</v>
      </c>
      <c r="D19" s="2">
        <v>2</v>
      </c>
      <c r="E19" s="37">
        <v>7000</v>
      </c>
      <c r="F19" s="37">
        <f>+D19*E19</f>
        <v>14000</v>
      </c>
    </row>
    <row r="20" spans="2:6" x14ac:dyDescent="0.3">
      <c r="B20" s="2" t="s">
        <v>170</v>
      </c>
      <c r="C20" s="2" t="s">
        <v>171</v>
      </c>
      <c r="D20" s="2">
        <v>2</v>
      </c>
      <c r="E20" s="37">
        <v>25000</v>
      </c>
      <c r="F20" s="37">
        <f t="shared" ref="F20:F22" si="1">+D20*E20</f>
        <v>50000</v>
      </c>
    </row>
    <row r="21" spans="2:6" x14ac:dyDescent="0.3">
      <c r="B21" s="2" t="s">
        <v>172</v>
      </c>
      <c r="C21" s="2" t="s">
        <v>171</v>
      </c>
      <c r="D21" s="2">
        <v>2</v>
      </c>
      <c r="E21" s="37">
        <v>20000</v>
      </c>
      <c r="F21" s="37">
        <f t="shared" si="1"/>
        <v>40000</v>
      </c>
    </row>
    <row r="22" spans="2:6" x14ac:dyDescent="0.3">
      <c r="B22" s="2" t="s">
        <v>174</v>
      </c>
      <c r="C22" s="2" t="s">
        <v>171</v>
      </c>
      <c r="D22" s="2">
        <v>2</v>
      </c>
      <c r="E22" s="37">
        <v>100000</v>
      </c>
      <c r="F22" s="37">
        <f t="shared" si="1"/>
        <v>200000</v>
      </c>
    </row>
    <row r="24" spans="2:6" x14ac:dyDescent="0.3">
      <c r="B24" s="51" t="s">
        <v>175</v>
      </c>
      <c r="C24" s="52"/>
      <c r="D24" s="52"/>
      <c r="E24" s="53"/>
      <c r="F24" s="12">
        <f>SUM(F19:F23)</f>
        <v>304000</v>
      </c>
    </row>
    <row r="26" spans="2:6" x14ac:dyDescent="0.3">
      <c r="B26" s="45" t="s">
        <v>177</v>
      </c>
      <c r="C26" s="45"/>
      <c r="D26" s="45"/>
      <c r="E26" s="45"/>
      <c r="F26" s="45"/>
    </row>
    <row r="27" spans="2:6" x14ac:dyDescent="0.3">
      <c r="B27" s="38" t="s">
        <v>165</v>
      </c>
      <c r="C27" s="38" t="s">
        <v>5</v>
      </c>
      <c r="D27" s="38" t="s">
        <v>6</v>
      </c>
      <c r="E27" s="38" t="s">
        <v>7</v>
      </c>
      <c r="F27" s="38" t="s">
        <v>8</v>
      </c>
    </row>
    <row r="28" spans="2:6" x14ac:dyDescent="0.3">
      <c r="B28" s="2" t="s">
        <v>178</v>
      </c>
      <c r="C28" s="2" t="s">
        <v>168</v>
      </c>
      <c r="D28" s="2">
        <v>4</v>
      </c>
      <c r="E28" s="37">
        <v>25000</v>
      </c>
      <c r="F28" s="37">
        <f>+D28*E28</f>
        <v>100000</v>
      </c>
    </row>
    <row r="29" spans="2:6" x14ac:dyDescent="0.3">
      <c r="B29" s="2" t="s">
        <v>179</v>
      </c>
      <c r="C29" s="2" t="s">
        <v>168</v>
      </c>
      <c r="D29" s="2">
        <v>200</v>
      </c>
      <c r="E29" s="37">
        <v>500</v>
      </c>
      <c r="F29" s="37">
        <f t="shared" ref="F29:F34" si="2">+D29*E29</f>
        <v>100000</v>
      </c>
    </row>
    <row r="30" spans="2:6" x14ac:dyDescent="0.3">
      <c r="B30" s="2" t="s">
        <v>180</v>
      </c>
      <c r="C30" s="2" t="s">
        <v>168</v>
      </c>
      <c r="D30" s="2">
        <v>4</v>
      </c>
      <c r="E30" s="37">
        <v>55000</v>
      </c>
      <c r="F30" s="37">
        <f t="shared" si="2"/>
        <v>220000</v>
      </c>
    </row>
    <row r="31" spans="2:6" x14ac:dyDescent="0.3">
      <c r="B31" s="2" t="s">
        <v>181</v>
      </c>
      <c r="C31" s="2" t="s">
        <v>168</v>
      </c>
      <c r="D31" s="2">
        <v>2</v>
      </c>
      <c r="E31" s="37">
        <v>100000</v>
      </c>
      <c r="F31" s="37">
        <f t="shared" si="2"/>
        <v>200000</v>
      </c>
    </row>
    <row r="32" spans="2:6" x14ac:dyDescent="0.3">
      <c r="B32" s="2" t="s">
        <v>182</v>
      </c>
      <c r="C32" s="2" t="s">
        <v>183</v>
      </c>
      <c r="D32" s="2">
        <v>200</v>
      </c>
      <c r="E32" s="37">
        <v>4500</v>
      </c>
      <c r="F32" s="37">
        <f t="shared" si="2"/>
        <v>900000</v>
      </c>
    </row>
    <row r="33" spans="2:6" x14ac:dyDescent="0.3">
      <c r="B33" s="2" t="s">
        <v>184</v>
      </c>
      <c r="C33" s="2" t="s">
        <v>185</v>
      </c>
      <c r="D33" s="2">
        <v>120</v>
      </c>
      <c r="E33" s="37">
        <v>6000</v>
      </c>
      <c r="F33" s="37">
        <f t="shared" si="2"/>
        <v>720000</v>
      </c>
    </row>
    <row r="34" spans="2:6" x14ac:dyDescent="0.3">
      <c r="B34" s="2" t="s">
        <v>186</v>
      </c>
      <c r="C34" s="2" t="s">
        <v>187</v>
      </c>
      <c r="D34" s="2">
        <v>12</v>
      </c>
      <c r="E34" s="37">
        <v>35000</v>
      </c>
      <c r="F34" s="37">
        <f t="shared" si="2"/>
        <v>420000</v>
      </c>
    </row>
    <row r="37" spans="2:6" x14ac:dyDescent="0.3">
      <c r="B37" s="45" t="s">
        <v>175</v>
      </c>
      <c r="C37" s="45"/>
      <c r="D37" s="45"/>
      <c r="E37" s="45"/>
      <c r="F37" s="12">
        <f>SUM(F28:F36)</f>
        <v>2660000</v>
      </c>
    </row>
    <row r="40" spans="2:6" x14ac:dyDescent="0.3">
      <c r="B40" s="46" t="s">
        <v>188</v>
      </c>
      <c r="C40" s="46"/>
      <c r="D40" s="46"/>
      <c r="E40" s="46"/>
      <c r="F40" s="46"/>
    </row>
    <row r="41" spans="2:6" x14ac:dyDescent="0.3">
      <c r="B41" s="2" t="s">
        <v>165</v>
      </c>
      <c r="C41" s="2" t="s">
        <v>5</v>
      </c>
      <c r="D41" s="2" t="s">
        <v>6</v>
      </c>
      <c r="E41" s="2" t="s">
        <v>7</v>
      </c>
      <c r="F41" s="2" t="s">
        <v>8</v>
      </c>
    </row>
    <row r="42" spans="2:6" x14ac:dyDescent="0.3">
      <c r="B42" s="2" t="s">
        <v>189</v>
      </c>
      <c r="C42" s="2" t="s">
        <v>168</v>
      </c>
      <c r="D42" s="2">
        <v>2</v>
      </c>
      <c r="E42" s="37">
        <v>60000</v>
      </c>
      <c r="F42" s="37">
        <f>+D42*E42</f>
        <v>120000</v>
      </c>
    </row>
    <row r="43" spans="2:6" x14ac:dyDescent="0.3">
      <c r="B43" s="2" t="s">
        <v>190</v>
      </c>
      <c r="C43" s="2" t="s">
        <v>168</v>
      </c>
      <c r="D43" s="2">
        <v>6</v>
      </c>
      <c r="E43" s="37">
        <v>100000</v>
      </c>
      <c r="F43" s="37">
        <f t="shared" ref="F43:F47" si="3">+D43*E43</f>
        <v>600000</v>
      </c>
    </row>
    <row r="44" spans="2:6" x14ac:dyDescent="0.3">
      <c r="B44" s="2" t="s">
        <v>191</v>
      </c>
      <c r="C44" s="2" t="s">
        <v>168</v>
      </c>
      <c r="D44" s="2">
        <v>2</v>
      </c>
      <c r="E44" s="37">
        <v>70000</v>
      </c>
      <c r="F44" s="37">
        <f t="shared" si="3"/>
        <v>140000</v>
      </c>
    </row>
    <row r="45" spans="2:6" x14ac:dyDescent="0.3">
      <c r="B45" s="2" t="s">
        <v>192</v>
      </c>
      <c r="C45" s="2" t="s">
        <v>187</v>
      </c>
      <c r="D45" s="2">
        <v>8</v>
      </c>
      <c r="E45" s="37">
        <v>25000</v>
      </c>
      <c r="F45" s="37">
        <f t="shared" si="3"/>
        <v>200000</v>
      </c>
    </row>
    <row r="46" spans="2:6" x14ac:dyDescent="0.3">
      <c r="B46" s="2" t="s">
        <v>193</v>
      </c>
      <c r="C46" s="2" t="s">
        <v>187</v>
      </c>
      <c r="D46" s="2">
        <v>8</v>
      </c>
      <c r="E46" s="37">
        <v>30000</v>
      </c>
      <c r="F46" s="37">
        <f t="shared" si="3"/>
        <v>240000</v>
      </c>
    </row>
    <row r="47" spans="2:6" x14ac:dyDescent="0.3">
      <c r="B47" s="2" t="s">
        <v>194</v>
      </c>
      <c r="C47" s="2" t="s">
        <v>168</v>
      </c>
      <c r="D47" s="2">
        <v>1</v>
      </c>
      <c r="E47" s="37">
        <v>522878</v>
      </c>
      <c r="F47" s="37">
        <f t="shared" si="3"/>
        <v>522878</v>
      </c>
    </row>
    <row r="49" spans="2:6" x14ac:dyDescent="0.3">
      <c r="B49" s="46" t="s">
        <v>175</v>
      </c>
      <c r="C49" s="46"/>
      <c r="D49" s="46"/>
      <c r="E49" s="46"/>
      <c r="F49" s="12">
        <f>SUM(F42:F48)</f>
        <v>1822878</v>
      </c>
    </row>
    <row r="51" spans="2:6" x14ac:dyDescent="0.3">
      <c r="B51" s="46" t="s">
        <v>195</v>
      </c>
      <c r="C51" s="46"/>
      <c r="D51" s="46"/>
      <c r="E51" s="46"/>
      <c r="F51" s="46"/>
    </row>
    <row r="52" spans="2:6" x14ac:dyDescent="0.3">
      <c r="B52" s="46" t="s">
        <v>196</v>
      </c>
      <c r="C52" s="46"/>
      <c r="D52" s="46"/>
      <c r="E52" s="46"/>
      <c r="F52" s="39">
        <f>+F14</f>
        <v>352000</v>
      </c>
    </row>
    <row r="53" spans="2:6" x14ac:dyDescent="0.3">
      <c r="B53" s="46" t="s">
        <v>197</v>
      </c>
      <c r="C53" s="46"/>
      <c r="D53" s="46"/>
      <c r="E53" s="46"/>
      <c r="F53" s="12">
        <f>+F24</f>
        <v>304000</v>
      </c>
    </row>
    <row r="54" spans="2:6" x14ac:dyDescent="0.3">
      <c r="B54" s="46" t="s">
        <v>198</v>
      </c>
      <c r="C54" s="46"/>
      <c r="D54" s="46"/>
      <c r="E54" s="46"/>
      <c r="F54" s="12">
        <f>+F37</f>
        <v>2660000</v>
      </c>
    </row>
    <row r="55" spans="2:6" x14ac:dyDescent="0.3">
      <c r="B55" s="47" t="s">
        <v>199</v>
      </c>
      <c r="C55" s="47"/>
      <c r="D55" s="47"/>
      <c r="E55" s="47"/>
      <c r="F55" s="12">
        <f>+F49</f>
        <v>1822878</v>
      </c>
    </row>
    <row r="57" spans="2:6" x14ac:dyDescent="0.3">
      <c r="B57" s="46" t="s">
        <v>200</v>
      </c>
      <c r="C57" s="46"/>
      <c r="D57" s="46"/>
      <c r="E57" s="46"/>
      <c r="F57" s="39">
        <f>SUM(F52:F56)</f>
        <v>5138878</v>
      </c>
    </row>
  </sheetData>
  <mergeCells count="16">
    <mergeCell ref="B24:E24"/>
    <mergeCell ref="B2:F2"/>
    <mergeCell ref="B3:F3"/>
    <mergeCell ref="B4:F4"/>
    <mergeCell ref="B14:E14"/>
    <mergeCell ref="B16:F16"/>
    <mergeCell ref="B53:E53"/>
    <mergeCell ref="B54:E54"/>
    <mergeCell ref="B55:E55"/>
    <mergeCell ref="B57:E57"/>
    <mergeCell ref="B26:F26"/>
    <mergeCell ref="B37:E37"/>
    <mergeCell ref="B40:F40"/>
    <mergeCell ref="B49:E49"/>
    <mergeCell ref="B51:F51"/>
    <mergeCell ref="B52:E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BFAE9-BEE7-4BEB-BC16-9FA33E6CF97A}">
  <dimension ref="A1:Q34"/>
  <sheetViews>
    <sheetView topLeftCell="D4" workbookViewId="0">
      <selection activeCell="M7" sqref="M7"/>
    </sheetView>
  </sheetViews>
  <sheetFormatPr baseColWidth="10" defaultRowHeight="14.4" x14ac:dyDescent="0.3"/>
  <cols>
    <col min="2" max="2" width="48.21875" customWidth="1"/>
    <col min="4" max="4" width="13.6640625" bestFit="1" customWidth="1"/>
    <col min="8" max="8" width="16.44140625" bestFit="1" customWidth="1"/>
    <col min="11" max="11" width="18.5546875" bestFit="1" customWidth="1"/>
    <col min="12" max="12" width="6.109375" bestFit="1" customWidth="1"/>
    <col min="13" max="13" width="16.21875" bestFit="1" customWidth="1"/>
    <col min="15" max="15" width="20.77734375" bestFit="1" customWidth="1"/>
  </cols>
  <sheetData>
    <row r="1" spans="1:17" x14ac:dyDescent="0.3">
      <c r="A1" s="45" t="s">
        <v>91</v>
      </c>
      <c r="B1" s="45"/>
      <c r="C1" s="45"/>
      <c r="D1" s="45"/>
      <c r="E1" s="45"/>
      <c r="F1" s="45"/>
      <c r="G1" s="45"/>
      <c r="H1" s="45"/>
    </row>
    <row r="2" spans="1:17" ht="14.4" customHeight="1" x14ac:dyDescent="0.3">
      <c r="A2" s="43" t="s">
        <v>0</v>
      </c>
      <c r="B2" s="43"/>
      <c r="C2" s="43"/>
      <c r="D2" s="43"/>
      <c r="E2" s="43"/>
      <c r="F2" s="43"/>
      <c r="G2" s="43"/>
      <c r="H2" s="43"/>
    </row>
    <row r="4" spans="1:17" x14ac:dyDescent="0.3">
      <c r="A4" s="45" t="s">
        <v>92</v>
      </c>
      <c r="B4" s="45"/>
      <c r="C4" s="45"/>
      <c r="D4" s="45"/>
      <c r="E4" s="45"/>
      <c r="F4" s="45"/>
      <c r="G4" s="45"/>
      <c r="H4" s="45"/>
    </row>
    <row r="6" spans="1:17" s="21" customFormat="1" ht="28.8" x14ac:dyDescent="0.3">
      <c r="A6" s="10" t="s">
        <v>3</v>
      </c>
      <c r="B6" s="10" t="s">
        <v>4</v>
      </c>
      <c r="C6" s="10" t="s">
        <v>93</v>
      </c>
      <c r="D6" s="10" t="s">
        <v>94</v>
      </c>
      <c r="E6" s="10" t="s">
        <v>95</v>
      </c>
      <c r="F6" s="10" t="s">
        <v>96</v>
      </c>
      <c r="G6" s="10" t="s">
        <v>97</v>
      </c>
      <c r="H6" s="10" t="s">
        <v>98</v>
      </c>
      <c r="K6" s="42" t="s">
        <v>123</v>
      </c>
      <c r="L6" s="42"/>
    </row>
    <row r="7" spans="1:17" x14ac:dyDescent="0.3">
      <c r="A7" s="23">
        <v>1</v>
      </c>
      <c r="B7" s="23" t="s">
        <v>99</v>
      </c>
      <c r="C7" s="23"/>
      <c r="D7" s="25"/>
      <c r="E7" s="23"/>
      <c r="F7" s="23"/>
      <c r="G7" s="23"/>
      <c r="H7" s="24">
        <f>SUM(H8:H11)</f>
        <v>36433401</v>
      </c>
      <c r="K7" s="2"/>
      <c r="L7" s="2"/>
    </row>
    <row r="8" spans="1:17" x14ac:dyDescent="0.3">
      <c r="A8" s="3">
        <v>1.1000000000000001</v>
      </c>
      <c r="B8" s="3" t="s">
        <v>100</v>
      </c>
      <c r="C8" s="3">
        <v>1</v>
      </c>
      <c r="D8" s="4">
        <v>4500000</v>
      </c>
      <c r="E8" s="3">
        <v>2475000</v>
      </c>
      <c r="F8" s="22">
        <v>0.31891999999999998</v>
      </c>
      <c r="G8" s="3">
        <v>3</v>
      </c>
      <c r="H8" s="4">
        <f>+(D8+E8)*F8*G8</f>
        <v>6673401</v>
      </c>
      <c r="K8" s="2" t="s">
        <v>124</v>
      </c>
      <c r="L8" s="26">
        <v>0.04</v>
      </c>
    </row>
    <row r="9" spans="1:17" x14ac:dyDescent="0.3">
      <c r="A9" s="3">
        <v>1.2</v>
      </c>
      <c r="B9" s="3" t="s">
        <v>101</v>
      </c>
      <c r="C9" s="3">
        <v>1</v>
      </c>
      <c r="D9" s="4">
        <v>3500000</v>
      </c>
      <c r="E9" s="3">
        <v>1925000.0000000002</v>
      </c>
      <c r="F9" s="22">
        <v>1</v>
      </c>
      <c r="G9" s="3">
        <v>3</v>
      </c>
      <c r="H9" s="4">
        <f t="shared" ref="H9:H11" si="0">+(D9+E9)*F9*G9</f>
        <v>16275000</v>
      </c>
      <c r="K9" s="2" t="s">
        <v>125</v>
      </c>
      <c r="L9" s="26">
        <v>1.4999999999999999E-2</v>
      </c>
    </row>
    <row r="10" spans="1:17" x14ac:dyDescent="0.3">
      <c r="A10" s="3">
        <v>1.3</v>
      </c>
      <c r="B10" s="3" t="s">
        <v>102</v>
      </c>
      <c r="C10" s="3">
        <v>1</v>
      </c>
      <c r="D10" s="4">
        <v>2500000</v>
      </c>
      <c r="E10" s="3">
        <v>1375000</v>
      </c>
      <c r="F10" s="22">
        <v>0.6</v>
      </c>
      <c r="G10" s="3">
        <v>3</v>
      </c>
      <c r="H10" s="4">
        <f>+(D10+E10)*F10*G10</f>
        <v>6975000</v>
      </c>
      <c r="K10" s="2" t="s">
        <v>126</v>
      </c>
      <c r="L10" s="26">
        <v>0.01</v>
      </c>
    </row>
    <row r="11" spans="1:17" x14ac:dyDescent="0.3">
      <c r="A11" s="3">
        <v>1.4</v>
      </c>
      <c r="B11" s="3" t="s">
        <v>103</v>
      </c>
      <c r="C11" s="3">
        <v>1</v>
      </c>
      <c r="D11" s="4">
        <v>3500000</v>
      </c>
      <c r="E11" s="3">
        <v>1925000.0000000002</v>
      </c>
      <c r="F11" s="22">
        <v>0.4</v>
      </c>
      <c r="G11" s="3">
        <v>3</v>
      </c>
      <c r="H11" s="4">
        <f t="shared" si="0"/>
        <v>6510000</v>
      </c>
      <c r="K11" s="2" t="s">
        <v>127</v>
      </c>
      <c r="L11" s="26">
        <v>0.05</v>
      </c>
    </row>
    <row r="12" spans="1:17" x14ac:dyDescent="0.3">
      <c r="A12" s="23">
        <v>2</v>
      </c>
      <c r="B12" s="23" t="s">
        <v>104</v>
      </c>
      <c r="C12" s="23"/>
      <c r="D12" s="24"/>
      <c r="E12" s="23"/>
      <c r="F12" s="23"/>
      <c r="G12" s="23"/>
      <c r="H12" s="24">
        <f>SUM(H13:H14)</f>
        <v>3600000</v>
      </c>
      <c r="K12" s="2" t="s">
        <v>128</v>
      </c>
      <c r="L12" s="26">
        <v>0.01</v>
      </c>
    </row>
    <row r="13" spans="1:17" x14ac:dyDescent="0.3">
      <c r="A13" s="3">
        <v>2.1</v>
      </c>
      <c r="B13" s="3" t="s">
        <v>105</v>
      </c>
      <c r="C13" s="3" t="s">
        <v>106</v>
      </c>
      <c r="D13" s="4">
        <v>500000</v>
      </c>
      <c r="E13" s="3"/>
      <c r="F13" s="3"/>
      <c r="G13" s="3">
        <v>3</v>
      </c>
      <c r="H13" s="4">
        <f>+D13*G13</f>
        <v>1500000</v>
      </c>
      <c r="K13" s="2" t="s">
        <v>129</v>
      </c>
      <c r="L13" s="26">
        <f>SUM(L8:L12)</f>
        <v>0.125</v>
      </c>
    </row>
    <row r="14" spans="1:17" x14ac:dyDescent="0.3">
      <c r="A14" s="3">
        <v>2.2000000000000002</v>
      </c>
      <c r="B14" s="3" t="s">
        <v>107</v>
      </c>
      <c r="C14" s="3" t="s">
        <v>106</v>
      </c>
      <c r="D14" s="4">
        <v>700000</v>
      </c>
      <c r="E14" s="3"/>
      <c r="F14" s="3"/>
      <c r="G14" s="3">
        <v>3</v>
      </c>
      <c r="H14" s="4">
        <f>+D14*G14</f>
        <v>2100000</v>
      </c>
    </row>
    <row r="15" spans="1:17" x14ac:dyDescent="0.3">
      <c r="A15" s="23">
        <v>3</v>
      </c>
      <c r="B15" s="23" t="s">
        <v>108</v>
      </c>
      <c r="C15" s="23"/>
      <c r="D15" s="24"/>
      <c r="E15" s="23"/>
      <c r="F15" s="23"/>
      <c r="G15" s="23"/>
      <c r="H15" s="24">
        <f>+H16</f>
        <v>3200000</v>
      </c>
      <c r="K15" s="46" t="s">
        <v>130</v>
      </c>
      <c r="L15" s="46"/>
      <c r="M15" s="46"/>
      <c r="N15" s="46"/>
      <c r="O15" s="46"/>
      <c r="P15" s="46"/>
      <c r="Q15" s="2" t="s">
        <v>131</v>
      </c>
    </row>
    <row r="16" spans="1:17" x14ac:dyDescent="0.3">
      <c r="A16" s="3">
        <v>3.1</v>
      </c>
      <c r="B16" s="3" t="s">
        <v>109</v>
      </c>
      <c r="C16" s="3">
        <v>1</v>
      </c>
      <c r="D16" s="4">
        <v>3200000</v>
      </c>
      <c r="E16" s="3"/>
      <c r="F16" s="3"/>
      <c r="G16" s="3">
        <v>1</v>
      </c>
      <c r="H16" s="4">
        <f>+D16*G16</f>
        <v>3200000</v>
      </c>
      <c r="K16" s="2" t="s">
        <v>132</v>
      </c>
      <c r="L16" s="54" t="s">
        <v>133</v>
      </c>
      <c r="M16" s="55"/>
      <c r="N16" s="55"/>
      <c r="O16" s="55"/>
      <c r="P16" s="55"/>
      <c r="Q16" s="56"/>
    </row>
    <row r="17" spans="1:17" x14ac:dyDescent="0.3">
      <c r="A17" s="3"/>
      <c r="B17" s="3"/>
      <c r="C17" s="3"/>
      <c r="D17" s="4"/>
      <c r="E17" s="3"/>
      <c r="F17" s="3"/>
      <c r="G17" s="3"/>
      <c r="H17" s="4"/>
      <c r="K17" s="54"/>
      <c r="L17" s="55"/>
      <c r="M17" s="55"/>
      <c r="N17" s="55"/>
      <c r="O17" s="55"/>
      <c r="P17" s="55"/>
      <c r="Q17" s="56"/>
    </row>
    <row r="18" spans="1:17" x14ac:dyDescent="0.3">
      <c r="A18" s="23">
        <v>4</v>
      </c>
      <c r="B18" s="23" t="s">
        <v>110</v>
      </c>
      <c r="C18" s="23"/>
      <c r="D18" s="24"/>
      <c r="E18" s="23"/>
      <c r="F18" s="23"/>
      <c r="G18" s="23"/>
      <c r="H18" s="24">
        <f>+H19+H20</f>
        <v>6300107</v>
      </c>
      <c r="K18" s="2" t="s">
        <v>134</v>
      </c>
      <c r="L18" s="57" t="s">
        <v>135</v>
      </c>
      <c r="M18" s="58"/>
      <c r="N18" s="58"/>
      <c r="O18" s="58"/>
      <c r="P18" s="59"/>
      <c r="Q18" s="16">
        <v>1</v>
      </c>
    </row>
    <row r="19" spans="1:17" x14ac:dyDescent="0.3">
      <c r="A19" s="3">
        <v>4.0999999999999996</v>
      </c>
      <c r="B19" s="3" t="s">
        <v>111</v>
      </c>
      <c r="C19" s="3">
        <v>1</v>
      </c>
      <c r="D19" s="4">
        <v>1800107</v>
      </c>
      <c r="E19" s="3"/>
      <c r="F19" s="3"/>
      <c r="G19" s="3"/>
      <c r="H19" s="4">
        <f>+C19*D19</f>
        <v>1800107</v>
      </c>
      <c r="K19" s="2" t="s">
        <v>136</v>
      </c>
      <c r="L19" s="57" t="s">
        <v>137</v>
      </c>
      <c r="M19" s="58"/>
      <c r="N19" s="58"/>
      <c r="O19" s="58"/>
      <c r="P19" s="59"/>
      <c r="Q19" s="16">
        <v>8.3333333333333329E-2</v>
      </c>
    </row>
    <row r="20" spans="1:17" x14ac:dyDescent="0.3">
      <c r="A20" s="3">
        <v>4.2</v>
      </c>
      <c r="B20" s="3" t="s">
        <v>112</v>
      </c>
      <c r="C20" s="3">
        <v>1</v>
      </c>
      <c r="D20" s="4">
        <v>4500000</v>
      </c>
      <c r="E20" s="3"/>
      <c r="F20" s="22">
        <v>1</v>
      </c>
      <c r="G20" s="3"/>
      <c r="H20" s="4">
        <f>+C20*D20*F20</f>
        <v>4500000</v>
      </c>
      <c r="K20" s="2" t="s">
        <v>138</v>
      </c>
      <c r="L20" s="57" t="s">
        <v>139</v>
      </c>
      <c r="M20" s="58"/>
      <c r="N20" s="58"/>
      <c r="O20" s="58"/>
      <c r="P20" s="59"/>
      <c r="Q20" s="16">
        <v>8.3333333333333329E-2</v>
      </c>
    </row>
    <row r="21" spans="1:17" x14ac:dyDescent="0.3">
      <c r="A21" s="3"/>
      <c r="B21" s="3"/>
      <c r="C21" s="3"/>
      <c r="D21" s="4"/>
      <c r="E21" s="3"/>
      <c r="F21" s="3"/>
      <c r="G21" s="3"/>
      <c r="H21" s="4"/>
      <c r="K21" s="2" t="s">
        <v>140</v>
      </c>
      <c r="L21" s="57" t="s">
        <v>141</v>
      </c>
      <c r="M21" s="58"/>
      <c r="N21" s="58"/>
      <c r="O21" s="58"/>
      <c r="P21" s="59"/>
      <c r="Q21" s="16">
        <v>0.01</v>
      </c>
    </row>
    <row r="22" spans="1:17" x14ac:dyDescent="0.3">
      <c r="A22" s="3"/>
      <c r="B22" s="3"/>
      <c r="C22" s="3"/>
      <c r="D22" s="4"/>
      <c r="E22" s="3"/>
      <c r="F22" s="3"/>
      <c r="G22" s="3"/>
      <c r="H22" s="4"/>
      <c r="K22" s="2" t="s">
        <v>142</v>
      </c>
      <c r="L22" s="57" t="s">
        <v>143</v>
      </c>
      <c r="M22" s="58"/>
      <c r="N22" s="58"/>
      <c r="O22" s="58"/>
      <c r="P22" s="59"/>
      <c r="Q22" s="16">
        <v>4.1666666666666664E-2</v>
      </c>
    </row>
    <row r="23" spans="1:17" x14ac:dyDescent="0.3">
      <c r="A23" s="23">
        <v>5</v>
      </c>
      <c r="B23" s="23" t="s">
        <v>113</v>
      </c>
      <c r="C23" s="23"/>
      <c r="D23" s="24"/>
      <c r="E23" s="23"/>
      <c r="F23" s="23"/>
      <c r="G23" s="23"/>
      <c r="H23" s="24">
        <f>+H29*L13</f>
        <v>40575104.843750007</v>
      </c>
      <c r="K23" s="2" t="s">
        <v>144</v>
      </c>
      <c r="L23" s="57" t="s">
        <v>145</v>
      </c>
      <c r="M23" s="58"/>
      <c r="N23" s="58"/>
      <c r="O23" s="58"/>
      <c r="P23" s="59"/>
      <c r="Q23" s="16">
        <v>0.28499999999999998</v>
      </c>
    </row>
    <row r="24" spans="1:17" x14ac:dyDescent="0.3">
      <c r="A24" s="23">
        <v>6</v>
      </c>
      <c r="B24" s="23" t="s">
        <v>114</v>
      </c>
      <c r="C24" s="23"/>
      <c r="D24" s="24"/>
      <c r="E24" s="23"/>
      <c r="F24" s="23"/>
      <c r="G24" s="23"/>
      <c r="H24" s="24">
        <f>+H25+H26+H27</f>
        <v>2500000</v>
      </c>
      <c r="K24" s="2" t="s">
        <v>146</v>
      </c>
      <c r="L24" s="57" t="s">
        <v>147</v>
      </c>
      <c r="M24" s="58"/>
      <c r="N24" s="58"/>
      <c r="O24" s="58"/>
      <c r="P24" s="59"/>
      <c r="Q24" s="16">
        <v>0.04</v>
      </c>
    </row>
    <row r="25" spans="1:17" ht="40.200000000000003" customHeight="1" x14ac:dyDescent="0.3">
      <c r="A25" s="3">
        <v>6.1</v>
      </c>
      <c r="B25" s="3" t="s">
        <v>115</v>
      </c>
      <c r="C25" s="3">
        <v>2</v>
      </c>
      <c r="D25" s="4">
        <v>350000</v>
      </c>
      <c r="E25" s="3"/>
      <c r="F25" s="3"/>
      <c r="G25" s="3"/>
      <c r="H25" s="4">
        <f>+C25*D25</f>
        <v>700000</v>
      </c>
      <c r="K25" s="2" t="s">
        <v>148</v>
      </c>
      <c r="L25" s="57" t="s">
        <v>149</v>
      </c>
      <c r="M25" s="58"/>
      <c r="N25" s="58"/>
      <c r="O25" s="58"/>
      <c r="P25" s="59"/>
      <c r="Q25" s="16">
        <v>6.9599999999999995E-2</v>
      </c>
    </row>
    <row r="26" spans="1:17" ht="28.8" x14ac:dyDescent="0.3">
      <c r="A26" s="3">
        <v>6.2</v>
      </c>
      <c r="B26" s="3" t="s">
        <v>116</v>
      </c>
      <c r="C26" s="3">
        <v>60</v>
      </c>
      <c r="D26" s="4">
        <v>12500</v>
      </c>
      <c r="E26" s="3"/>
      <c r="F26" s="3"/>
      <c r="G26" s="3"/>
      <c r="H26" s="4">
        <f t="shared" ref="H26:H27" si="1">+C26*D26</f>
        <v>750000</v>
      </c>
      <c r="K26" s="2" t="s">
        <v>150</v>
      </c>
      <c r="L26" s="57" t="s">
        <v>151</v>
      </c>
      <c r="M26" s="58"/>
      <c r="N26" s="58"/>
      <c r="O26" s="58"/>
      <c r="P26" s="59"/>
      <c r="Q26" s="16">
        <v>0.02</v>
      </c>
    </row>
    <row r="27" spans="1:17" ht="28.8" x14ac:dyDescent="0.3">
      <c r="A27" s="3">
        <v>6.3</v>
      </c>
      <c r="B27" s="3" t="s">
        <v>117</v>
      </c>
      <c r="C27" s="3">
        <v>7</v>
      </c>
      <c r="D27" s="4">
        <v>150000</v>
      </c>
      <c r="E27" s="3"/>
      <c r="F27" s="3"/>
      <c r="G27" s="3"/>
      <c r="H27" s="4">
        <f t="shared" si="1"/>
        <v>1050000</v>
      </c>
      <c r="K27" s="2" t="s">
        <v>152</v>
      </c>
      <c r="L27" s="57" t="s">
        <v>153</v>
      </c>
      <c r="M27" s="58"/>
      <c r="N27" s="58"/>
      <c r="O27" s="58"/>
      <c r="P27" s="59"/>
      <c r="Q27" s="16">
        <v>0.03</v>
      </c>
    </row>
    <row r="28" spans="1:17" x14ac:dyDescent="0.3">
      <c r="A28" s="46" t="s">
        <v>118</v>
      </c>
      <c r="B28" s="46"/>
      <c r="C28" s="46"/>
      <c r="D28" s="46"/>
      <c r="E28" s="46"/>
      <c r="F28" s="46"/>
      <c r="G28" s="46"/>
      <c r="H28" s="27">
        <f>+H7+H12+H15+H18+H23+H24</f>
        <v>92608612.84375</v>
      </c>
      <c r="K28" s="2" t="s">
        <v>154</v>
      </c>
      <c r="L28" s="57" t="s">
        <v>155</v>
      </c>
      <c r="M28" s="58"/>
      <c r="N28" s="58"/>
      <c r="O28" s="58"/>
      <c r="P28" s="59"/>
      <c r="Q28" s="29">
        <v>0.01</v>
      </c>
    </row>
    <row r="29" spans="1:17" ht="27.6" customHeight="1" x14ac:dyDescent="0.3">
      <c r="A29" s="46" t="s">
        <v>119</v>
      </c>
      <c r="B29" s="46"/>
      <c r="C29" s="46"/>
      <c r="D29" s="46"/>
      <c r="E29" s="46"/>
      <c r="F29" s="46"/>
      <c r="G29" s="46"/>
      <c r="H29" s="28">
        <v>324600838.75000006</v>
      </c>
      <c r="K29" s="2" t="s">
        <v>156</v>
      </c>
      <c r="L29" s="60" t="s">
        <v>157</v>
      </c>
      <c r="M29" s="61"/>
      <c r="N29" s="61"/>
      <c r="O29" s="61"/>
      <c r="P29" s="62"/>
      <c r="Q29" s="29">
        <v>0.02</v>
      </c>
    </row>
    <row r="30" spans="1:17" x14ac:dyDescent="0.3">
      <c r="A30" s="46" t="s">
        <v>120</v>
      </c>
      <c r="B30" s="46"/>
      <c r="C30" s="46"/>
      <c r="D30" s="46"/>
      <c r="E30" s="46"/>
      <c r="F30" s="46"/>
      <c r="G30" s="46"/>
      <c r="H30" s="29">
        <f>+ROUND(H28/H29,8)</f>
        <v>0.28529998000000001</v>
      </c>
      <c r="K30" s="54"/>
      <c r="L30" s="55"/>
      <c r="M30" s="55"/>
      <c r="N30" s="55"/>
      <c r="O30" s="55"/>
      <c r="P30" s="56"/>
      <c r="Q30" s="29">
        <f>SUM(Q18:Q29)</f>
        <v>1.6929333333333334</v>
      </c>
    </row>
    <row r="31" spans="1:17" x14ac:dyDescent="0.3">
      <c r="A31" s="46" t="s">
        <v>121</v>
      </c>
      <c r="B31" s="46"/>
      <c r="C31" s="46"/>
      <c r="D31" s="46"/>
      <c r="E31" s="46"/>
      <c r="F31" s="46"/>
      <c r="G31" s="46"/>
      <c r="H31" s="29">
        <v>0.04</v>
      </c>
    </row>
    <row r="32" spans="1:17" x14ac:dyDescent="0.3">
      <c r="A32" s="46" t="s">
        <v>122</v>
      </c>
      <c r="B32" s="46"/>
      <c r="C32" s="46"/>
      <c r="D32" s="46"/>
      <c r="E32" s="46"/>
      <c r="F32" s="46"/>
      <c r="G32" s="46"/>
      <c r="H32" s="29">
        <f>+H30+H31</f>
        <v>0.32529997999999999</v>
      </c>
      <c r="K32" s="46" t="s">
        <v>158</v>
      </c>
      <c r="L32" s="46"/>
      <c r="M32" s="2" t="s">
        <v>159</v>
      </c>
      <c r="N32" s="2" t="s">
        <v>160</v>
      </c>
      <c r="O32" s="2" t="s">
        <v>161</v>
      </c>
    </row>
    <row r="33" spans="11:15" x14ac:dyDescent="0.3">
      <c r="K33" s="46" t="s">
        <v>162</v>
      </c>
      <c r="L33" s="46"/>
      <c r="M33" s="28">
        <v>76791.371493435829</v>
      </c>
      <c r="N33" s="29">
        <v>1.6929000000000001</v>
      </c>
      <c r="O33" s="28">
        <f>+ROUND(M33*N33,0)</f>
        <v>130000</v>
      </c>
    </row>
    <row r="34" spans="11:15" x14ac:dyDescent="0.3">
      <c r="K34" s="46" t="s">
        <v>163</v>
      </c>
      <c r="L34" s="46"/>
      <c r="M34" s="28">
        <v>47255.916361897907</v>
      </c>
      <c r="N34" s="29">
        <v>1.6929000000000001</v>
      </c>
      <c r="O34" s="28">
        <f>+ROUND(M34*N34,0)</f>
        <v>80000</v>
      </c>
    </row>
  </sheetData>
  <mergeCells count="28">
    <mergeCell ref="A32:G32"/>
    <mergeCell ref="A4:H4"/>
    <mergeCell ref="A2:H2"/>
    <mergeCell ref="A1:H1"/>
    <mergeCell ref="K6:L6"/>
    <mergeCell ref="K15:P15"/>
    <mergeCell ref="L16:Q16"/>
    <mergeCell ref="K30:P30"/>
    <mergeCell ref="L29:P29"/>
    <mergeCell ref="L18:P18"/>
    <mergeCell ref="A28:G28"/>
    <mergeCell ref="A29:G29"/>
    <mergeCell ref="A30:G30"/>
    <mergeCell ref="A31:G31"/>
    <mergeCell ref="K33:L33"/>
    <mergeCell ref="K34:L34"/>
    <mergeCell ref="K17:Q17"/>
    <mergeCell ref="L25:P25"/>
    <mergeCell ref="L26:P26"/>
    <mergeCell ref="L27:P27"/>
    <mergeCell ref="L28:P28"/>
    <mergeCell ref="K32:L32"/>
    <mergeCell ref="L19:P19"/>
    <mergeCell ref="L20:P20"/>
    <mergeCell ref="L21:P21"/>
    <mergeCell ref="L22:P22"/>
    <mergeCell ref="L23:P23"/>
    <mergeCell ref="L24:P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vt:lpstr>
      <vt:lpstr>PMA</vt:lpstr>
      <vt:lpstr>AIU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Gallego Rojas</dc:creator>
  <cp:lastModifiedBy>Santiago Gallego Rojas</cp:lastModifiedBy>
  <dcterms:created xsi:type="dcterms:W3CDTF">2025-03-18T21:13:01Z</dcterms:created>
  <dcterms:modified xsi:type="dcterms:W3CDTF">2025-03-19T16:28:41Z</dcterms:modified>
</cp:coreProperties>
</file>