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172.16.14.19\alcaldia\ALCALDE\JURIDICA\CONTRATACION JURIDICA\2025\3. SELECCIÓN ABREVIADA\010 SEMÁFORO NUESTRO URABÁ\APERTURA\"/>
    </mc:Choice>
  </mc:AlternateContent>
  <xr:revisionPtr revIDLastSave="0" documentId="13_ncr:1_{934BC976-8DF4-41B2-95C9-780DA58227D5}" xr6:coauthVersionLast="47" xr6:coauthVersionMax="47" xr10:uidLastSave="{00000000-0000-0000-0000-000000000000}"/>
  <bookViews>
    <workbookView xWindow="-120" yWindow="-120" windowWidth="20730" windowHeight="11040" tabRatio="906" firstSheet="6" activeTab="19" xr2:uid="{00000000-000D-0000-FFFF-FFFF00000000}"/>
  </bookViews>
  <sheets>
    <sheet name="PRE. OFICIAL " sheetId="265" r:id="rId1"/>
    <sheet name="APU 1,1 " sheetId="273" r:id="rId2"/>
    <sheet name="APU 1,2" sheetId="270" r:id="rId3"/>
    <sheet name="APU 1,3" sheetId="274" r:id="rId4"/>
    <sheet name="APU 2,1" sheetId="275" r:id="rId5"/>
    <sheet name="APU 2,2" sheetId="272" r:id="rId6"/>
    <sheet name="APU 2,3" sheetId="271" r:id="rId7"/>
    <sheet name="APU 2,4" sheetId="276" r:id="rId8"/>
    <sheet name="APU 2,5" sheetId="277" r:id="rId9"/>
    <sheet name="APU 3,1" sheetId="278" r:id="rId10"/>
    <sheet name="APU 3,2" sheetId="279" r:id="rId11"/>
    <sheet name="APU 3,3" sheetId="280" r:id="rId12"/>
    <sheet name="APU 3,4" sheetId="281" r:id="rId13"/>
    <sheet name="APU 3,5" sheetId="282" r:id="rId14"/>
    <sheet name="APU 3,6" sheetId="283" r:id="rId15"/>
    <sheet name="APU 3,7" sheetId="284" r:id="rId16"/>
    <sheet name="APU 3,8" sheetId="285" r:id="rId17"/>
    <sheet name="APU 3,9" sheetId="286" r:id="rId18"/>
    <sheet name="APU 3,10" sheetId="287" r:id="rId19"/>
    <sheet name="calculo APU" sheetId="288" r:id="rId20"/>
  </sheets>
  <externalReferences>
    <externalReference r:id="rId21"/>
    <externalReference r:id="rId22"/>
    <externalReference r:id="rId23"/>
    <externalReference r:id="rId24"/>
    <externalReference r:id="rId25"/>
    <externalReference r:id="rId26"/>
  </externalReferences>
  <definedNames>
    <definedName name="_________key2" localSheetId="1" hidden="1">[1]INST!#REF!</definedName>
    <definedName name="_________key2" localSheetId="3" hidden="1">[1]INST!#REF!</definedName>
    <definedName name="_________key2" localSheetId="4" hidden="1">[1]INST!#REF!</definedName>
    <definedName name="_________key2" hidden="1">[1]INST!#REF!</definedName>
    <definedName name="________key2" localSheetId="1" hidden="1">[2]INST!#REF!</definedName>
    <definedName name="________key2" localSheetId="3" hidden="1">[2]INST!#REF!</definedName>
    <definedName name="________key2" localSheetId="4" hidden="1">[2]INST!#REF!</definedName>
    <definedName name="________key2" hidden="1">[2]INST!#REF!</definedName>
    <definedName name="________key3" localSheetId="1" hidden="1">#REF!</definedName>
    <definedName name="________key3" localSheetId="3" hidden="1">#REF!</definedName>
    <definedName name="________key3" localSheetId="4" hidden="1">#REF!</definedName>
    <definedName name="________key3" hidden="1">#REF!</definedName>
    <definedName name="___key2" localSheetId="1" hidden="1">[2]INST!#REF!</definedName>
    <definedName name="___key2" localSheetId="3" hidden="1">[2]INST!#REF!</definedName>
    <definedName name="___key2" localSheetId="4" hidden="1">[2]INST!#REF!</definedName>
    <definedName name="___key2" hidden="1">[2]INST!#REF!</definedName>
    <definedName name="___key3" localSheetId="1" hidden="1">#REF!</definedName>
    <definedName name="___key3" localSheetId="3" hidden="1">#REF!</definedName>
    <definedName name="___key3" localSheetId="4" hidden="1">#REF!</definedName>
    <definedName name="___key3" hidden="1">#REF!</definedName>
    <definedName name="___key31" localSheetId="1" hidden="1">#REF!</definedName>
    <definedName name="___key31" localSheetId="3" hidden="1">#REF!</definedName>
    <definedName name="___key31" localSheetId="4" hidden="1">#REF!</definedName>
    <definedName name="___key31" hidden="1">#REF!</definedName>
    <definedName name="__123Graph_A" localSheetId="1" hidden="1">#REF!</definedName>
    <definedName name="__123Graph_A" localSheetId="3" hidden="1">#REF!</definedName>
    <definedName name="__123Graph_A" localSheetId="4" hidden="1">#REF!</definedName>
    <definedName name="__123Graph_A" hidden="1">#REF!</definedName>
    <definedName name="__123Graph_B" localSheetId="1" hidden="1">#REF!</definedName>
    <definedName name="__123Graph_B" localSheetId="3" hidden="1">#REF!</definedName>
    <definedName name="__123Graph_B" localSheetId="4" hidden="1">#REF!</definedName>
    <definedName name="__123Graph_B" hidden="1">#REF!</definedName>
    <definedName name="__key2" localSheetId="1" hidden="1">[3]INST!#REF!</definedName>
    <definedName name="__key2" localSheetId="3" hidden="1">[3]INST!#REF!</definedName>
    <definedName name="__key2" localSheetId="4" hidden="1">[3]INST!#REF!</definedName>
    <definedName name="__key2" hidden="1">[3]INST!#REF!</definedName>
    <definedName name="__key21" localSheetId="1" hidden="1">[2]INST!#REF!</definedName>
    <definedName name="__key21" localSheetId="3" hidden="1">[2]INST!#REF!</definedName>
    <definedName name="__key21" localSheetId="4" hidden="1">[2]INST!#REF!</definedName>
    <definedName name="__key21" hidden="1">[2]INST!#REF!</definedName>
    <definedName name="__key3" localSheetId="1" hidden="1">#REF!</definedName>
    <definedName name="__key3" localSheetId="3" hidden="1">#REF!</definedName>
    <definedName name="__key3" localSheetId="4" hidden="1">#REF!</definedName>
    <definedName name="__key3" hidden="1">#REF!</definedName>
    <definedName name="__key31" localSheetId="1" hidden="1">#REF!</definedName>
    <definedName name="__key31" localSheetId="3" hidden="1">#REF!</definedName>
    <definedName name="__key31" localSheetId="4" hidden="1">#REF!</definedName>
    <definedName name="__key31" hidden="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localSheetId="1" hidden="1">#REF!</definedName>
    <definedName name="_Fill" localSheetId="3" hidden="1">#REF!</definedName>
    <definedName name="_Fill" localSheetId="4" hidden="1">#REF!</definedName>
    <definedName name="_Fill" hidden="1">#REF!</definedName>
    <definedName name="_xlnm._FilterDatabase" localSheetId="0" hidden="1">'PRE. OFICIAL '!$H$12:$H$40</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localSheetId="3" hidden="1">#REF!</definedName>
    <definedName name="_Key1" localSheetId="4" hidden="1">#REF!</definedName>
    <definedName name="_Key1" hidden="1">#REF!</definedName>
    <definedName name="_Key11" localSheetId="1" hidden="1">[4]INST!#REF!</definedName>
    <definedName name="_Key11" localSheetId="3" hidden="1">[4]INST!#REF!</definedName>
    <definedName name="_Key11" localSheetId="4" hidden="1">[4]INST!#REF!</definedName>
    <definedName name="_Key11" hidden="1">[4]INST!#REF!</definedName>
    <definedName name="_Key2" localSheetId="1" hidden="1">#REF!</definedName>
    <definedName name="_Key2" localSheetId="3" hidden="1">#REF!</definedName>
    <definedName name="_Key2" localSheetId="4" hidden="1">#REF!</definedName>
    <definedName name="_Key2" hidden="1">#REF!</definedName>
    <definedName name="_Key21" localSheetId="1" hidden="1">#REF!</definedName>
    <definedName name="_Key21" localSheetId="3" hidden="1">#REF!</definedName>
    <definedName name="_Key21" localSheetId="4" hidden="1">#REF!</definedName>
    <definedName name="_Key21" hidden="1">#REF!</definedName>
    <definedName name="_key3" localSheetId="1" hidden="1">#REF!</definedName>
    <definedName name="_key3" localSheetId="3" hidden="1">#REF!</definedName>
    <definedName name="_key3" localSheetId="4" hidden="1">#REF!</definedName>
    <definedName name="_key3" hidden="1">#REF!</definedName>
    <definedName name="_key31" localSheetId="1" hidden="1">#REF!</definedName>
    <definedName name="_key31" localSheetId="3" hidden="1">#REF!</definedName>
    <definedName name="_key31" localSheetId="4"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'[5]7422CW00'!#REF!</definedName>
    <definedName name="_Parse_Out" localSheetId="3" hidden="1">'[5]7422CW00'!#REF!</definedName>
    <definedName name="_Parse_Out" localSheetId="4" hidden="1">'[5]7422CW00'!#REF!</definedName>
    <definedName name="_Parse_Out" hidden="1">'[5]7422CW00'!#REF!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localSheetId="1" hidden="1">#REF!</definedName>
    <definedName name="_Sort" localSheetId="3" hidden="1">#REF!</definedName>
    <definedName name="_Sort" localSheetId="4"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1" hidden="1">[2]INST!#REF!</definedName>
    <definedName name="_unj1" localSheetId="3" hidden="1">[2]INST!#REF!</definedName>
    <definedName name="_unj1" localSheetId="4" hidden="1">[2]INST!#REF!</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CD" localSheetId="1" hidden="1">#REF!</definedName>
    <definedName name="ABCD" localSheetId="3" hidden="1">#REF!</definedName>
    <definedName name="ABCD" localSheetId="4" hidden="1">#REF!</definedName>
    <definedName name="ABCD" hidden="1">#REF!</definedName>
    <definedName name="ABCDE" localSheetId="1" hidden="1">#REF!</definedName>
    <definedName name="ABCDE" localSheetId="3" hidden="1">#REF!</definedName>
    <definedName name="ABCDE" localSheetId="4" hidden="1">#REF!</definedName>
    <definedName name="ABCDE" hidden="1">#REF!</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localSheetId="1" hidden="1">#REF!</definedName>
    <definedName name="BLPH1" localSheetId="3" hidden="1">#REF!</definedName>
    <definedName name="BLPH1" localSheetId="4" hidden="1">#REF!</definedName>
    <definedName name="BLPH1" hidden="1">#REF!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BWorkbookPriority" hidden="1">-1602700874</definedName>
    <definedName name="ccccc" hidden="1">{"TAB1",#N/A,TRUE,"GENERAL";"TAB2",#N/A,TRUE,"GENERAL";"TAB3",#N/A,TRUE,"GENERAL";"TAB4",#N/A,TRUE,"GENERAL";"TAB5",#N/A,TRUE,"GENERAL"}</definedName>
    <definedName name="cdcdc" hidden="1">{"via1",#N/A,TRUE,"general";"via2",#N/A,TRUE,"general";"via3",#N/A,TRUE,"general"}</definedName>
    <definedName name="cdfgrtfd" localSheetId="1" hidden="1">#REF!</definedName>
    <definedName name="cdfgrtfd" localSheetId="3" hidden="1">#REF!</definedName>
    <definedName name="cdfgrtfd" localSheetId="4" hidden="1">#REF!</definedName>
    <definedName name="cdfgrtfd" hidden="1">#REF!</definedName>
    <definedName name="ceerf" hidden="1">{"TAB1",#N/A,TRUE,"GENERAL";"TAB2",#N/A,TRUE,"GENERAL";"TAB3",#N/A,TRUE,"GENERAL";"TAB4",#N/A,TRUE,"GENERAL";"TAB5",#N/A,TRUE,"GENERAL"}</definedName>
    <definedName name="cjsa" localSheetId="1" hidden="1">#REF!</definedName>
    <definedName name="cjsa" localSheetId="3" hidden="1">#REF!</definedName>
    <definedName name="cjsa" localSheetId="4" hidden="1">#REF!</definedName>
    <definedName name="cjsa" hidden="1">#REF!</definedName>
    <definedName name="costo2" localSheetId="1" hidden="1">#REF!</definedName>
    <definedName name="costo2" localSheetId="3" hidden="1">#REF!</definedName>
    <definedName name="costo2" localSheetId="4" hidden="1">#REF!</definedName>
    <definedName name="costo2" hidden="1">#REF!</definedName>
    <definedName name="CUNET" hidden="1">{"via1",#N/A,TRUE,"general";"via2",#N/A,TRUE,"general";"via3",#N/A,TRUE,"general"}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localSheetId="3" hidden="1">#REF!</definedName>
    <definedName name="EX" localSheetId="4" hidden="1">#REF!</definedName>
    <definedName name="EX" hidden="1">#REF!</definedName>
    <definedName name="EX_1" localSheetId="1" hidden="1">#REF!</definedName>
    <definedName name="EX_1" localSheetId="3" hidden="1">#REF!</definedName>
    <definedName name="EX_1" localSheetId="4" hidden="1">#REF!</definedName>
    <definedName name="EX_1" hidden="1">#REF!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localSheetId="1" hidden="1">#REF!</definedName>
    <definedName name="fill1" localSheetId="3" hidden="1">#REF!</definedName>
    <definedName name="fill1" localSheetId="4" hidden="1">#REF!</definedName>
    <definedName name="fill1" hidden="1">#REF!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GENIERIA1" localSheetId="1" hidden="1">#REF!</definedName>
    <definedName name="INGENIERIA1" localSheetId="3" hidden="1">#REF!</definedName>
    <definedName name="INGENIERIA1" localSheetId="4" hidden="1">#REF!</definedName>
    <definedName name="INGENIERIA1" hidden="1">#REF!</definedName>
    <definedName name="INGENIERIA11" localSheetId="1" hidden="1">#REF!</definedName>
    <definedName name="INGENIERIA11" localSheetId="3" hidden="1">#REF!</definedName>
    <definedName name="INGENIERIA11" localSheetId="4" hidden="1">#REF!</definedName>
    <definedName name="INGENIERIA11" hidden="1">#REF!</definedName>
    <definedName name="irng" localSheetId="1" hidden="1">#REF!</definedName>
    <definedName name="irng" localSheetId="3" hidden="1">#REF!</definedName>
    <definedName name="irng" localSheetId="4" hidden="1">#REF!</definedName>
    <definedName name="irng" hidden="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localSheetId="3" hidden="1">#REF!</definedName>
    <definedName name="jfç" localSheetId="4"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dmfm" localSheetId="1" hidden="1">#REF!</definedName>
    <definedName name="kdmfm" localSheetId="3" hidden="1">#REF!</definedName>
    <definedName name="kdmfm" localSheetId="4" hidden="1">#REF!</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ame" localSheetId="1" hidden="1">#REF!</definedName>
    <definedName name="lame" localSheetId="3" hidden="1">#REF!</definedName>
    <definedName name="lame" localSheetId="4" hidden="1">#REF!</definedName>
    <definedName name="lame" hidden="1">#REF!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s" localSheetId="1" hidden="1">#REF!</definedName>
    <definedName name="obras" localSheetId="3" hidden="1">#REF!</definedName>
    <definedName name="obras" localSheetId="4" hidden="1">#REF!</definedName>
    <definedName name="obras" hidden="1">#REF!</definedName>
    <definedName name="obras11" localSheetId="1" hidden="1">#REF!</definedName>
    <definedName name="obras11" localSheetId="3" hidden="1">#REF!</definedName>
    <definedName name="obras11" localSheetId="4"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IGINAL" hidden="1">{#N/A,#N/A,FALSE,"orthoflow";#N/A,#N/A,FALSE,"Miscelaneos";#N/A,#N/A,FALSE,"Instrumentacio";#N/A,#N/A,FALSE,"Electrico";#N/A,#N/A,FALSE,"Valv. Seguridad"}</definedName>
    <definedName name="OROZCO" localSheetId="1" hidden="1">[1]INST!#REF!</definedName>
    <definedName name="OROZCO" localSheetId="3" hidden="1">[1]INST!#REF!</definedName>
    <definedName name="OROZCO" localSheetId="4" hidden="1">[1]INST!#REF!</definedName>
    <definedName name="OROZCO" hidden="1">[1]INST!#REF!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int_Area" localSheetId="5">'APU 2,2'!$A$1:$M$96</definedName>
    <definedName name="Print_Area" localSheetId="6">'APU 2,3'!$A$1:$M$97</definedName>
    <definedName name="Print_Area" localSheetId="0">'PRE. OFICIAL '!$A$1:$K$58</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0" hidden="1">'PRE. OFICIAL '!$J$42</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 OFICIAL '!$J$54</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 OFICIAL '!$J$54</definedName>
    <definedName name="solver_pre" localSheetId="0" hidden="1">0.000001</definedName>
    <definedName name="solver_rel1" localSheetId="0" hidden="1">2</definedName>
    <definedName name="solver_rhs1" localSheetId="0" hidden="1">'PRE. OFICIAL '!$J$55</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K_1" localSheetId="1" hidden="1">[4]INST!#REF!</definedName>
    <definedName name="TK_1" localSheetId="3" hidden="1">[4]INST!#REF!</definedName>
    <definedName name="TK_1" localSheetId="4" hidden="1">[4]INST!#REF!</definedName>
    <definedName name="TK_1" hidden="1">[4]INST!#REF!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1" hidden="1">#REF!</definedName>
    <definedName name="TUBERIA" localSheetId="3" hidden="1">#REF!</definedName>
    <definedName name="TUBERIA" localSheetId="4" hidden="1">#REF!</definedName>
    <definedName name="TUBERIA" hidden="1">#REF!</definedName>
    <definedName name="TUBERIA1" localSheetId="1" hidden="1">#REF!</definedName>
    <definedName name="TUBERIA1" localSheetId="3" hidden="1">#REF!</definedName>
    <definedName name="TUBERIA1" localSheetId="4"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j" localSheetId="1" hidden="1">[3]INST!#REF!</definedName>
    <definedName name="unj" localSheetId="3" hidden="1">[3]INST!#REF!</definedName>
    <definedName name="unj" localSheetId="4" hidden="1">[3]INST!#REF!</definedName>
    <definedName name="unj" hidden="1">[3]INST!#REF!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fg" hidden="1">{"via1",#N/A,TRUE,"general";"via2",#N/A,TRUE,"general";"via3",#N/A,TRUE,"general"}</definedName>
    <definedName name="XXXX" localSheetId="1" hidden="1">#REF!</definedName>
    <definedName name="XXXX" localSheetId="3" hidden="1">#REF!</definedName>
    <definedName name="XXXX" localSheetId="4" hidden="1">#REF!</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localSheetId="1" hidden="1">#REF!</definedName>
    <definedName name="XZS" localSheetId="3" hidden="1">#REF!</definedName>
    <definedName name="XZS" localSheetId="4" hidden="1">#REF!</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workbook>
</file>

<file path=xl/calcChain.xml><?xml version="1.0" encoding="utf-8"?>
<calcChain xmlns="http://schemas.openxmlformats.org/spreadsheetml/2006/main">
  <c r="C17" i="288" l="1"/>
  <c r="C12" i="288"/>
  <c r="C16" i="288"/>
  <c r="K51" i="287" l="1"/>
  <c r="K50" i="277"/>
  <c r="G17" i="288" l="1"/>
  <c r="I17" i="288" s="1"/>
  <c r="G26" i="288"/>
  <c r="H23" i="288"/>
  <c r="G20" i="288"/>
  <c r="I20" i="288" s="1"/>
  <c r="I18" i="288" s="1"/>
  <c r="G16" i="288"/>
  <c r="G13" i="288"/>
  <c r="I13" i="288" s="1"/>
  <c r="G12" i="288"/>
  <c r="C10" i="288"/>
  <c r="G10" i="288" s="1"/>
  <c r="I10" i="288" s="1"/>
  <c r="C9" i="288"/>
  <c r="G9" i="288" s="1"/>
  <c r="I5" i="288"/>
  <c r="I4" i="288"/>
  <c r="I3" i="288"/>
  <c r="G27" i="288"/>
  <c r="C5" i="288" l="1"/>
  <c r="G14" i="288"/>
  <c r="G11" i="288"/>
  <c r="I12" i="288"/>
  <c r="I11" i="288" s="1"/>
  <c r="G21" i="288"/>
  <c r="I23" i="288"/>
  <c r="I21" i="288" s="1"/>
  <c r="G8" i="288"/>
  <c r="I9" i="288"/>
  <c r="I8" i="288" s="1"/>
  <c r="I16" i="288"/>
  <c r="I14" i="288" s="1"/>
  <c r="G18" i="288"/>
  <c r="K50" i="280"/>
  <c r="L52" i="275"/>
  <c r="K40" i="285"/>
  <c r="K40" i="284"/>
  <c r="K50" i="283"/>
  <c r="K50" i="282"/>
  <c r="G25" i="288" l="1"/>
  <c r="M41" i="287" l="1"/>
  <c r="M42" i="287"/>
  <c r="M43" i="287"/>
  <c r="M44" i="287"/>
  <c r="M71" i="287"/>
  <c r="M70" i="287"/>
  <c r="M69" i="287"/>
  <c r="I61" i="287"/>
  <c r="M61" i="287" s="1"/>
  <c r="I60" i="287"/>
  <c r="M60" i="287" s="1"/>
  <c r="I59" i="287"/>
  <c r="M59" i="287" s="1"/>
  <c r="I58" i="287"/>
  <c r="M58" i="287" s="1"/>
  <c r="M51" i="287"/>
  <c r="M53" i="287" s="1"/>
  <c r="M45" i="287"/>
  <c r="M40" i="287"/>
  <c r="M34" i="287"/>
  <c r="M33" i="287"/>
  <c r="M32" i="287"/>
  <c r="M31" i="287"/>
  <c r="M30" i="287"/>
  <c r="M70" i="286"/>
  <c r="M69" i="286"/>
  <c r="M68" i="286"/>
  <c r="I60" i="286"/>
  <c r="M60" i="286" s="1"/>
  <c r="I59" i="286"/>
  <c r="M59" i="286" s="1"/>
  <c r="I58" i="286"/>
  <c r="M58" i="286" s="1"/>
  <c r="I57" i="286"/>
  <c r="M57" i="286" s="1"/>
  <c r="M50" i="286"/>
  <c r="M52" i="286" s="1"/>
  <c r="M44" i="286"/>
  <c r="M40" i="286"/>
  <c r="M34" i="286"/>
  <c r="M33" i="286"/>
  <c r="M32" i="286"/>
  <c r="M31" i="286"/>
  <c r="M30" i="286"/>
  <c r="M70" i="285"/>
  <c r="M69" i="285"/>
  <c r="M68" i="285"/>
  <c r="I60" i="285"/>
  <c r="M60" i="285" s="1"/>
  <c r="I59" i="285"/>
  <c r="M59" i="285" s="1"/>
  <c r="I58" i="285"/>
  <c r="M58" i="285" s="1"/>
  <c r="I57" i="285"/>
  <c r="M57" i="285" s="1"/>
  <c r="M50" i="285"/>
  <c r="M52" i="285" s="1"/>
  <c r="M44" i="285"/>
  <c r="M41" i="285"/>
  <c r="M40" i="285"/>
  <c r="M34" i="285"/>
  <c r="M33" i="285"/>
  <c r="M32" i="285"/>
  <c r="M31" i="285"/>
  <c r="M30" i="285"/>
  <c r="M70" i="284"/>
  <c r="M69" i="284"/>
  <c r="M68" i="284"/>
  <c r="I60" i="284"/>
  <c r="M60" i="284" s="1"/>
  <c r="I59" i="284"/>
  <c r="M59" i="284" s="1"/>
  <c r="I58" i="284"/>
  <c r="M58" i="284" s="1"/>
  <c r="I57" i="284"/>
  <c r="M57" i="284" s="1"/>
  <c r="M50" i="284"/>
  <c r="M52" i="284" s="1"/>
  <c r="M44" i="284"/>
  <c r="M41" i="284"/>
  <c r="M40" i="284"/>
  <c r="M34" i="284"/>
  <c r="M33" i="284"/>
  <c r="M32" i="284"/>
  <c r="M31" i="284"/>
  <c r="M30" i="284"/>
  <c r="M70" i="283"/>
  <c r="M69" i="283"/>
  <c r="M68" i="283"/>
  <c r="I60" i="283"/>
  <c r="M60" i="283" s="1"/>
  <c r="I59" i="283"/>
  <c r="M59" i="283" s="1"/>
  <c r="I58" i="283"/>
  <c r="M58" i="283" s="1"/>
  <c r="I57" i="283"/>
  <c r="M57" i="283" s="1"/>
  <c r="M50" i="283"/>
  <c r="M52" i="283" s="1"/>
  <c r="M44" i="283"/>
  <c r="M41" i="283"/>
  <c r="M40" i="283"/>
  <c r="M34" i="283"/>
  <c r="M33" i="283"/>
  <c r="M32" i="283"/>
  <c r="M31" i="283"/>
  <c r="M30" i="283"/>
  <c r="M70" i="282"/>
  <c r="M69" i="282"/>
  <c r="M68" i="282"/>
  <c r="I60" i="282"/>
  <c r="M60" i="282" s="1"/>
  <c r="I59" i="282"/>
  <c r="M59" i="282" s="1"/>
  <c r="I58" i="282"/>
  <c r="M58" i="282" s="1"/>
  <c r="I57" i="282"/>
  <c r="M57" i="282" s="1"/>
  <c r="M50" i="282"/>
  <c r="M52" i="282" s="1"/>
  <c r="M44" i="282"/>
  <c r="M42" i="282"/>
  <c r="M41" i="282"/>
  <c r="M40" i="282"/>
  <c r="M34" i="282"/>
  <c r="M33" i="282"/>
  <c r="M32" i="282"/>
  <c r="M31" i="282"/>
  <c r="M30" i="282"/>
  <c r="M70" i="281"/>
  <c r="M69" i="281"/>
  <c r="M68" i="281"/>
  <c r="I60" i="281"/>
  <c r="M60" i="281" s="1"/>
  <c r="I59" i="281"/>
  <c r="M59" i="281" s="1"/>
  <c r="I58" i="281"/>
  <c r="M58" i="281" s="1"/>
  <c r="I57" i="281"/>
  <c r="M57" i="281" s="1"/>
  <c r="M50" i="281"/>
  <c r="M52" i="281" s="1"/>
  <c r="M44" i="281"/>
  <c r="M43" i="281"/>
  <c r="M42" i="281"/>
  <c r="M41" i="281"/>
  <c r="M40" i="281"/>
  <c r="M34" i="281"/>
  <c r="M33" i="281"/>
  <c r="M32" i="281"/>
  <c r="M31" i="281"/>
  <c r="M30" i="281"/>
  <c r="M70" i="280"/>
  <c r="M69" i="280"/>
  <c r="M68" i="280"/>
  <c r="I60" i="280"/>
  <c r="M60" i="280" s="1"/>
  <c r="I59" i="280"/>
  <c r="M59" i="280" s="1"/>
  <c r="I58" i="280"/>
  <c r="M58" i="280" s="1"/>
  <c r="I57" i="280"/>
  <c r="M57" i="280" s="1"/>
  <c r="M50" i="280"/>
  <c r="M52" i="280" s="1"/>
  <c r="M44" i="280"/>
  <c r="M43" i="280"/>
  <c r="M42" i="280"/>
  <c r="M41" i="280"/>
  <c r="M40" i="280"/>
  <c r="M34" i="280"/>
  <c r="M33" i="280"/>
  <c r="M32" i="280"/>
  <c r="M31" i="280"/>
  <c r="M30" i="280"/>
  <c r="M42" i="279"/>
  <c r="M70" i="279"/>
  <c r="M69" i="279"/>
  <c r="M68" i="279"/>
  <c r="M71" i="279" s="1"/>
  <c r="I60" i="279"/>
  <c r="M60" i="279" s="1"/>
  <c r="I59" i="279"/>
  <c r="M59" i="279" s="1"/>
  <c r="I58" i="279"/>
  <c r="M58" i="279" s="1"/>
  <c r="I57" i="279"/>
  <c r="M57" i="279" s="1"/>
  <c r="M50" i="279"/>
  <c r="M52" i="279" s="1"/>
  <c r="M44" i="279"/>
  <c r="M43" i="279"/>
  <c r="M41" i="279"/>
  <c r="M40" i="279"/>
  <c r="M34" i="279"/>
  <c r="M33" i="279"/>
  <c r="M32" i="279"/>
  <c r="M31" i="279"/>
  <c r="M30" i="279"/>
  <c r="M70" i="278"/>
  <c r="M69" i="278"/>
  <c r="M68" i="278"/>
  <c r="I60" i="278"/>
  <c r="M60" i="278" s="1"/>
  <c r="I59" i="278"/>
  <c r="M59" i="278" s="1"/>
  <c r="I58" i="278"/>
  <c r="M58" i="278" s="1"/>
  <c r="I57" i="278"/>
  <c r="M57" i="278" s="1"/>
  <c r="M50" i="278"/>
  <c r="M52" i="278" s="1"/>
  <c r="M44" i="278"/>
  <c r="M43" i="278"/>
  <c r="M41" i="278"/>
  <c r="M40" i="278"/>
  <c r="M34" i="278"/>
  <c r="M33" i="278"/>
  <c r="M32" i="278"/>
  <c r="M31" i="278"/>
  <c r="M30" i="278"/>
  <c r="M70" i="277"/>
  <c r="M69" i="277"/>
  <c r="M68" i="277"/>
  <c r="I60" i="277"/>
  <c r="M60" i="277" s="1"/>
  <c r="I59" i="277"/>
  <c r="M59" i="277" s="1"/>
  <c r="I58" i="277"/>
  <c r="M58" i="277" s="1"/>
  <c r="I57" i="277"/>
  <c r="M57" i="277" s="1"/>
  <c r="M50" i="277"/>
  <c r="M52" i="277" s="1"/>
  <c r="M44" i="277"/>
  <c r="M43" i="277"/>
  <c r="M42" i="277"/>
  <c r="M41" i="277"/>
  <c r="M40" i="277"/>
  <c r="M34" i="277"/>
  <c r="M33" i="277"/>
  <c r="M32" i="277"/>
  <c r="M31" i="277"/>
  <c r="M30" i="277"/>
  <c r="M70" i="276"/>
  <c r="M69" i="276"/>
  <c r="M68" i="276"/>
  <c r="I60" i="276"/>
  <c r="M60" i="276" s="1"/>
  <c r="I59" i="276"/>
  <c r="M59" i="276" s="1"/>
  <c r="I58" i="276"/>
  <c r="M58" i="276" s="1"/>
  <c r="I57" i="276"/>
  <c r="M57" i="276" s="1"/>
  <c r="M50" i="276"/>
  <c r="M52" i="276" s="1"/>
  <c r="M44" i="276"/>
  <c r="M43" i="276"/>
  <c r="M42" i="276"/>
  <c r="M41" i="276"/>
  <c r="M40" i="276"/>
  <c r="M34" i="276"/>
  <c r="M33" i="276"/>
  <c r="M32" i="276"/>
  <c r="M31" i="276"/>
  <c r="M30" i="276"/>
  <c r="M40" i="271"/>
  <c r="M70" i="271"/>
  <c r="M69" i="271"/>
  <c r="M68" i="271"/>
  <c r="I60" i="271"/>
  <c r="M60" i="271" s="1"/>
  <c r="I59" i="271"/>
  <c r="M59" i="271" s="1"/>
  <c r="I58" i="271"/>
  <c r="M58" i="271" s="1"/>
  <c r="I57" i="271"/>
  <c r="M57" i="271" s="1"/>
  <c r="M50" i="271"/>
  <c r="M52" i="271" s="1"/>
  <c r="M44" i="271"/>
  <c r="M43" i="271"/>
  <c r="M42" i="271"/>
  <c r="M41" i="271"/>
  <c r="M34" i="271"/>
  <c r="M33" i="271"/>
  <c r="M32" i="271"/>
  <c r="M31" i="271"/>
  <c r="M30" i="271"/>
  <c r="M41" i="272"/>
  <c r="M40" i="272"/>
  <c r="M35" i="284" l="1"/>
  <c r="M71" i="286"/>
  <c r="M72" i="287"/>
  <c r="M35" i="287"/>
  <c r="M35" i="286"/>
  <c r="M45" i="286"/>
  <c r="M71" i="278"/>
  <c r="M35" i="285"/>
  <c r="M71" i="285"/>
  <c r="M71" i="284"/>
  <c r="M71" i="283"/>
  <c r="M71" i="282"/>
  <c r="M61" i="282"/>
  <c r="M45" i="282"/>
  <c r="M45" i="281"/>
  <c r="M71" i="281"/>
  <c r="M71" i="280"/>
  <c r="M45" i="280"/>
  <c r="M45" i="279"/>
  <c r="M45" i="278"/>
  <c r="M71" i="277"/>
  <c r="M35" i="277"/>
  <c r="M71" i="276"/>
  <c r="M45" i="276"/>
  <c r="M71" i="271"/>
  <c r="M62" i="287"/>
  <c r="M46" i="287"/>
  <c r="M61" i="286"/>
  <c r="M45" i="285"/>
  <c r="M61" i="285"/>
  <c r="M61" i="284"/>
  <c r="M45" i="284"/>
  <c r="M63" i="284" s="1"/>
  <c r="M45" i="283"/>
  <c r="M35" i="283"/>
  <c r="M61" i="283"/>
  <c r="M35" i="282"/>
  <c r="M35" i="281"/>
  <c r="M61" i="281"/>
  <c r="M35" i="280"/>
  <c r="M61" i="280"/>
  <c r="M61" i="279"/>
  <c r="M35" i="279"/>
  <c r="M61" i="278"/>
  <c r="M35" i="278"/>
  <c r="M61" i="277"/>
  <c r="M45" i="277"/>
  <c r="M35" i="276"/>
  <c r="M61" i="276"/>
  <c r="M61" i="271"/>
  <c r="M45" i="271"/>
  <c r="M35" i="271"/>
  <c r="M63" i="271" l="1"/>
  <c r="M63" i="285"/>
  <c r="M63" i="286"/>
  <c r="M73" i="286" s="1"/>
  <c r="I36" i="265" s="1"/>
  <c r="M63" i="277"/>
  <c r="M73" i="277" s="1"/>
  <c r="I24" i="265" s="1"/>
  <c r="M64" i="287"/>
  <c r="M74" i="287" s="1"/>
  <c r="I37" i="265" s="1"/>
  <c r="J37" i="265" s="1"/>
  <c r="M63" i="282"/>
  <c r="M73" i="282" s="1"/>
  <c r="M73" i="285"/>
  <c r="I35" i="265" s="1"/>
  <c r="M73" i="284"/>
  <c r="I34" i="265" s="1"/>
  <c r="M63" i="283"/>
  <c r="M73" i="283" s="1"/>
  <c r="I33" i="265" s="1"/>
  <c r="M63" i="280"/>
  <c r="M73" i="280" s="1"/>
  <c r="I30" i="265" s="1"/>
  <c r="M63" i="279"/>
  <c r="M73" i="279" s="1"/>
  <c r="I29" i="265" s="1"/>
  <c r="M63" i="278"/>
  <c r="M73" i="278" s="1"/>
  <c r="I28" i="265" s="1"/>
  <c r="M63" i="276"/>
  <c r="M73" i="276" s="1"/>
  <c r="I23" i="265" s="1"/>
  <c r="M73" i="271"/>
  <c r="I22" i="265" s="1"/>
  <c r="I32" i="265"/>
  <c r="M63" i="281"/>
  <c r="M73" i="281" l="1"/>
  <c r="I31" i="265"/>
  <c r="M69" i="272"/>
  <c r="M68" i="272"/>
  <c r="M67" i="272"/>
  <c r="I59" i="272"/>
  <c r="M59" i="272" s="1"/>
  <c r="I58" i="272"/>
  <c r="M58" i="272" s="1"/>
  <c r="I57" i="272"/>
  <c r="M57" i="272" s="1"/>
  <c r="I56" i="272"/>
  <c r="M56" i="272" s="1"/>
  <c r="M49" i="272"/>
  <c r="M51" i="272" s="1"/>
  <c r="M43" i="272"/>
  <c r="M42" i="272"/>
  <c r="M33" i="272"/>
  <c r="M32" i="272"/>
  <c r="M31" i="272"/>
  <c r="M30" i="272"/>
  <c r="M29" i="272"/>
  <c r="M44" i="272" l="1"/>
  <c r="M70" i="272"/>
  <c r="M34" i="272"/>
  <c r="M60" i="272"/>
  <c r="N34" i="275"/>
  <c r="J62" i="275"/>
  <c r="J61" i="275"/>
  <c r="J60" i="275"/>
  <c r="J59" i="275"/>
  <c r="N43" i="275"/>
  <c r="L44" i="275"/>
  <c r="L42" i="275"/>
  <c r="N42" i="275" s="1"/>
  <c r="M62" i="272" l="1"/>
  <c r="M72" i="272" s="1"/>
  <c r="N72" i="275"/>
  <c r="N71" i="275"/>
  <c r="N70" i="275"/>
  <c r="N62" i="275"/>
  <c r="N61" i="275"/>
  <c r="N60" i="275"/>
  <c r="N59" i="275"/>
  <c r="N63" i="275" s="1"/>
  <c r="N52" i="275"/>
  <c r="N54" i="275" s="1"/>
  <c r="N46" i="275"/>
  <c r="N45" i="275"/>
  <c r="N44" i="275"/>
  <c r="N41" i="275"/>
  <c r="N40" i="275"/>
  <c r="N33" i="275"/>
  <c r="N32" i="275"/>
  <c r="N31" i="275"/>
  <c r="N30" i="275"/>
  <c r="B6" i="275"/>
  <c r="N35" i="275" l="1"/>
  <c r="N47" i="275"/>
  <c r="N73" i="275"/>
  <c r="J60" i="274"/>
  <c r="J59" i="274"/>
  <c r="J58" i="274"/>
  <c r="J57" i="274"/>
  <c r="N57" i="274" s="1"/>
  <c r="N44" i="274"/>
  <c r="N43" i="274"/>
  <c r="N42" i="274"/>
  <c r="N41" i="274"/>
  <c r="N40" i="274"/>
  <c r="N70" i="274"/>
  <c r="N69" i="274"/>
  <c r="N68" i="274"/>
  <c r="N60" i="274"/>
  <c r="N59" i="274"/>
  <c r="N58" i="274"/>
  <c r="N50" i="274"/>
  <c r="N52" i="274" s="1"/>
  <c r="N34" i="274"/>
  <c r="N33" i="274"/>
  <c r="N32" i="274"/>
  <c r="N31" i="274"/>
  <c r="N30" i="274"/>
  <c r="B6" i="274"/>
  <c r="J61" i="270"/>
  <c r="J60" i="270"/>
  <c r="J59" i="270"/>
  <c r="J58" i="270"/>
  <c r="I57" i="270"/>
  <c r="J57" i="270" s="1"/>
  <c r="N61" i="274" l="1"/>
  <c r="N65" i="275"/>
  <c r="N75" i="275" s="1"/>
  <c r="N71" i="274"/>
  <c r="N35" i="274"/>
  <c r="N45" i="274"/>
  <c r="N63" i="274" l="1"/>
  <c r="N73" i="274" s="1"/>
  <c r="I17" i="265" s="1"/>
  <c r="I20" i="265"/>
  <c r="N71" i="273" l="1"/>
  <c r="N70" i="273"/>
  <c r="N69" i="273"/>
  <c r="J61" i="273"/>
  <c r="N61" i="273" s="1"/>
  <c r="J60" i="273"/>
  <c r="N60" i="273" s="1"/>
  <c r="J59" i="273"/>
  <c r="N59" i="273" s="1"/>
  <c r="J58" i="273"/>
  <c r="N58" i="273" s="1"/>
  <c r="J57" i="273"/>
  <c r="N57" i="273" s="1"/>
  <c r="L50" i="273"/>
  <c r="N50" i="273" s="1"/>
  <c r="N52" i="273" s="1"/>
  <c r="N44" i="273"/>
  <c r="N43" i="273"/>
  <c r="N42" i="273"/>
  <c r="N41" i="273"/>
  <c r="N40" i="273"/>
  <c r="N34" i="273"/>
  <c r="N33" i="273"/>
  <c r="N32" i="273"/>
  <c r="N31" i="273"/>
  <c r="N30" i="273"/>
  <c r="C25" i="273"/>
  <c r="B6" i="273"/>
  <c r="N50" i="270"/>
  <c r="N52" i="270" s="1"/>
  <c r="N71" i="270"/>
  <c r="N70" i="270"/>
  <c r="N69" i="270"/>
  <c r="N61" i="270"/>
  <c r="N60" i="270"/>
  <c r="N59" i="270"/>
  <c r="N58" i="270"/>
  <c r="N57" i="270"/>
  <c r="N44" i="270"/>
  <c r="N43" i="270"/>
  <c r="N42" i="270"/>
  <c r="N41" i="270"/>
  <c r="N40" i="270"/>
  <c r="N34" i="270"/>
  <c r="N33" i="270"/>
  <c r="N32" i="270"/>
  <c r="N31" i="270"/>
  <c r="N30" i="270"/>
  <c r="B6" i="270"/>
  <c r="N72" i="273" l="1"/>
  <c r="N45" i="273"/>
  <c r="N35" i="273"/>
  <c r="N62" i="270"/>
  <c r="N45" i="270"/>
  <c r="N62" i="273"/>
  <c r="N35" i="270"/>
  <c r="N72" i="270"/>
  <c r="N64" i="273" l="1"/>
  <c r="N74" i="273" s="1"/>
  <c r="N64" i="270"/>
  <c r="N74" i="270" s="1"/>
  <c r="I16" i="265" s="1"/>
  <c r="I15" i="265" l="1"/>
  <c r="J15" i="265" s="1"/>
  <c r="J30" i="265"/>
  <c r="J31" i="265"/>
  <c r="J32" i="265"/>
  <c r="J33" i="265"/>
  <c r="J34" i="265"/>
  <c r="J35" i="265"/>
  <c r="J36" i="265"/>
  <c r="J28" i="265"/>
  <c r="J22" i="265"/>
  <c r="J23" i="265"/>
  <c r="J20" i="265"/>
  <c r="J17" i="265"/>
  <c r="J16" i="265"/>
  <c r="J18" i="265" l="1"/>
  <c r="J39" i="265"/>
  <c r="J26" i="265"/>
  <c r="J40" i="265" l="1"/>
  <c r="J42" i="265" s="1"/>
  <c r="J44" i="265" l="1"/>
  <c r="J45" i="265" s="1"/>
  <c r="J49" i="265" l="1"/>
</calcChain>
</file>

<file path=xl/sharedStrings.xml><?xml version="1.0" encoding="utf-8"?>
<sst xmlns="http://schemas.openxmlformats.org/spreadsheetml/2006/main" count="1781" uniqueCount="236">
  <si>
    <t>Código</t>
  </si>
  <si>
    <t>CCE-EICP-FM-25</t>
  </si>
  <si>
    <t>Versión</t>
  </si>
  <si>
    <t>FORMULARIO 1</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</si>
  <si>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</si>
  <si>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</si>
  <si>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</si>
  <si>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</si>
  <si>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</si>
  <si>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</si>
  <si>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</si>
  <si>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</si>
  <si>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</si>
  <si>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</si>
  <si>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</si>
  <si>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</si>
  <si>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</si>
  <si>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</si>
  <si>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</si>
  <si>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</si>
  <si>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</si>
  <si>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</si>
  <si>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</si>
  <si>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</si>
  <si>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</si>
  <si>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</si>
  <si>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</si>
  <si>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</si>
  <si>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</si>
  <si>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</si>
  <si>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</si>
  <si>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</si>
  <si>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</si>
  <si>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</si>
  <si>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</si>
  <si>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</si>
  <si>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</si>
  <si>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</si>
  <si>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</si>
  <si>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</si>
  <si>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</si>
  <si>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</si>
  <si>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</si>
  <si>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</si>
  <si>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</si>
  <si>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</si>
  <si>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</si>
  <si>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</si>
  <si>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</si>
  <si>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</si>
  <si>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</si>
  <si>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</si>
  <si>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</si>
  <si>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</si>
  <si>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</si>
  <si>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</si>
  <si>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</si>
  <si>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IV. MANO DE OBRA</t>
  </si>
  <si>
    <t>TRABAJADOR</t>
  </si>
  <si>
    <t>JORNAL</t>
  </si>
  <si>
    <t>PRESTACIONES</t>
  </si>
  <si>
    <t>TOTAL COSTO DIRECTO $</t>
  </si>
  <si>
    <t>V. COSTOS INDIRECTOS</t>
  </si>
  <si>
    <t>Descripción</t>
  </si>
  <si>
    <t>Porcentaje</t>
  </si>
  <si>
    <t>Valor Total</t>
  </si>
  <si>
    <t xml:space="preserve">IMPREVISTOS </t>
  </si>
  <si>
    <t>UTILIDAD</t>
  </si>
  <si>
    <t>Precio Unitario Total Aproximado al peso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</si>
  <si>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</si>
  <si>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</si>
  <si>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</si>
  <si>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</si>
  <si>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</si>
  <si>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Formulario 1 - Propuesta económica  - Documento tipo de selección abreviada de menor cuantía - versión 2</t>
  </si>
  <si>
    <t>Formulario 1 - Propuesta económica  - Documento tipo de selección abreviada de menor cuantía - versión 3</t>
  </si>
  <si>
    <t xml:space="preserve">EQUIPO DE CONTROL PARA 16 GRUPOS SUMINISTRO DE CONTROLADOR, ELECTRONICO CON CAPACIDAD PARA 16 FASES VEHICULARES O PEATONALES CON PROGRAMAS EN LA CPU,AGENDA DE PROGRAMACIÓN DIARIA,SEMANAL Y DÍAS FESTIVO; MODOS DE OPERACIÓN COORDINADOS, CIRCUITOS DE SUPERVISIÓN DE VERDES CONFLICTIVOS, RUTINA DE SEGURIDAD POR FALLA DE LÁMPARAS ROJAS, GABINETE METALICO. INCLUYE MODULO DE ENTRADAS (4 IN) Y SALIDAS (24 OUT). INCLUYE UPS PARA REGULADOR DE VOLTAJE, </t>
  </si>
  <si>
    <t>UN</t>
  </si>
  <si>
    <t xml:space="preserve">SERVICIO DE  PROGRAMACION Y PARAMETRIZACION DE PLANEAMIENTO DE TRAFICO, MATRICES DE SEGURIDAD, 5 PLANES DE SEÑALES,. INCLUYE SOFTWARE  EN ESPAÑOL PARA PROGRAMAR EN EQUIPO. INCLUYE CAPACITACION CON PRACTICA </t>
  </si>
  <si>
    <t>GL</t>
  </si>
  <si>
    <t>LINEA TRANSVERSAL DEMARCACION VIAL, LINEAS TRANSVERSAL DE PARE Y CEBRAS, Y PICTOGRAMAS DE GIRO.</t>
  </si>
  <si>
    <t>C/U</t>
  </si>
  <si>
    <t>1. IMPLEMENTO DE SEGURIDAD</t>
  </si>
  <si>
    <t>2. CONSTRUCCION DE OBRAS CIVILES PARA LOS SEMAFOROS</t>
  </si>
  <si>
    <t>2.1</t>
  </si>
  <si>
    <t>2.2</t>
  </si>
  <si>
    <t>2.3</t>
  </si>
  <si>
    <t>CONSTRUCCION DE BASE CONCRETO REFORSADO PARA GABINETE DE CONTROL (HERRAJES METAICOS PARA FIJAR   60x30x70 CON PLATINA) .</t>
  </si>
  <si>
    <t>MONTAJE DE POSTE DE CONCRETO 510KGF PARA APOYO REDES AEREAS</t>
  </si>
  <si>
    <t>CONSTRUCCION BASE EN CONCRETO PARA POSTE  DE SEMAFOROS  TIPO T1 O T2 ( INCLUYE: (ARMADURA 90X90X70 CON PLATINA DE SUJECION 1/2X3/8, CONCRETO 3000 PSI,OBRAS DE ACABADO Y RECOLECCION DE ESCOMBROS ).</t>
  </si>
  <si>
    <t xml:space="preserve">CONSTRUCCION CANALIZACION ANDEN CONCRETO O ADOQUIN, CONCRETO DE 3000 PSI (e=15 cm). Incluye TPVC de 2". </t>
  </si>
  <si>
    <t>2.5</t>
  </si>
  <si>
    <t>CONSTRUCCION DE VESTIDA SECUNDARIAS  PARA POSTES EXISTENTE DONDESE APOYAN LOS CABLES DE CONTROL A REDES AERES</t>
  </si>
  <si>
    <t>ML</t>
  </si>
  <si>
    <t>3.MONTAJE E INSTALACIONES DE SOPORTE DE FIJACION Y MODULOS TIPO LED</t>
  </si>
  <si>
    <t>3.1</t>
  </si>
  <si>
    <t>3.2</t>
  </si>
  <si>
    <t>3.3</t>
  </si>
  <si>
    <t>3.4</t>
  </si>
  <si>
    <t>3.5</t>
  </si>
  <si>
    <t>3.6</t>
  </si>
  <si>
    <t>3.7</t>
  </si>
  <si>
    <t>3.8</t>
  </si>
  <si>
    <t>3.9</t>
  </si>
  <si>
    <t>3.10</t>
  </si>
  <si>
    <t>MONTAJE E INSTALACION DE POSTE METALICO TIPO T2 (Ménsula) BRAZO DE 4,5 m., fabricado en dos secciones.en tuberia de 4" .primera parte de 3,6mts y parte de arriba a 4,5 y 3".Pintado en colores Blanco y Negro ( Incluye materiales)</t>
  </si>
  <si>
    <t>MONTAJE E INSTALACION DE SEMAFORO VEHICULAR TIPO S1, policarbonato, 3 colores,diametro 200 mm con soporte de fijacion Mastil, tipo iluminacion led  ( Incluye materiales)</t>
  </si>
  <si>
    <t>SUMINISTRO E INSTALACION DE SEMAFORO VEHICULAR TIPO S2, POLICARBONATO, 3 COLORES, DIAMETRO 200 MM CON SOPORTES DE FIJACION MENSULA, TIPO DE ILUMINACION A LED ( Incluye materiales)</t>
  </si>
  <si>
    <t>MONTAJE E INSTALACION DE SEMAFORO PEATONAL TIPO S3, policarbonato, 2 colores,diametro 200 mm con soportes de fijacion Mastil,tipo iluminacion a led ( incluye materiales)</t>
  </si>
  <si>
    <t>MONTAJE E INSTALACION DE MODULO LED  PARA SEMAFOROS  VEHICULAR 200MM Tricolor Amarillo pleno contador decreciente en rojo y en verde( incluye materiales )</t>
  </si>
  <si>
    <t>MONTAJE  Y TENDIDO DE CABLE ELECTRICO 4X16 awg para control semaforico vehicular (incluye materiales )</t>
  </si>
  <si>
    <t>MONTAJE  Y TENDIDO DE CABLE ELECTRICO 3X16 awg para control de semaforos peatonal ( Incluye materiales)</t>
  </si>
  <si>
    <t>MONTAJE Y TENDIDO DE CABLE ELECT. 2X8 AWG para la acometida</t>
  </si>
  <si>
    <t>ADMIN</t>
  </si>
  <si>
    <t>IMPREVISTO</t>
  </si>
  <si>
    <t>HERRAMIENTA MENOR</t>
  </si>
  <si>
    <t>H/U</t>
  </si>
  <si>
    <t>TALADROS</t>
  </si>
  <si>
    <t>ESCALERAS Y ANDAMIOS</t>
  </si>
  <si>
    <t>ARNES Y ELEMENTOS DE SUJECIÓN</t>
  </si>
  <si>
    <t>CARRO GRUA</t>
  </si>
  <si>
    <t>CONTROLADOR  ELEC. 16 FASES PARA SEMAFOROS</t>
  </si>
  <si>
    <t>GAB MET.DE CONTROL</t>
  </si>
  <si>
    <t>REGLETAS 25 PARESPORTA FUXIBLES</t>
  </si>
  <si>
    <t>CIRCUITOS ELECTRICOS CON BREACKER</t>
  </si>
  <si>
    <t>PUESTA ATIERRA DELOS EQUIPOS ELECTRONICOS</t>
  </si>
  <si>
    <t>CONTRATO DE OBRA DE INSTALACIÒN DE RED SEMAFORICA CARRERA 100 # 43 - 770 ZONA SUR DELMUNICIPIO DE APARTADO</t>
  </si>
  <si>
    <t>Oficial de primera</t>
  </si>
  <si>
    <t>Ayudante entendido.</t>
  </si>
  <si>
    <t>Ayudante Raso.</t>
  </si>
  <si>
    <t>Gestor Salud ocupacional</t>
  </si>
  <si>
    <t>T.SITIO OBRA</t>
  </si>
  <si>
    <t>JORNAL TOTAL</t>
  </si>
  <si>
    <t>1.1</t>
  </si>
  <si>
    <t>Tecnologo en Montaje obras de bogota</t>
  </si>
  <si>
    <t>a</t>
  </si>
  <si>
    <t>1.2</t>
  </si>
  <si>
    <t>DEMARCACION VIAL, LINEA DE PARE Y CEBRAS, PICTOGRAMAS DE GIRO</t>
  </si>
  <si>
    <t>PINTURA BLANCA</t>
  </si>
  <si>
    <t>PINTURA NEGRA</t>
  </si>
  <si>
    <t>TINER Y BROCHAS</t>
  </si>
  <si>
    <t>BASE NEGRA</t>
  </si>
  <si>
    <t>ESTOPAS Y TRAPEROS</t>
  </si>
  <si>
    <t>CONSTRUCCION HERRAJES METALICOS PARA FIJAR GABINETE DE CONTROL 60*30*70 CON PLATINA.</t>
  </si>
  <si>
    <t>ARMADURA DE HIERRO CON PINTURA ANTICORRUSIVA</t>
  </si>
  <si>
    <t>TUBOS IMC 2"</t>
  </si>
  <si>
    <t>PINTURA GRIS BASALTO</t>
  </si>
  <si>
    <t>CORAZA METALICA 11/2 CON CONECTORES</t>
  </si>
  <si>
    <t xml:space="preserve">POSTE  8MTS </t>
  </si>
  <si>
    <t>HERRAJES METALICOS CON ACCESORIOS</t>
  </si>
  <si>
    <t>CONSTRUCCION BASE EN CONCRETO POSTE TIPO T1 O T2 (INCLUYE: (ARMADURA 90*90*70 CON PLATINA DE 1/2*3/8, CONCRETO 3000  psi, FUNDIDA Y A COBRIZADA</t>
  </si>
  <si>
    <t xml:space="preserve">FORMALETA PARA FUNDIR </t>
  </si>
  <si>
    <t xml:space="preserve">CONCRETO </t>
  </si>
  <si>
    <t>ARMADORA DE FIJACION METALICA TIPO ARAÑA</t>
  </si>
  <si>
    <t>PINTURA AMARILLA</t>
  </si>
  <si>
    <t>CONSTRUCCION CANALIZACION ANDEN CONCRETO O ADOQUIN, CONCRETO DE 3000 PSI (e=15 cm). Incluye TPVC de 2". Trafico Pesado</t>
  </si>
  <si>
    <t>TUBERIA PVC DB 2"</t>
  </si>
  <si>
    <t>CURVA PVC 2 -PEGAS</t>
  </si>
  <si>
    <t>HERRAJES DE FIJACION</t>
  </si>
  <si>
    <t>AISLADOR YOYO  CON PERCHAS Y TORNILLERIAS GALV.</t>
  </si>
  <si>
    <t>CORREAS DE AMARRES</t>
  </si>
  <si>
    <t>SUMINISTRO E INSTALACION DE POSTE METALICO TIPO T2 (Ménsula) BRAZO DE 4,5 m., FABRICADO EN DOS SECCIONES CON  TUBERIA A.N DE 4" Y 3", .Pintado en colores Blanco y Negro.</t>
  </si>
  <si>
    <t>P.MET.T2MENSULA</t>
  </si>
  <si>
    <t>BASE Y TORNILLOS</t>
  </si>
  <si>
    <t>SUMINISTRO E INSTALACION DE POSTE METALICO TIPO T1 (Mastil) de 3,6 m, de 3, pintado en colores blanco y negro.</t>
  </si>
  <si>
    <t>ACCESORIOS DE FIJACION</t>
  </si>
  <si>
    <t>SUMINISTRO E INSTALACION DE SEMAFORO VEHICULAR TIPO S1, POLICARBONATO, 3 COLORES DIAMETRO 200 MM CON SOPORTES DE FIJACION MASTIL, TIPO DE ILUMINACION A LA RED.</t>
  </si>
  <si>
    <t>SEMAFOROS TIPO S1</t>
  </si>
  <si>
    <t>SOPORTE TIPO PATO</t>
  </si>
  <si>
    <t>PANEL LED ROJO,VERD,AMARILLO</t>
  </si>
  <si>
    <t>SEMAFOROS TIPO S2</t>
  </si>
  <si>
    <t>SOPORTE MENSULA</t>
  </si>
  <si>
    <t>CONSTRUCCION E INSTALACION DE SEMAFORO VEHICULAR TIPO S2, POLICARBONATO. 3 COLORES DIAMETRO MM CON SOPORTES DE FIJACION MENSUAL, TIPO DE ILUMINACION A LED.</t>
  </si>
  <si>
    <t>CONSTRUCCION E INSTALACION DE SEMAFORO VEHICULAR TIPO S3, POLICARBONATO. 3 COLORES DIAMETRO MM CON SOPORTES DE FIJACION MENSUAL, TIPO DE ILUMINACION A LED.</t>
  </si>
  <si>
    <t>SEMAFOROS TIPO S3</t>
  </si>
  <si>
    <t>PANEL LED ROJO,VERDE,RELOJ</t>
  </si>
  <si>
    <t>SUMINISTRO E INSTALACION DE MODULO LED PARA SEMAFOROS VEHICULAR 200 MM TRICOLOR AMARILLO PLENO CONTADOR DECRECIENTE EN ROJO Y VERDE.</t>
  </si>
  <si>
    <t>MODULO LED 200MM TRICOLOR CON RELOJ</t>
  </si>
  <si>
    <t>SOPORTE TIPO CIRCULAR</t>
  </si>
  <si>
    <t>SUMINISTRO Y TENDIDO DE CABLE ELECTRICO 4*16 AWG PARA CONTROL SEMAFOROS VEHICULARES.</t>
  </si>
  <si>
    <t>CABLE ENCAUCHETADO 4X16</t>
  </si>
  <si>
    <t>SUMINISTRO Y TENDIDO DE CABLE ELECTRICO 3*16 AWG PARA CONTROL SEMAFOROS PEATONALES.</t>
  </si>
  <si>
    <t>CABLE ENCAUCHETADO 3X16</t>
  </si>
  <si>
    <t>SUMINISTRO Y TENDIDO DE CABLE ELECTRICO 2*8 AWG PARA ACOMETIDO.</t>
  </si>
  <si>
    <t>CABLE 3X8 ANTIFRAUDE</t>
  </si>
  <si>
    <t>GAB.MET, TIPO POSTE</t>
  </si>
  <si>
    <t>CONTADOR TRIFILAR 220V</t>
  </si>
  <si>
    <t>TOTALIZADOR 2X40AMP</t>
  </si>
  <si>
    <t>DECLARACION RETIE</t>
  </si>
  <si>
    <t>LEGALIZACION ANRE EPM</t>
  </si>
  <si>
    <t>MONTAJE E INSTALACION DE UN SISTEMA DE ENERGIA CON EL GABINETE CONTADOR, TOTALIZADOR EN POSTE Y SU LEGALIZADOR.INCLUYE MATERIALES</t>
  </si>
  <si>
    <t>MONTAJE E INSTALACION DE UN SISTEMA DE ENERGIA CON EL GABINETE CONTADOR,TOTALIZADOR EN POSTE  Y SU LGALIZACION. INCLUYE MATERIALES</t>
  </si>
  <si>
    <t>A</t>
  </si>
  <si>
    <t>DURACIÓN DE LA OBRA</t>
  </si>
  <si>
    <t>MESES</t>
  </si>
  <si>
    <t>IMPREVISTOS</t>
  </si>
  <si>
    <t>AIU CALCULADO</t>
  </si>
  <si>
    <t>COSTOS 
ADMINISTRATIVOS</t>
  </si>
  <si>
    <t>VALOR 
MENSUAL $</t>
  </si>
  <si>
    <t xml:space="preserve">CANTIDAD </t>
  </si>
  <si>
    <t>DEDICACIÓN MENSUAL
%</t>
  </si>
  <si>
    <t>VALOR 
PARCIAL
$</t>
  </si>
  <si>
    <t>% SOBRE 
COSTOS 
DIRECTOS</t>
  </si>
  <si>
    <t>PERSONAL PROFESIONAL Y TÉCNICO (Incluye Prestaciones sociales)</t>
  </si>
  <si>
    <t>Director de Obra</t>
  </si>
  <si>
    <t>Auxiliar Administrativa</t>
  </si>
  <si>
    <t>GASTOS OPERACIONALES</t>
  </si>
  <si>
    <t>Costo de oficina central, incluye servicios públicos</t>
  </si>
  <si>
    <t>Costo de papeleria, impresiones, comunicaciones, etc.</t>
  </si>
  <si>
    <t>OTROS COSTOS FIJOS</t>
  </si>
  <si>
    <t>4.1</t>
  </si>
  <si>
    <t>PLAN DE GESTION INTEGRAL DE OBRA</t>
  </si>
  <si>
    <t>4.1.1</t>
  </si>
  <si>
    <t>Implementos de seguridad y señalización de obra</t>
  </si>
  <si>
    <t>4.1.2</t>
  </si>
  <si>
    <t>Implementos de protección</t>
  </si>
  <si>
    <t>RETENCIONES</t>
  </si>
  <si>
    <t>Base gravable</t>
  </si>
  <si>
    <t>Porcentaje [%]</t>
  </si>
  <si>
    <t>Retefuente</t>
  </si>
  <si>
    <t>LEGALIZACION Y PERFECCIONAMIENTO DEL CONTRATO</t>
  </si>
  <si>
    <t>Descripcion</t>
  </si>
  <si>
    <t>% 
Asegurado</t>
  </si>
  <si>
    <t>Base asegurada</t>
  </si>
  <si>
    <t>%costo</t>
  </si>
  <si>
    <t>V. Parcial</t>
  </si>
  <si>
    <t>7.1</t>
  </si>
  <si>
    <t>Polizas</t>
  </si>
  <si>
    <t>TOTAL COSTOS ADMINISTRATIVOS</t>
  </si>
  <si>
    <t>RESERVA PARA IMPREVISTOS</t>
  </si>
  <si>
    <t>UTILIDAD ESPERADA</t>
  </si>
  <si>
    <t>SAMC-010-2025</t>
  </si>
  <si>
    <t>MUICIPIO DE APARTADO</t>
  </si>
  <si>
    <t>MUCIPIO DE APARTADO</t>
  </si>
  <si>
    <t>ANALISIS DEL AIU      SAMC 10-2025</t>
  </si>
  <si>
    <t>PRESUPUESTO OFICIAL SAMC - 10 - 2025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</si>
</sst>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quot;$&quot;\ #,##0_);\(&quot;$&quot;\ #,##0\)"/>
    <numFmt numFmtId="203" formatCode="&quot;$&quot;\ #,##0"/>
    <numFmt numFmtId="204" formatCode="_([$$-240A]\ * #,##0_);_([$$-240A]\ * \(#,##0\);_([$$-240A]\ * &quot;-&quot;_);_(@_)"/>
    <numFmt numFmtId="205" formatCode="_ [$€-2]\ * #,##0.00_ ;_ [$€-2]\ * \-#,##0.00_ ;_ [$€-2]\ * &quot;-&quot;??_ "/>
    <numFmt numFmtId="206" formatCode="&quot;$&quot;\ #,##0.00"/>
    <numFmt numFmtId="207" formatCode="0.000%"/>
    <numFmt numFmtId="208" formatCode="#,##0_ ;\-#,##0\ "/>
  </numFmts>
  <fonts count="7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sz val="12"/>
      <name val="Arial"/>
      <family val="2"/>
    </font>
    <font>
      <b/>
      <sz val="12"/>
      <name val="Arial"/>
      <family val="2"/>
    </font>
    <font>
      <sz val="10"/>
      <name val="Arial"/>
    </font>
    <font>
      <sz val="10"/>
      <name val="Calibri"/>
      <family val="2"/>
      <scheme val="minor"/>
    </font>
    <font>
      <sz val="9"/>
      <name val="Calibri"/>
      <family val="2"/>
      <scheme val="minor"/>
    </font>
    <font>
      <sz val="16"/>
      <name val="Arial Narrow"/>
      <family val="2"/>
    </font>
    <font>
      <sz val="12"/>
      <color theme="1"/>
      <name val="Arial Narrow"/>
      <family val="2"/>
    </font>
    <font>
      <sz val="10"/>
      <color theme="1"/>
      <name val="Arial"/>
      <family val="2"/>
    </font>
    <font>
      <b/>
      <sz val="10"/>
      <color theme="1"/>
      <name val="Arial"/>
      <family val="2"/>
    </font>
    <font>
      <b/>
      <sz val="9"/>
      <name val="Arial"/>
      <family val="2"/>
    </font>
    <font>
      <b/>
      <sz val="10"/>
      <color indexed="8"/>
      <name val="Arial"/>
      <family val="2"/>
    </font>
    <font>
      <b/>
      <sz val="8"/>
      <color theme="1"/>
      <name val="Arial"/>
      <family val="2"/>
    </font>
    <font>
      <sz val="9"/>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C000"/>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6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7"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8"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6" fontId="7" fillId="0" borderId="47">
      <alignment horizontal="right"/>
    </xf>
    <xf numFmtId="186" fontId="7" fillId="0" borderId="47">
      <alignment horizontal="right"/>
    </xf>
    <xf numFmtId="2" fontId="7" fillId="0" borderId="0"/>
    <xf numFmtId="2" fontId="7" fillId="0" borderId="0"/>
    <xf numFmtId="2" fontId="7" fillId="0" borderId="0"/>
    <xf numFmtId="187" fontId="7" fillId="0" borderId="0"/>
    <xf numFmtId="187" fontId="7" fillId="0" borderId="0"/>
    <xf numFmtId="187" fontId="7" fillId="0" borderId="0"/>
    <xf numFmtId="188" fontId="8" fillId="0" borderId="0"/>
    <xf numFmtId="188" fontId="8" fillId="0" borderId="0"/>
    <xf numFmtId="188" fontId="8" fillId="0" borderId="0"/>
    <xf numFmtId="186" fontId="7" fillId="0" borderId="47">
      <alignment horizontal="right"/>
    </xf>
    <xf numFmtId="189" fontId="5" fillId="0" borderId="0">
      <protection locked="0"/>
    </xf>
    <xf numFmtId="3" fontId="35" fillId="0" borderId="0" applyFont="0" applyFill="0" applyBorder="0" applyAlignment="0" applyProtection="0"/>
    <xf numFmtId="190" fontId="5" fillId="0" borderId="0">
      <protection locked="0"/>
    </xf>
    <xf numFmtId="191" fontId="35"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3" fontId="36" fillId="0" borderId="0">
      <protection locked="0"/>
    </xf>
    <xf numFmtId="194" fontId="5"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1" fontId="40"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9" fillId="0" borderId="0"/>
    <xf numFmtId="0" fontId="2" fillId="0" borderId="0"/>
    <xf numFmtId="0" fontId="39" fillId="0" borderId="0"/>
    <xf numFmtId="0" fontId="5" fillId="0" borderId="0"/>
    <xf numFmtId="0" fontId="5" fillId="0" borderId="0"/>
    <xf numFmtId="0" fontId="5" fillId="0" borderId="0"/>
    <xf numFmtId="0" fontId="5" fillId="0" borderId="0"/>
    <xf numFmtId="0" fontId="41" fillId="0" borderId="0"/>
    <xf numFmtId="0" fontId="5" fillId="0" borderId="0"/>
    <xf numFmtId="0" fontId="5" fillId="23" borderId="5" applyNumberFormat="0" applyFont="0" applyAlignment="0" applyProtection="0"/>
    <xf numFmtId="201"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2">
      <protection locked="0"/>
    </xf>
    <xf numFmtId="0" fontId="48" fillId="0" borderId="0"/>
    <xf numFmtId="0" fontId="49" fillId="0" borderId="0" applyNumberFormat="0" applyFill="0" applyBorder="0" applyAlignment="0" applyProtection="0">
      <alignment vertical="top"/>
      <protection locked="0"/>
    </xf>
    <xf numFmtId="44" fontId="59" fillId="0" borderId="0" applyFont="0" applyFill="0" applyBorder="0" applyAlignment="0" applyProtection="0"/>
    <xf numFmtId="0" fontId="5" fillId="0" borderId="0"/>
    <xf numFmtId="0" fontId="1" fillId="0" borderId="0"/>
    <xf numFmtId="205" fontId="5" fillId="0" borderId="0"/>
    <xf numFmtId="9" fontId="5" fillId="0" borderId="0" applyFont="0" applyFill="0" applyBorder="0" applyAlignment="0" applyProtection="0"/>
    <xf numFmtId="205" fontId="1" fillId="0" borderId="0"/>
    <xf numFmtId="168" fontId="41" fillId="0" borderId="0" applyFont="0" applyFill="0" applyBorder="0" applyAlignment="0" applyProtection="0"/>
    <xf numFmtId="169" fontId="41" fillId="0" borderId="0" applyFont="0" applyFill="0" applyBorder="0" applyAlignment="0" applyProtection="0"/>
    <xf numFmtId="168" fontId="1" fillId="0" borderId="0" applyFont="0" applyFill="0" applyBorder="0" applyAlignment="0" applyProtection="0"/>
  </cellStyleXfs>
  <cellXfs count="515">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4" fillId="0" borderId="18" xfId="73" applyFont="1" applyBorder="1" applyAlignment="1">
      <alignment horizontal="center" vertical="center"/>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0" fontId="34" fillId="0" borderId="13" xfId="73" applyFont="1" applyBorder="1" applyAlignment="1">
      <alignment horizontal="left" vertical="center"/>
    </xf>
    <xf numFmtId="167" fontId="34" fillId="0" borderId="24" xfId="62" applyNumberFormat="1" applyFont="1" applyBorder="1" applyAlignment="1">
      <alignment horizontal="right" vertical="center" wrapText="1"/>
    </xf>
    <xf numFmtId="0" fontId="34" fillId="0" borderId="50" xfId="73" applyFont="1" applyBorder="1" applyAlignment="1">
      <alignment horizontal="center" vertical="center"/>
    </xf>
    <xf numFmtId="0" fontId="34" fillId="0" borderId="18" xfId="74" applyFont="1" applyBorder="1" applyAlignment="1">
      <alignment horizontal="center" vertical="center"/>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4" xfId="89" applyFont="1" applyBorder="1"/>
    <xf numFmtId="0" fontId="34" fillId="0" borderId="14" xfId="89" applyFont="1" applyBorder="1" applyAlignment="1">
      <alignment horizontal="center"/>
    </xf>
    <xf numFmtId="0" fontId="34" fillId="0" borderId="49" xfId="73" applyFont="1" applyBorder="1" applyAlignment="1">
      <alignment horizontal="left" vertical="center"/>
    </xf>
    <xf numFmtId="0" fontId="34" fillId="0" borderId="36" xfId="90" applyFont="1" applyBorder="1"/>
    <xf numFmtId="0" fontId="34" fillId="0" borderId="37" xfId="90" applyFont="1" applyBorder="1"/>
    <xf numFmtId="0" fontId="34" fillId="0" borderId="21" xfId="128" applyFont="1" applyBorder="1" applyAlignment="1">
      <alignment horizontal="left" vertical="center"/>
    </xf>
    <xf numFmtId="0" fontId="31" fillId="0" borderId="34" xfId="79" applyFont="1" applyBorder="1" applyAlignment="1">
      <alignment vertical="center"/>
    </xf>
    <xf numFmtId="181" fontId="34" fillId="0" borderId="37" xfId="90" applyNumberFormat="1" applyFont="1" applyBorder="1"/>
    <xf numFmtId="183" fontId="34" fillId="0" borderId="37" xfId="90" applyNumberFormat="1" applyFont="1" applyBorder="1"/>
    <xf numFmtId="0" fontId="34" fillId="0" borderId="18" xfId="126" applyFont="1" applyBorder="1" applyAlignment="1">
      <alignment horizontal="center" vertical="center"/>
    </xf>
    <xf numFmtId="179" fontId="34" fillId="0" borderId="22" xfId="129" applyNumberFormat="1" applyFont="1" applyBorder="1" applyAlignment="1">
      <alignment horizontal="center" vertical="center"/>
    </xf>
    <xf numFmtId="0" fontId="31" fillId="0" borderId="22" xfId="128" applyFont="1" applyBorder="1" applyAlignment="1">
      <alignment vertical="center"/>
    </xf>
    <xf numFmtId="180"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0"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0"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0" fontId="31" fillId="0" borderId="31" xfId="129" applyNumberFormat="1"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4" fillId="0" borderId="11" xfId="0" applyFont="1" applyBorder="1" applyAlignment="1">
      <alignment horizontal="left"/>
    </xf>
    <xf numFmtId="0" fontId="32" fillId="0" borderId="55" xfId="0" applyFont="1" applyBorder="1"/>
    <xf numFmtId="0" fontId="45"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32" fillId="0" borderId="62" xfId="0" applyFont="1" applyBorder="1"/>
    <xf numFmtId="166" fontId="32" fillId="0" borderId="25" xfId="0" applyNumberFormat="1" applyFont="1" applyBorder="1" applyAlignment="1">
      <alignment horizontal="center" wrapText="1"/>
    </xf>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32" fillId="0" borderId="63" xfId="0" applyFont="1" applyBorder="1"/>
    <xf numFmtId="0" fontId="32" fillId="0" borderId="64" xfId="0" applyFont="1" applyBorder="1"/>
    <xf numFmtId="0" fontId="32"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6" fillId="0" borderId="57" xfId="0" applyFont="1" applyBorder="1" applyAlignment="1">
      <alignment horizontal="center"/>
    </xf>
    <xf numFmtId="0" fontId="32"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6" fillId="0" borderId="53" xfId="0" applyFont="1" applyBorder="1" applyAlignment="1">
      <alignment horizontal="center"/>
    </xf>
    <xf numFmtId="0" fontId="32" fillId="0" borderId="61" xfId="0" applyFont="1" applyBorder="1" applyAlignment="1">
      <alignment horizontal="center"/>
    </xf>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5" fontId="31" fillId="26" borderId="45" xfId="60" applyNumberFormat="1" applyFont="1" applyFill="1" applyBorder="1" applyAlignment="1">
      <alignment horizontal="center" vertical="center"/>
    </xf>
    <xf numFmtId="185" fontId="31" fillId="26" borderId="18" xfId="60" applyNumberFormat="1" applyFont="1" applyFill="1" applyBorder="1" applyAlignment="1">
      <alignment horizontal="center" vertical="center"/>
    </xf>
    <xf numFmtId="0" fontId="34" fillId="0" borderId="0" xfId="128" applyFont="1" applyAlignment="1">
      <alignment horizontal="center" vertical="center" wrapText="1"/>
    </xf>
    <xf numFmtId="0" fontId="32" fillId="0" borderId="36" xfId="0" applyFont="1" applyBorder="1"/>
    <xf numFmtId="0" fontId="47"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3" fillId="0" borderId="0" xfId="0" applyFont="1" applyAlignment="1">
      <alignment horizontal="left"/>
    </xf>
    <xf numFmtId="0" fontId="52" fillId="0" borderId="0" xfId="0" applyFont="1" applyAlignment="1">
      <alignment horizontal="left"/>
    </xf>
    <xf numFmtId="0" fontId="53"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5"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0"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4" fontId="34" fillId="0" borderId="82" xfId="34" applyNumberFormat="1" applyFont="1" applyBorder="1"/>
    <xf numFmtId="0" fontId="34" fillId="0" borderId="83" xfId="89" applyFont="1" applyBorder="1"/>
    <xf numFmtId="0" fontId="52" fillId="0" borderId="87" xfId="0" applyFont="1" applyBorder="1" applyAlignment="1">
      <alignment horizontal="left"/>
    </xf>
    <xf numFmtId="0" fontId="52" fillId="0" borderId="36" xfId="0" applyFont="1" applyBorder="1" applyAlignment="1">
      <alignment horizontal="left"/>
    </xf>
    <xf numFmtId="0" fontId="55" fillId="0" borderId="88" xfId="0" applyFont="1" applyBorder="1" applyAlignment="1">
      <alignment horizontal="left"/>
    </xf>
    <xf numFmtId="0" fontId="56" fillId="0" borderId="88" xfId="0" applyFont="1" applyBorder="1" applyAlignment="1">
      <alignment horizontal="left"/>
    </xf>
    <xf numFmtId="0" fontId="34" fillId="0" borderId="96" xfId="89" applyFont="1" applyBorder="1"/>
    <xf numFmtId="0" fontId="34" fillId="25" borderId="96" xfId="89" applyFont="1" applyFill="1" applyBorder="1"/>
    <xf numFmtId="0" fontId="56" fillId="0" borderId="87" xfId="0" applyFont="1" applyBorder="1" applyAlignment="1">
      <alignment horizontal="left"/>
    </xf>
    <xf numFmtId="0" fontId="57" fillId="0" borderId="59" xfId="0" applyFont="1" applyBorder="1" applyAlignment="1">
      <alignment horizontal="left" vertical="top" wrapText="1"/>
    </xf>
    <xf numFmtId="0" fontId="57" fillId="0" borderId="59" xfId="0" applyFont="1" applyBorder="1" applyAlignment="1">
      <alignment horizontal="justify" vertical="top" wrapText="1"/>
    </xf>
    <xf numFmtId="0" fontId="57" fillId="0" borderId="59" xfId="0" applyFont="1" applyBorder="1" applyAlignment="1">
      <alignment horizontal="left" vertical="center" wrapText="1"/>
    </xf>
    <xf numFmtId="4" fontId="34" fillId="0" borderId="25" xfId="39" applyNumberFormat="1" applyFont="1" applyBorder="1" applyAlignment="1">
      <alignment vertical="center" wrapText="1"/>
    </xf>
    <xf numFmtId="0" fontId="34" fillId="0" borderId="59" xfId="74" applyFont="1" applyBorder="1" applyAlignment="1">
      <alignment horizontal="center" vertical="center"/>
    </xf>
    <xf numFmtId="4" fontId="34" fillId="0" borderId="59" xfId="39" applyNumberFormat="1" applyFont="1" applyBorder="1" applyAlignment="1">
      <alignment horizontal="center" vertical="center" wrapText="1"/>
    </xf>
    <xf numFmtId="167" fontId="34" fillId="0" borderId="59" xfId="62" applyNumberFormat="1" applyFont="1" applyBorder="1" applyAlignment="1">
      <alignment horizontal="center" vertical="center" wrapText="1"/>
    </xf>
    <xf numFmtId="0" fontId="34" fillId="0" borderId="59" xfId="73" applyFont="1" applyBorder="1" applyAlignment="1">
      <alignment horizontal="center" vertical="center"/>
    </xf>
    <xf numFmtId="0" fontId="31" fillId="25" borderId="41" xfId="73" applyFont="1" applyFill="1" applyBorder="1" applyAlignment="1">
      <alignment vertical="center"/>
    </xf>
    <xf numFmtId="0" fontId="31" fillId="25" borderId="42" xfId="73" applyFont="1" applyFill="1" applyBorder="1" applyAlignment="1">
      <alignment vertical="center"/>
    </xf>
    <xf numFmtId="0" fontId="57" fillId="0" borderId="59" xfId="0" applyFont="1" applyFill="1" applyBorder="1" applyAlignment="1">
      <alignment horizontal="left" vertical="top" wrapText="1"/>
    </xf>
    <xf numFmtId="4" fontId="34" fillId="0" borderId="18" xfId="39" applyNumberFormat="1" applyFont="1" applyBorder="1" applyAlignment="1">
      <alignment horizontal="center" vertical="center" wrapText="1"/>
    </xf>
    <xf numFmtId="167" fontId="34" fillId="0" borderId="18" xfId="62" applyNumberFormat="1" applyFont="1" applyBorder="1" applyAlignment="1">
      <alignment horizontal="center" vertical="center" wrapText="1"/>
    </xf>
    <xf numFmtId="167" fontId="34" fillId="0" borderId="30" xfId="62" applyNumberFormat="1" applyFont="1" applyBorder="1" applyAlignment="1">
      <alignment horizontal="center" vertical="center" wrapText="1"/>
    </xf>
    <xf numFmtId="0" fontId="58" fillId="25" borderId="39" xfId="73" applyFont="1" applyFill="1" applyBorder="1" applyAlignment="1">
      <alignment vertical="center"/>
    </xf>
    <xf numFmtId="167" fontId="34" fillId="0" borderId="18" xfId="62" quotePrefix="1" applyNumberFormat="1" applyFont="1" applyBorder="1" applyAlignment="1">
      <alignment horizontal="center" vertical="center" wrapText="1"/>
    </xf>
    <xf numFmtId="167" fontId="34" fillId="0" borderId="43" xfId="62" applyNumberFormat="1" applyFont="1" applyBorder="1" applyAlignment="1">
      <alignment horizontal="center" vertical="center" wrapText="1"/>
    </xf>
    <xf numFmtId="9" fontId="31" fillId="0" borderId="23" xfId="128" applyNumberFormat="1" applyFont="1" applyBorder="1" applyAlignment="1">
      <alignment horizontal="right" vertical="center"/>
    </xf>
    <xf numFmtId="9" fontId="34" fillId="0" borderId="23" xfId="128" applyNumberFormat="1" applyFont="1" applyBorder="1" applyAlignment="1">
      <alignment vertical="center"/>
    </xf>
    <xf numFmtId="202" fontId="34" fillId="0" borderId="59" xfId="62" applyNumberFormat="1" applyFont="1" applyBorder="1" applyAlignment="1">
      <alignment horizontal="center" vertical="center" wrapText="1"/>
    </xf>
    <xf numFmtId="202" fontId="34" fillId="0" borderId="30" xfId="62" applyNumberFormat="1" applyFont="1" applyBorder="1" applyAlignment="1">
      <alignment horizontal="center" vertical="center" wrapText="1"/>
    </xf>
    <xf numFmtId="203" fontId="31" fillId="0" borderId="48" xfId="39" applyNumberFormat="1" applyFont="1" applyBorder="1" applyAlignment="1">
      <alignment horizontal="center" vertical="center"/>
    </xf>
    <xf numFmtId="0" fontId="32" fillId="25" borderId="67" xfId="0" applyFont="1" applyFill="1" applyBorder="1" applyAlignment="1">
      <alignment horizontal="center" vertical="center"/>
    </xf>
    <xf numFmtId="4" fontId="32" fillId="25" borderId="67" xfId="0" applyNumberFormat="1" applyFont="1" applyFill="1" applyBorder="1" applyAlignment="1">
      <alignment horizontal="center" vertical="center"/>
    </xf>
    <xf numFmtId="0" fontId="45" fillId="25" borderId="29" xfId="0" applyFont="1" applyFill="1" applyBorder="1" applyAlignment="1">
      <alignment horizontal="center"/>
    </xf>
    <xf numFmtId="0" fontId="45" fillId="25" borderId="35" xfId="0" applyFont="1" applyFill="1" applyBorder="1" applyAlignment="1">
      <alignment horizontal="center"/>
    </xf>
    <xf numFmtId="1" fontId="32" fillId="0" borderId="18" xfId="0" applyNumberFormat="1" applyFont="1" applyBorder="1" applyAlignment="1">
      <alignment horizontal="center"/>
    </xf>
    <xf numFmtId="1" fontId="32" fillId="0" borderId="75" xfId="0" applyNumberFormat="1" applyFont="1" applyBorder="1" applyAlignment="1">
      <alignment horizontal="center"/>
    </xf>
    <xf numFmtId="0" fontId="32" fillId="0" borderId="20" xfId="0" applyFont="1" applyBorder="1" applyAlignment="1">
      <alignment horizontal="center"/>
    </xf>
    <xf numFmtId="0" fontId="45" fillId="25" borderId="16" xfId="0" applyFont="1" applyFill="1" applyBorder="1" applyAlignment="1">
      <alignment horizontal="center" wrapText="1"/>
    </xf>
    <xf numFmtId="0" fontId="45" fillId="25" borderId="29" xfId="0" applyFont="1" applyFill="1" applyBorder="1" applyAlignment="1">
      <alignment horizontal="center" wrapText="1"/>
    </xf>
    <xf numFmtId="0" fontId="45" fillId="25" borderId="35" xfId="0" applyFont="1" applyFill="1" applyBorder="1" applyAlignment="1">
      <alignment horizontal="center" wrapText="1"/>
    </xf>
    <xf numFmtId="43" fontId="32" fillId="25" borderId="59" xfId="0" applyNumberFormat="1" applyFont="1" applyFill="1" applyBorder="1"/>
    <xf numFmtId="0" fontId="32" fillId="0" borderId="22" xfId="0" applyFont="1" applyBorder="1"/>
    <xf numFmtId="0" fontId="32" fillId="0" borderId="23" xfId="0" applyFont="1" applyBorder="1"/>
    <xf numFmtId="0" fontId="32" fillId="0" borderId="27" xfId="0" applyFont="1" applyBorder="1"/>
    <xf numFmtId="0" fontId="32" fillId="0" borderId="31"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6" fillId="0" borderId="0" xfId="0" applyFont="1" applyAlignment="1">
      <alignment horizontal="center"/>
    </xf>
    <xf numFmtId="0" fontId="45" fillId="25" borderId="16" xfId="0" applyFont="1" applyFill="1" applyBorder="1" applyAlignment="1">
      <alignment horizontal="center"/>
    </xf>
    <xf numFmtId="0" fontId="45" fillId="25" borderId="17" xfId="0" applyFont="1" applyFill="1" applyBorder="1" applyAlignment="1">
      <alignment horizontal="center" wrapText="1"/>
    </xf>
    <xf numFmtId="0" fontId="45" fillId="25" borderId="44" xfId="0" applyFont="1" applyFill="1" applyBorder="1" applyAlignment="1">
      <alignment horizontal="center"/>
    </xf>
    <xf numFmtId="0" fontId="32" fillId="25" borderId="54" xfId="0" applyFont="1" applyFill="1" applyBorder="1" applyAlignment="1">
      <alignment horizontal="center"/>
    </xf>
    <xf numFmtId="0" fontId="32" fillId="25" borderId="25" xfId="0" applyFont="1" applyFill="1" applyBorder="1" applyAlignment="1">
      <alignment horizontal="center"/>
    </xf>
    <xf numFmtId="0" fontId="32" fillId="0" borderId="21" xfId="0" applyFont="1" applyBorder="1" applyAlignment="1">
      <alignment horizontal="left"/>
    </xf>
    <xf numFmtId="0" fontId="32" fillId="0" borderId="22" xfId="0" applyFont="1" applyBorder="1" applyAlignment="1">
      <alignment horizontal="left"/>
    </xf>
    <xf numFmtId="3" fontId="32" fillId="0" borderId="18" xfId="34" applyNumberFormat="1" applyFont="1" applyBorder="1"/>
    <xf numFmtId="3" fontId="32" fillId="0" borderId="62" xfId="34" applyNumberFormat="1" applyFont="1" applyBorder="1"/>
    <xf numFmtId="173" fontId="32" fillId="0" borderId="30" xfId="34" applyFont="1" applyBorder="1"/>
    <xf numFmtId="173" fontId="32" fillId="0" borderId="59" xfId="0" applyNumberFormat="1" applyFont="1" applyBorder="1"/>
    <xf numFmtId="173" fontId="32" fillId="0" borderId="59" xfId="34" applyFont="1" applyBorder="1"/>
    <xf numFmtId="173" fontId="32" fillId="0" borderId="38" xfId="34" applyFont="1" applyBorder="1"/>
    <xf numFmtId="173" fontId="32" fillId="0" borderId="18" xfId="34" applyFont="1" applyBorder="1" applyAlignment="1">
      <alignment horizontal="center"/>
    </xf>
    <xf numFmtId="43" fontId="32" fillId="0" borderId="22" xfId="95" applyNumberFormat="1" applyFont="1" applyBorder="1" applyAlignment="1">
      <alignment horizontal="center"/>
    </xf>
    <xf numFmtId="173" fontId="32" fillId="0" borderId="45" xfId="34" applyFont="1" applyBorder="1" applyAlignment="1">
      <alignment horizontal="center" wrapText="1"/>
    </xf>
    <xf numFmtId="166" fontId="32" fillId="25" borderId="59" xfId="0" applyNumberFormat="1" applyFont="1" applyFill="1" applyBorder="1"/>
    <xf numFmtId="0" fontId="54" fillId="25" borderId="69" xfId="0" applyFont="1" applyFill="1" applyBorder="1" applyAlignment="1">
      <alignment horizontal="center" vertical="center"/>
    </xf>
    <xf numFmtId="43" fontId="32" fillId="0" borderId="12" xfId="0" applyNumberFormat="1" applyFont="1" applyBorder="1"/>
    <xf numFmtId="0" fontId="45" fillId="25" borderId="16" xfId="0" applyFont="1" applyFill="1" applyBorder="1" applyAlignment="1">
      <alignment horizontal="center"/>
    </xf>
    <xf numFmtId="0" fontId="45" fillId="25" borderId="17" xfId="0" applyFont="1" applyFill="1" applyBorder="1" applyAlignment="1">
      <alignment horizontal="center" wrapText="1"/>
    </xf>
    <xf numFmtId="0" fontId="32" fillId="0" borderId="22" xfId="0" applyFont="1" applyBorder="1"/>
    <xf numFmtId="0" fontId="32" fillId="0" borderId="27" xfId="0" applyFont="1" applyBorder="1"/>
    <xf numFmtId="0" fontId="32" fillId="0" borderId="31" xfId="0" applyFont="1" applyBorder="1"/>
    <xf numFmtId="0" fontId="32" fillId="0" borderId="21" xfId="0" applyFont="1" applyBorder="1" applyAlignment="1">
      <alignment horizontal="left"/>
    </xf>
    <xf numFmtId="0" fontId="32" fillId="0" borderId="22" xfId="0" applyFont="1" applyBorder="1" applyAlignment="1">
      <alignment horizontal="left"/>
    </xf>
    <xf numFmtId="0" fontId="45" fillId="25" borderId="44" xfId="0" applyFont="1" applyFill="1" applyBorder="1" applyAlignment="1">
      <alignment horizontal="center"/>
    </xf>
    <xf numFmtId="0" fontId="32" fillId="0" borderId="23"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32" fillId="0" borderId="19" xfId="0" applyFont="1" applyBorder="1"/>
    <xf numFmtId="0" fontId="46" fillId="0" borderId="0" xfId="0" applyFont="1" applyAlignment="1">
      <alignment horizontal="center"/>
    </xf>
    <xf numFmtId="0" fontId="46" fillId="0" borderId="0" xfId="0" applyFont="1" applyAlignment="1">
      <alignment horizontal="center"/>
    </xf>
    <xf numFmtId="0" fontId="32" fillId="0" borderId="22" xfId="0" applyFont="1" applyBorder="1"/>
    <xf numFmtId="0" fontId="32" fillId="0" borderId="23"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5" fillId="25" borderId="44" xfId="0" applyFont="1" applyFill="1" applyBorder="1" applyAlignment="1">
      <alignment horizontal="center"/>
    </xf>
    <xf numFmtId="0" fontId="32" fillId="0" borderId="27" xfId="0" applyFont="1" applyBorder="1"/>
    <xf numFmtId="0" fontId="32" fillId="0" borderId="31" xfId="0" applyFont="1" applyBorder="1"/>
    <xf numFmtId="0" fontId="45" fillId="25" borderId="16" xfId="0" applyFont="1" applyFill="1" applyBorder="1" applyAlignment="1">
      <alignment horizontal="center"/>
    </xf>
    <xf numFmtId="0" fontId="32" fillId="0" borderId="21" xfId="0" applyFont="1" applyBorder="1" applyAlignment="1">
      <alignment horizontal="left"/>
    </xf>
    <xf numFmtId="0" fontId="32" fillId="0" borderId="22" xfId="0" applyFont="1" applyBorder="1" applyAlignment="1">
      <alignment horizontal="left"/>
    </xf>
    <xf numFmtId="0" fontId="45" fillId="25" borderId="17" xfId="0" applyFont="1" applyFill="1" applyBorder="1" applyAlignment="1">
      <alignment horizontal="center" wrapText="1"/>
    </xf>
    <xf numFmtId="3" fontId="61" fillId="25" borderId="18" xfId="135" applyNumberFormat="1" applyFont="1" applyFill="1" applyBorder="1" applyAlignment="1">
      <alignment horizontal="center" vertical="center"/>
    </xf>
    <xf numFmtId="3" fontId="60" fillId="25" borderId="18" xfId="135" applyNumberFormat="1" applyFont="1" applyFill="1" applyBorder="1" applyAlignment="1">
      <alignment horizontal="center" vertical="center"/>
    </xf>
    <xf numFmtId="3" fontId="60" fillId="25" borderId="75" xfId="135" applyNumberFormat="1" applyFont="1" applyFill="1" applyBorder="1" applyAlignment="1">
      <alignment horizontal="center" vertical="center"/>
    </xf>
    <xf numFmtId="1" fontId="60" fillId="0" borderId="18" xfId="258" applyNumberFormat="1" applyFont="1" applyBorder="1" applyAlignment="1">
      <alignment horizontal="center" vertical="center"/>
    </xf>
    <xf numFmtId="0" fontId="32" fillId="0" borderId="22" xfId="0" applyFont="1" applyBorder="1"/>
    <xf numFmtId="0" fontId="32" fillId="0" borderId="27" xfId="0" applyFont="1" applyBorder="1"/>
    <xf numFmtId="0" fontId="32" fillId="0" borderId="31" xfId="0" applyFont="1" applyBorder="1"/>
    <xf numFmtId="0" fontId="45" fillId="25" borderId="16" xfId="0" applyFont="1" applyFill="1" applyBorder="1" applyAlignment="1">
      <alignment horizontal="center"/>
    </xf>
    <xf numFmtId="0" fontId="45" fillId="25" borderId="17" xfId="0" applyFont="1" applyFill="1" applyBorder="1" applyAlignment="1">
      <alignment horizontal="center" wrapText="1"/>
    </xf>
    <xf numFmtId="0" fontId="45" fillId="25" borderId="44" xfId="0" applyFont="1" applyFill="1" applyBorder="1" applyAlignment="1">
      <alignment horizontal="center"/>
    </xf>
    <xf numFmtId="0" fontId="32" fillId="0" borderId="23"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32" fillId="0" borderId="19" xfId="0" applyFont="1" applyBorder="1"/>
    <xf numFmtId="0" fontId="46" fillId="0" borderId="0" xfId="0" applyFont="1" applyAlignment="1">
      <alignment horizontal="center"/>
    </xf>
    <xf numFmtId="1" fontId="60" fillId="0" borderId="75" xfId="258" applyNumberFormat="1" applyFont="1" applyBorder="1" applyAlignment="1">
      <alignment horizontal="center" vertical="center"/>
    </xf>
    <xf numFmtId="9" fontId="31" fillId="0" borderId="17" xfId="128" applyNumberFormat="1" applyFont="1" applyBorder="1" applyAlignment="1">
      <alignment horizontal="right" vertical="center"/>
    </xf>
    <xf numFmtId="3" fontId="62" fillId="0" borderId="28" xfId="128" applyNumberFormat="1" applyFont="1" applyBorder="1" applyAlignment="1">
      <alignment vertical="center"/>
    </xf>
    <xf numFmtId="3" fontId="0" fillId="0" borderId="0" xfId="0" applyNumberFormat="1"/>
    <xf numFmtId="167" fontId="34" fillId="25" borderId="18" xfId="62" quotePrefix="1" applyNumberFormat="1" applyFont="1" applyFill="1" applyBorder="1" applyAlignment="1">
      <alignment horizontal="center" vertical="center" wrapText="1"/>
    </xf>
    <xf numFmtId="43" fontId="0" fillId="0" borderId="0" xfId="0" applyNumberFormat="1"/>
    <xf numFmtId="202" fontId="34" fillId="25" borderId="59" xfId="62" applyNumberFormat="1" applyFont="1" applyFill="1" applyBorder="1" applyAlignment="1">
      <alignment horizontal="center" vertical="center" wrapText="1"/>
    </xf>
    <xf numFmtId="203" fontId="31" fillId="25" borderId="38" xfId="39" applyNumberFormat="1" applyFont="1" applyFill="1" applyBorder="1" applyAlignment="1">
      <alignment horizontal="center" vertical="center"/>
    </xf>
    <xf numFmtId="167" fontId="63" fillId="0" borderId="18" xfId="62" applyNumberFormat="1" applyFont="1" applyBorder="1" applyAlignment="1">
      <alignment horizontal="center" vertical="center" wrapText="1"/>
    </xf>
    <xf numFmtId="203" fontId="31" fillId="26" borderId="30" xfId="39" applyNumberFormat="1" applyFont="1" applyFill="1" applyBorder="1" applyAlignment="1">
      <alignment horizontal="center" vertical="center"/>
    </xf>
    <xf numFmtId="203" fontId="31" fillId="0" borderId="30" xfId="39" applyNumberFormat="1" applyFont="1" applyBorder="1" applyAlignment="1">
      <alignment horizontal="center" vertical="center"/>
    </xf>
    <xf numFmtId="0" fontId="5" fillId="0" borderId="0" xfId="0" applyFont="1" applyAlignment="1">
      <alignment horizontal="right"/>
    </xf>
    <xf numFmtId="0" fontId="0" fillId="0" borderId="0" xfId="0" applyAlignment="1">
      <alignment horizontal="right"/>
    </xf>
    <xf numFmtId="10" fontId="44" fillId="0" borderId="25" xfId="260" applyNumberFormat="1" applyFont="1" applyBorder="1" applyAlignment="1">
      <alignment vertical="center"/>
    </xf>
    <xf numFmtId="1" fontId="5" fillId="0" borderId="18" xfId="260" applyNumberFormat="1" applyBorder="1" applyAlignment="1">
      <alignment horizontal="center" vertical="center"/>
    </xf>
    <xf numFmtId="205" fontId="8" fillId="0" borderId="18" xfId="260" applyFont="1" applyBorder="1" applyAlignment="1">
      <alignment horizontal="center" vertical="center" wrapText="1"/>
    </xf>
    <xf numFmtId="1" fontId="8" fillId="0" borderId="18" xfId="260" applyNumberFormat="1" applyFont="1" applyBorder="1" applyAlignment="1">
      <alignment horizontal="center" vertical="center" wrapText="1"/>
    </xf>
    <xf numFmtId="207" fontId="8" fillId="0" borderId="18" xfId="260" applyNumberFormat="1" applyFont="1" applyBorder="1" applyAlignment="1">
      <alignment horizontal="center" vertical="center" wrapText="1"/>
    </xf>
    <xf numFmtId="1" fontId="67" fillId="0" borderId="18" xfId="262" applyNumberFormat="1" applyFont="1" applyBorder="1" applyAlignment="1">
      <alignment horizontal="center" vertical="center"/>
    </xf>
    <xf numFmtId="207" fontId="65" fillId="0" borderId="18" xfId="263" applyNumberFormat="1" applyFont="1" applyFill="1" applyBorder="1" applyAlignment="1" applyProtection="1">
      <alignment vertical="center"/>
    </xf>
    <xf numFmtId="1" fontId="26" fillId="0" borderId="18" xfId="262" applyNumberFormat="1" applyFont="1" applyBorder="1" applyAlignment="1">
      <alignment horizontal="center" vertical="center"/>
    </xf>
    <xf numFmtId="205" fontId="26" fillId="0" borderId="18" xfId="262" applyFont="1" applyBorder="1" applyAlignment="1">
      <alignment vertical="center" wrapText="1"/>
    </xf>
    <xf numFmtId="206" fontId="69" fillId="0" borderId="18" xfId="262" applyNumberFormat="1" applyFont="1" applyBorder="1" applyAlignment="1">
      <alignment vertical="center" wrapText="1"/>
    </xf>
    <xf numFmtId="9" fontId="26" fillId="0" borderId="18" xfId="261" applyFont="1" applyFill="1" applyBorder="1" applyAlignment="1">
      <alignment horizontal="center" vertical="center"/>
    </xf>
    <xf numFmtId="207" fontId="26" fillId="0" borderId="18" xfId="261" applyNumberFormat="1" applyFont="1" applyFill="1" applyBorder="1" applyAlignment="1">
      <alignment horizontal="right" vertical="center"/>
    </xf>
    <xf numFmtId="205" fontId="26" fillId="0" borderId="18" xfId="262" applyFont="1" applyBorder="1" applyAlignment="1">
      <alignment horizontal="justify" vertical="center" wrapText="1"/>
    </xf>
    <xf numFmtId="206" fontId="64" fillId="0" borderId="18" xfId="262" applyNumberFormat="1" applyFont="1" applyBorder="1" applyAlignment="1">
      <alignment vertical="center" wrapText="1"/>
    </xf>
    <xf numFmtId="207" fontId="67" fillId="0" borderId="18" xfId="261" applyNumberFormat="1" applyFont="1" applyFill="1" applyBorder="1" applyAlignment="1">
      <alignment horizontal="right" vertical="center"/>
    </xf>
    <xf numFmtId="205" fontId="68" fillId="0" borderId="18" xfId="262" applyFont="1" applyBorder="1" applyAlignment="1">
      <alignment horizontal="center" vertical="center" wrapText="1"/>
    </xf>
    <xf numFmtId="10" fontId="26" fillId="0" borderId="18" xfId="261" applyNumberFormat="1" applyFont="1" applyFill="1" applyBorder="1" applyAlignment="1">
      <alignment horizontal="center" vertical="center"/>
    </xf>
    <xf numFmtId="206" fontId="65" fillId="0" borderId="18" xfId="262" applyNumberFormat="1" applyFont="1" applyBorder="1" applyAlignment="1">
      <alignment horizontal="center" vertical="center" wrapText="1"/>
    </xf>
    <xf numFmtId="168" fontId="67" fillId="0" borderId="18" xfId="263" applyFont="1" applyFill="1" applyBorder="1" applyAlignment="1">
      <alignment horizontal="center" vertical="center"/>
    </xf>
    <xf numFmtId="208" fontId="64" fillId="0" borderId="18" xfId="262" applyNumberFormat="1" applyFont="1" applyBorder="1" applyAlignment="1">
      <alignment horizontal="center" vertical="center" wrapText="1"/>
    </xf>
    <xf numFmtId="9" fontId="26" fillId="0" borderId="18" xfId="95" applyFont="1" applyBorder="1" applyAlignment="1">
      <alignment horizontal="center" vertical="center"/>
    </xf>
    <xf numFmtId="10" fontId="26" fillId="0" borderId="18" xfId="95" applyNumberFormat="1" applyFont="1" applyBorder="1" applyAlignment="1">
      <alignment horizontal="center" vertical="center"/>
    </xf>
    <xf numFmtId="3" fontId="67" fillId="0" borderId="18" xfId="263" applyNumberFormat="1" applyFont="1" applyFill="1" applyBorder="1" applyAlignment="1">
      <alignment horizontal="right" vertical="center"/>
    </xf>
    <xf numFmtId="10" fontId="67" fillId="0" borderId="18" xfId="261" applyNumberFormat="1" applyFont="1" applyFill="1" applyBorder="1" applyAlignment="1">
      <alignment horizontal="right" vertical="center"/>
    </xf>
    <xf numFmtId="10" fontId="65" fillId="0" borderId="18" xfId="265" applyNumberFormat="1" applyFont="1" applyFill="1" applyBorder="1" applyAlignment="1">
      <alignment horizontal="right" vertical="center"/>
    </xf>
    <xf numFmtId="10" fontId="65" fillId="0" borderId="18" xfId="262" applyNumberFormat="1" applyFont="1" applyBorder="1" applyAlignment="1">
      <alignment horizontal="right" vertical="center"/>
    </xf>
    <xf numFmtId="167" fontId="34" fillId="25" borderId="18" xfId="62" applyNumberFormat="1" applyFont="1" applyFill="1" applyBorder="1" applyAlignment="1">
      <alignment horizontal="center" vertical="center" wrapText="1"/>
    </xf>
    <xf numFmtId="0" fontId="34" fillId="0" borderId="22" xfId="128" applyFont="1" applyBorder="1" applyAlignment="1">
      <alignment horizontal="left" vertical="center"/>
    </xf>
    <xf numFmtId="206" fontId="0" fillId="0" borderId="0" xfId="0" applyNumberFormat="1"/>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5" borderId="39" xfId="73" applyFont="1" applyFill="1" applyBorder="1" applyAlignment="1">
      <alignment horizontal="right" vertical="center"/>
    </xf>
    <xf numFmtId="0" fontId="31" fillId="25" borderId="41" xfId="73" applyFont="1" applyFill="1" applyBorder="1" applyAlignment="1">
      <alignment horizontal="right" vertical="center"/>
    </xf>
    <xf numFmtId="0" fontId="31" fillId="25" borderId="51" xfId="73" applyFont="1" applyFill="1" applyBorder="1" applyAlignment="1">
      <alignment horizontal="right" vertical="center"/>
    </xf>
    <xf numFmtId="3" fontId="31" fillId="26" borderId="25"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3" fontId="34" fillId="25" borderId="20" xfId="130" applyNumberFormat="1" applyFont="1" applyFill="1" applyBorder="1" applyAlignment="1">
      <alignment horizontal="center" vertical="center" wrapText="1"/>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3" fontId="31" fillId="26" borderId="18" xfId="130" applyNumberFormat="1" applyFont="1" applyFill="1" applyBorder="1" applyAlignment="1">
      <alignment horizontal="center" vertical="center" wrapText="1"/>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52" fillId="0" borderId="89" xfId="0" applyFont="1" applyBorder="1" applyAlignment="1">
      <alignment horizontal="center" wrapText="1"/>
    </xf>
    <xf numFmtId="0" fontId="52" fillId="0" borderId="90" xfId="0" applyFont="1" applyBorder="1" applyAlignment="1">
      <alignment horizontal="center" wrapText="1"/>
    </xf>
    <xf numFmtId="0" fontId="52" fillId="0" borderId="91" xfId="0" applyFont="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4" fillId="0" borderId="34" xfId="128" applyFont="1" applyBorder="1" applyAlignment="1">
      <alignment horizontal="right" vertical="center" wrapText="1"/>
    </xf>
    <xf numFmtId="0" fontId="34" fillId="0" borderId="16" xfId="128" applyFont="1" applyBorder="1" applyAlignment="1">
      <alignment horizontal="right" vertical="center" wrapText="1"/>
    </xf>
    <xf numFmtId="0" fontId="34" fillId="0" borderId="17" xfId="128" applyFont="1" applyBorder="1" applyAlignment="1">
      <alignment horizontal="right"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6" applyFont="1" applyBorder="1" applyAlignment="1">
      <alignment horizontal="center" vertical="center" wrapText="1"/>
    </xf>
    <xf numFmtId="0" fontId="30" fillId="25" borderId="18" xfId="89" applyFont="1" applyFill="1" applyBorder="1" applyAlignment="1">
      <alignment horizontal="left" vertical="center"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5" borderId="39" xfId="0" applyFont="1" applyFill="1" applyBorder="1" applyAlignment="1">
      <alignment horizontal="right"/>
    </xf>
    <xf numFmtId="0" fontId="46" fillId="25" borderId="41" xfId="0" applyFont="1" applyFill="1" applyBorder="1" applyAlignment="1">
      <alignment horizontal="right"/>
    </xf>
    <xf numFmtId="0" fontId="46" fillId="25" borderId="42" xfId="0" applyFont="1" applyFill="1" applyBorder="1" applyAlignment="1">
      <alignment horizontal="right"/>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xf numFmtId="0" fontId="32" fillId="0" borderId="22" xfId="0" applyFont="1" applyBorder="1"/>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32" fillId="0" borderId="27" xfId="0" applyFont="1" applyBorder="1"/>
    <xf numFmtId="0" fontId="32" fillId="0" borderId="31" xfId="0" applyFont="1" applyBorder="1"/>
    <xf numFmtId="0" fontId="32" fillId="0" borderId="28" xfId="0" applyFont="1" applyBorder="1"/>
    <xf numFmtId="2" fontId="32" fillId="0" borderId="60" xfId="0" applyNumberFormat="1" applyFont="1" applyBorder="1" applyAlignment="1">
      <alignment horizontal="center" wrapText="1"/>
    </xf>
    <xf numFmtId="2" fontId="32" fillId="0" borderId="28" xfId="0" applyNumberFormat="1" applyFont="1" applyBorder="1" applyAlignment="1">
      <alignment horizontal="center" wrapText="1"/>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45" fillId="25" borderId="34" xfId="0" applyFont="1" applyFill="1" applyBorder="1" applyAlignment="1">
      <alignment horizontal="center"/>
    </xf>
    <xf numFmtId="0" fontId="45" fillId="25" borderId="16" xfId="0" applyFont="1" applyFill="1" applyBorder="1" applyAlignment="1">
      <alignment horizontal="center"/>
    </xf>
    <xf numFmtId="0" fontId="45" fillId="25" borderId="44" xfId="0" applyFont="1" applyFill="1" applyBorder="1" applyAlignment="1">
      <alignment horizontal="center" wrapText="1"/>
    </xf>
    <xf numFmtId="0" fontId="45" fillId="25" borderId="17" xfId="0" applyFont="1" applyFill="1" applyBorder="1" applyAlignment="1">
      <alignment horizontal="center" wrapText="1"/>
    </xf>
    <xf numFmtId="0" fontId="32" fillId="0" borderId="23" xfId="0" applyFont="1" applyBorder="1"/>
    <xf numFmtId="44" fontId="32" fillId="25" borderId="19" xfId="257" applyFont="1" applyFill="1" applyBorder="1" applyAlignment="1">
      <alignment horizontal="center"/>
    </xf>
    <xf numFmtId="44" fontId="32" fillId="25" borderId="23" xfId="257" applyFont="1" applyFill="1" applyBorder="1" applyAlignment="1">
      <alignment horizontal="center"/>
    </xf>
    <xf numFmtId="44" fontId="32" fillId="25" borderId="60" xfId="257" applyFont="1" applyFill="1" applyBorder="1" applyAlignment="1">
      <alignment horizontal="center"/>
    </xf>
    <xf numFmtId="44" fontId="32" fillId="25" borderId="28" xfId="257" applyFont="1" applyFill="1" applyBorder="1" applyAlignment="1">
      <alignment horizontal="center"/>
    </xf>
    <xf numFmtId="0" fontId="45" fillId="25" borderId="17" xfId="0" applyFont="1" applyFill="1" applyBorder="1" applyAlignment="1">
      <alignment horizontal="center"/>
    </xf>
    <xf numFmtId="0" fontId="45" fillId="25" borderId="44" xfId="0" applyFont="1" applyFill="1" applyBorder="1" applyAlignment="1">
      <alignment horizontal="center"/>
    </xf>
    <xf numFmtId="0" fontId="32" fillId="0" borderId="21" xfId="0" applyFont="1" applyBorder="1" applyAlignment="1">
      <alignment horizontal="left"/>
    </xf>
    <xf numFmtId="0" fontId="32" fillId="0" borderId="22" xfId="0" applyFont="1" applyBorder="1" applyAlignment="1">
      <alignment horizontal="left"/>
    </xf>
    <xf numFmtId="0" fontId="32" fillId="0" borderId="23" xfId="0" applyFont="1" applyBorder="1" applyAlignment="1">
      <alignment horizontal="left"/>
    </xf>
    <xf numFmtId="3" fontId="32" fillId="0" borderId="19" xfId="0" applyNumberFormat="1" applyFont="1" applyBorder="1" applyAlignment="1">
      <alignment horizontal="center"/>
    </xf>
    <xf numFmtId="3" fontId="32" fillId="0" borderId="23"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19" xfId="0" applyFont="1" applyBorder="1" applyAlignment="1">
      <alignment horizontal="center"/>
    </xf>
    <xf numFmtId="0" fontId="32" fillId="0" borderId="23" xfId="0" applyFont="1" applyBorder="1" applyAlignment="1">
      <alignment horizontal="center"/>
    </xf>
    <xf numFmtId="0" fontId="32" fillId="0" borderId="19" xfId="0" applyFont="1" applyBorder="1"/>
    <xf numFmtId="0" fontId="52" fillId="0" borderId="92" xfId="0" applyFont="1" applyBorder="1" applyAlignment="1">
      <alignment horizontal="center"/>
    </xf>
    <xf numFmtId="0" fontId="52" fillId="0" borderId="79" xfId="0"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5" xfId="0" applyFont="1" applyBorder="1" applyAlignment="1">
      <alignment horizontal="center" wrapText="1"/>
    </xf>
    <xf numFmtId="49" fontId="34" fillId="27" borderId="19" xfId="0" applyNumberFormat="1" applyFont="1" applyFill="1" applyBorder="1" applyAlignment="1">
      <alignment horizontal="center" vertical="center" wrapText="1"/>
    </xf>
    <xf numFmtId="0" fontId="34" fillId="27" borderId="22" xfId="0" applyFont="1" applyFill="1" applyBorder="1" applyAlignment="1">
      <alignment horizontal="center" vertical="center" wrapText="1"/>
    </xf>
    <xf numFmtId="0" fontId="34" fillId="27" borderId="23" xfId="0" applyFont="1" applyFill="1" applyBorder="1" applyAlignment="1">
      <alignment horizontal="center" vertical="center" wrapText="1"/>
    </xf>
    <xf numFmtId="0" fontId="50" fillId="0" borderId="78" xfId="256" applyFont="1" applyBorder="1" applyAlignment="1" applyProtection="1">
      <alignment horizontal="center"/>
    </xf>
    <xf numFmtId="0" fontId="50" fillId="0" borderId="49"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7" fillId="0" borderId="76" xfId="255" applyFont="1" applyBorder="1" applyAlignment="1">
      <alignment horizontal="center" vertical="center"/>
    </xf>
    <xf numFmtId="0" fontId="47" fillId="0" borderId="57" xfId="255" applyFont="1" applyBorder="1" applyAlignment="1">
      <alignment horizontal="center" vertical="center"/>
    </xf>
    <xf numFmtId="0" fontId="47" fillId="0" borderId="56" xfId="255" applyFont="1" applyBorder="1" applyAlignment="1">
      <alignment horizontal="center" vertical="center"/>
    </xf>
    <xf numFmtId="0" fontId="47" fillId="0" borderId="66" xfId="255" applyFont="1" applyBorder="1" applyAlignment="1">
      <alignment horizontal="center" vertical="center"/>
    </xf>
    <xf numFmtId="0" fontId="47" fillId="0" borderId="54" xfId="255" applyFont="1" applyBorder="1" applyAlignment="1">
      <alignment horizontal="center" vertical="center"/>
    </xf>
    <xf numFmtId="0" fontId="47" fillId="0" borderId="70"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7" fillId="0" borderId="75" xfId="255" applyFont="1" applyBorder="1" applyAlignment="1">
      <alignment horizontal="center" vertical="center"/>
    </xf>
    <xf numFmtId="0" fontId="47" fillId="0" borderId="25" xfId="0" applyFont="1" applyBorder="1" applyAlignment="1">
      <alignment horizontal="center" vertical="center"/>
    </xf>
    <xf numFmtId="0" fontId="47" fillId="0" borderId="64" xfId="255" applyFont="1" applyBorder="1" applyAlignment="1">
      <alignment horizontal="center" vertical="center"/>
    </xf>
    <xf numFmtId="0" fontId="47" fillId="0" borderId="53" xfId="255" applyFont="1" applyBorder="1" applyAlignment="1">
      <alignment horizontal="center" vertical="center"/>
    </xf>
    <xf numFmtId="0" fontId="47" fillId="0" borderId="72" xfId="255"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47" fillId="0" borderId="74" xfId="255" applyFont="1" applyBorder="1" applyAlignment="1">
      <alignment horizontal="center" vertical="center"/>
    </xf>
    <xf numFmtId="0" fontId="47" fillId="0" borderId="48" xfId="255" applyFont="1" applyBorder="1" applyAlignment="1">
      <alignment horizontal="center" vertical="center"/>
    </xf>
    <xf numFmtId="0" fontId="47" fillId="0" borderId="47" xfId="255" applyFont="1" applyBorder="1" applyAlignment="1">
      <alignment horizontal="center" vertical="center"/>
    </xf>
    <xf numFmtId="0" fontId="32" fillId="25" borderId="16" xfId="0" applyFont="1" applyFill="1" applyBorder="1" applyAlignment="1">
      <alignment horizontal="center"/>
    </xf>
    <xf numFmtId="0" fontId="45" fillId="25" borderId="66" xfId="0" applyFont="1" applyFill="1" applyBorder="1" applyAlignment="1">
      <alignment horizontal="center"/>
    </xf>
    <xf numFmtId="0" fontId="45" fillId="25" borderId="65" xfId="0" applyFont="1" applyFill="1" applyBorder="1" applyAlignment="1">
      <alignment horizontal="center"/>
    </xf>
    <xf numFmtId="0" fontId="44" fillId="0" borderId="11" xfId="0" applyFont="1" applyBorder="1" applyAlignment="1">
      <alignment horizontal="right" vertical="center"/>
    </xf>
    <xf numFmtId="0" fontId="44" fillId="0" borderId="0" xfId="0" applyFont="1" applyAlignment="1">
      <alignment horizontal="right"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54" fillId="25" borderId="34" xfId="0" applyFont="1" applyFill="1" applyBorder="1" applyAlignment="1">
      <alignment horizontal="center" vertical="center" wrapText="1"/>
    </xf>
    <xf numFmtId="0" fontId="54" fillId="25" borderId="16" xfId="0" applyFont="1" applyFill="1" applyBorder="1" applyAlignment="1">
      <alignment horizontal="center" vertical="center" wrapText="1"/>
    </xf>
    <xf numFmtId="0" fontId="54" fillId="25" borderId="26" xfId="0" applyFont="1" applyFill="1" applyBorder="1" applyAlignment="1">
      <alignment horizontal="center" vertical="center" wrapText="1"/>
    </xf>
    <xf numFmtId="0" fontId="54" fillId="25" borderId="34" xfId="0" applyFont="1" applyFill="1" applyBorder="1" applyAlignment="1">
      <alignment horizontal="center" vertical="center"/>
    </xf>
    <xf numFmtId="0" fontId="54" fillId="25" borderId="26" xfId="0" applyFont="1" applyFill="1" applyBorder="1" applyAlignment="1">
      <alignment horizontal="center" vertical="center"/>
    </xf>
    <xf numFmtId="0" fontId="32" fillId="25" borderId="27" xfId="0" applyFont="1" applyFill="1" applyBorder="1" applyAlignment="1">
      <alignment horizontal="center" vertical="center" wrapText="1"/>
    </xf>
    <xf numFmtId="0" fontId="32" fillId="25" borderId="31" xfId="0" applyFont="1" applyFill="1" applyBorder="1" applyAlignment="1">
      <alignment horizontal="center" vertical="center" wrapText="1"/>
    </xf>
    <xf numFmtId="0" fontId="32" fillId="25" borderId="68" xfId="0" applyFont="1" applyFill="1" applyBorder="1" applyAlignment="1">
      <alignment horizontal="center" vertical="center" wrapText="1"/>
    </xf>
    <xf numFmtId="0" fontId="32" fillId="25" borderId="27" xfId="0" applyFont="1" applyFill="1" applyBorder="1" applyAlignment="1">
      <alignment horizontal="center" vertical="center"/>
    </xf>
    <xf numFmtId="0" fontId="32" fillId="25" borderId="68" xfId="0" applyFont="1" applyFill="1" applyBorder="1" applyAlignment="1">
      <alignment horizontal="center" vertical="center"/>
    </xf>
    <xf numFmtId="0" fontId="32" fillId="25" borderId="17" xfId="0" applyFont="1" applyFill="1" applyBorder="1" applyAlignment="1">
      <alignment horizontal="center"/>
    </xf>
    <xf numFmtId="4" fontId="60" fillId="25" borderId="60" xfId="135" applyNumberFormat="1" applyFont="1" applyFill="1" applyBorder="1" applyAlignment="1">
      <alignment horizontal="center" vertical="center"/>
    </xf>
    <xf numFmtId="4" fontId="60" fillId="25" borderId="28" xfId="135" applyNumberFormat="1" applyFont="1" applyFill="1" applyBorder="1" applyAlignment="1">
      <alignment horizontal="center" vertical="center"/>
    </xf>
    <xf numFmtId="4" fontId="60" fillId="25" borderId="19" xfId="135" applyNumberFormat="1" applyFont="1" applyFill="1" applyBorder="1" applyAlignment="1">
      <alignment horizontal="center" vertical="center"/>
    </xf>
    <xf numFmtId="4" fontId="60" fillId="25" borderId="23" xfId="135" applyNumberFormat="1" applyFont="1" applyFill="1" applyBorder="1" applyAlignment="1">
      <alignment horizontal="center" vertical="center"/>
    </xf>
    <xf numFmtId="204" fontId="60" fillId="0" borderId="19" xfId="258" applyNumberFormat="1" applyFont="1" applyBorder="1" applyAlignment="1">
      <alignment horizontal="center" vertical="center"/>
    </xf>
    <xf numFmtId="204" fontId="60" fillId="0" borderId="23" xfId="258" applyNumberFormat="1" applyFont="1" applyBorder="1" applyAlignment="1">
      <alignment horizontal="center" vertical="center"/>
    </xf>
    <xf numFmtId="0" fontId="32" fillId="0" borderId="27" xfId="0" applyFont="1" applyBorder="1" applyAlignment="1">
      <alignment horizontal="left"/>
    </xf>
    <xf numFmtId="0" fontId="32" fillId="0" borderId="31" xfId="0" applyFont="1" applyBorder="1" applyAlignment="1">
      <alignment horizontal="left"/>
    </xf>
    <xf numFmtId="0" fontId="32" fillId="0" borderId="28" xfId="0" applyFont="1" applyBorder="1" applyAlignment="1">
      <alignment horizontal="left"/>
    </xf>
    <xf numFmtId="204" fontId="60" fillId="0" borderId="60" xfId="258" applyNumberFormat="1" applyFont="1" applyBorder="1" applyAlignment="1">
      <alignment horizontal="center" vertical="center"/>
    </xf>
    <xf numFmtId="204" fontId="60" fillId="0" borderId="28" xfId="258" applyNumberFormat="1" applyFont="1" applyBorder="1" applyAlignment="1">
      <alignment horizontal="center" vertical="center"/>
    </xf>
    <xf numFmtId="0" fontId="33" fillId="25" borderId="34" xfId="0" applyFont="1" applyFill="1" applyBorder="1" applyAlignment="1">
      <alignment horizontal="left"/>
    </xf>
    <xf numFmtId="0" fontId="33" fillId="25" borderId="16" xfId="0" applyFont="1" applyFill="1" applyBorder="1" applyAlignment="1">
      <alignment horizontal="left"/>
    </xf>
    <xf numFmtId="0" fontId="33" fillId="25" borderId="17" xfId="0" applyFont="1" applyFill="1" applyBorder="1" applyAlignment="1">
      <alignment horizontal="left"/>
    </xf>
    <xf numFmtId="204" fontId="60" fillId="0" borderId="19" xfId="258" applyNumberFormat="1" applyFont="1" applyBorder="1" applyAlignment="1">
      <alignment horizontal="left" vertical="center"/>
    </xf>
    <xf numFmtId="204" fontId="60" fillId="0" borderId="23" xfId="258" applyNumberFormat="1" applyFont="1" applyBorder="1" applyAlignment="1">
      <alignment horizontal="left" vertical="center"/>
    </xf>
    <xf numFmtId="0" fontId="32" fillId="25" borderId="27" xfId="0" applyFont="1" applyFill="1" applyBorder="1" applyAlignment="1">
      <alignment horizontal="left" vertical="center" wrapText="1"/>
    </xf>
    <xf numFmtId="0" fontId="32" fillId="25" borderId="31" xfId="0" applyFont="1" applyFill="1" applyBorder="1" applyAlignment="1">
      <alignment horizontal="left" vertical="center" wrapText="1"/>
    </xf>
    <xf numFmtId="0" fontId="32" fillId="25" borderId="68" xfId="0" applyFont="1" applyFill="1" applyBorder="1" applyAlignment="1">
      <alignment horizontal="left" vertical="center" wrapText="1"/>
    </xf>
    <xf numFmtId="0" fontId="45" fillId="25" borderId="34" xfId="0" applyFont="1" applyFill="1" applyBorder="1" applyAlignment="1">
      <alignment horizontal="left"/>
    </xf>
    <xf numFmtId="0" fontId="45" fillId="25" borderId="16" xfId="0" applyFont="1" applyFill="1" applyBorder="1" applyAlignment="1">
      <alignment horizontal="left"/>
    </xf>
    <xf numFmtId="4" fontId="60" fillId="0" borderId="19" xfId="135" applyNumberFormat="1" applyFont="1" applyBorder="1" applyAlignment="1">
      <alignment horizontal="center" vertical="center"/>
    </xf>
    <xf numFmtId="4" fontId="60" fillId="0" borderId="23" xfId="135" applyNumberFormat="1" applyFont="1" applyBorder="1" applyAlignment="1">
      <alignment horizontal="center" vertical="center"/>
    </xf>
    <xf numFmtId="4" fontId="60" fillId="0" borderId="60" xfId="135" applyNumberFormat="1" applyFont="1" applyBorder="1" applyAlignment="1">
      <alignment horizontal="center" vertical="center"/>
    </xf>
    <xf numFmtId="4" fontId="60" fillId="0" borderId="28" xfId="135" applyNumberFormat="1" applyFont="1" applyBorder="1" applyAlignment="1">
      <alignment horizontal="center" vertical="center"/>
    </xf>
    <xf numFmtId="205" fontId="68" fillId="0" borderId="19" xfId="262" applyFont="1" applyBorder="1" applyAlignment="1">
      <alignment horizontal="left"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168" fontId="65" fillId="0" borderId="19" xfId="263" applyFont="1" applyFill="1" applyBorder="1" applyAlignment="1" applyProtection="1">
      <alignment horizontal="center" vertical="center"/>
    </xf>
    <xf numFmtId="168" fontId="65" fillId="0" borderId="23" xfId="263" applyFont="1" applyFill="1" applyBorder="1" applyAlignment="1" applyProtection="1">
      <alignment horizontal="center" vertical="center"/>
    </xf>
    <xf numFmtId="0" fontId="65" fillId="0" borderId="18" xfId="259" applyFont="1" applyBorder="1" applyAlignment="1">
      <alignment horizontal="center" vertical="center"/>
    </xf>
    <xf numFmtId="205" fontId="8" fillId="0" borderId="18" xfId="260" applyFont="1" applyBorder="1" applyAlignment="1">
      <alignment horizontal="left" vertical="center" wrapText="1"/>
    </xf>
    <xf numFmtId="205" fontId="8" fillId="0" borderId="18" xfId="260" applyFont="1" applyBorder="1" applyAlignment="1">
      <alignment horizontal="left" vertical="center"/>
    </xf>
    <xf numFmtId="206" fontId="66" fillId="25" borderId="18" xfId="260" applyNumberFormat="1" applyFont="1" applyFill="1" applyBorder="1" applyAlignment="1">
      <alignment horizontal="center" vertical="center"/>
    </xf>
    <xf numFmtId="205" fontId="8" fillId="0" borderId="18" xfId="260" applyFont="1" applyBorder="1" applyAlignment="1">
      <alignment horizontal="right" vertical="center"/>
    </xf>
    <xf numFmtId="9" fontId="44" fillId="0" borderId="18" xfId="261" applyFont="1" applyFill="1" applyBorder="1" applyAlignment="1">
      <alignment horizontal="center" vertical="center"/>
    </xf>
    <xf numFmtId="205" fontId="64" fillId="0" borderId="54" xfId="262" applyFont="1" applyBorder="1" applyAlignment="1">
      <alignment horizontal="center" vertical="center"/>
    </xf>
    <xf numFmtId="205" fontId="64" fillId="0" borderId="65" xfId="262" applyFont="1" applyBorder="1" applyAlignment="1">
      <alignment horizontal="center" vertical="center"/>
    </xf>
    <xf numFmtId="205" fontId="8" fillId="0" borderId="19" xfId="260" applyFont="1" applyBorder="1" applyAlignment="1">
      <alignment horizontal="center" vertical="center"/>
    </xf>
    <xf numFmtId="205" fontId="8" fillId="0" borderId="23" xfId="260" applyFont="1" applyBorder="1" applyAlignment="1">
      <alignment horizontal="center" vertical="center"/>
    </xf>
    <xf numFmtId="205" fontId="68" fillId="0" borderId="22" xfId="262" applyFont="1" applyBorder="1" applyAlignment="1">
      <alignment horizontal="left" vertical="center" wrapText="1"/>
    </xf>
    <xf numFmtId="168" fontId="67" fillId="0" borderId="19" xfId="263" applyFont="1" applyFill="1" applyBorder="1" applyAlignment="1">
      <alignment horizontal="center" vertical="center"/>
    </xf>
    <xf numFmtId="168" fontId="67" fillId="0" borderId="23" xfId="263" applyFont="1" applyFill="1" applyBorder="1" applyAlignment="1">
      <alignment horizontal="center" vertical="center"/>
    </xf>
    <xf numFmtId="168" fontId="26" fillId="0" borderId="19" xfId="263" applyFont="1" applyFill="1" applyBorder="1" applyAlignment="1">
      <alignment horizontal="center" vertical="center"/>
    </xf>
    <xf numFmtId="168" fontId="26" fillId="0" borderId="23" xfId="263" applyFont="1" applyFill="1" applyBorder="1" applyAlignment="1">
      <alignment horizontal="center" vertical="center"/>
    </xf>
    <xf numFmtId="205" fontId="68" fillId="0" borderId="23" xfId="262" applyFont="1" applyBorder="1" applyAlignment="1">
      <alignment horizontal="left" vertical="center" wrapText="1"/>
    </xf>
    <xf numFmtId="205" fontId="68" fillId="0" borderId="19" xfId="262" applyFont="1" applyBorder="1" applyAlignment="1">
      <alignment horizontal="center" vertical="center" wrapText="1"/>
    </xf>
    <xf numFmtId="205" fontId="68" fillId="0" borderId="23" xfId="262" applyFont="1" applyBorder="1" applyAlignment="1">
      <alignment horizontal="center" vertical="center" wrapText="1"/>
    </xf>
    <xf numFmtId="205" fontId="26" fillId="0" borderId="19" xfId="262" applyFont="1" applyBorder="1" applyAlignment="1">
      <alignment horizontal="left" vertical="center" wrapText="1"/>
    </xf>
    <xf numFmtId="205" fontId="26" fillId="0" borderId="22" xfId="262" applyFont="1" applyBorder="1" applyAlignment="1">
      <alignment horizontal="left" vertical="center" wrapText="1"/>
    </xf>
    <xf numFmtId="203" fontId="64" fillId="28" borderId="18" xfId="262" applyNumberFormat="1" applyFont="1" applyFill="1" applyBorder="1" applyAlignment="1">
      <alignment horizontal="center" vertical="center" wrapText="1"/>
    </xf>
    <xf numFmtId="169" fontId="65" fillId="0" borderId="19" xfId="264" applyFont="1" applyFill="1" applyBorder="1" applyAlignment="1">
      <alignment horizontal="right" vertical="center"/>
    </xf>
    <xf numFmtId="169" fontId="65" fillId="0" borderId="22" xfId="264" applyFont="1" applyFill="1" applyBorder="1" applyAlignment="1">
      <alignment horizontal="right" vertical="center"/>
    </xf>
    <xf numFmtId="169" fontId="65" fillId="0" borderId="23" xfId="264" applyFont="1" applyFill="1" applyBorder="1" applyAlignment="1">
      <alignment horizontal="right" vertical="center"/>
    </xf>
    <xf numFmtId="206" fontId="65" fillId="0" borderId="19" xfId="262" applyNumberFormat="1" applyFont="1" applyBorder="1" applyAlignment="1">
      <alignment horizontal="right" vertical="center"/>
    </xf>
    <xf numFmtId="206" fontId="65" fillId="0" borderId="23" xfId="262" applyNumberFormat="1" applyFont="1" applyBorder="1" applyAlignment="1">
      <alignment horizontal="right" vertical="center"/>
    </xf>
    <xf numFmtId="205" fontId="67" fillId="0" borderId="19" xfId="262" applyFont="1" applyBorder="1" applyAlignment="1">
      <alignment horizontal="center" vertical="center" wrapText="1"/>
    </xf>
    <xf numFmtId="205" fontId="67" fillId="0" borderId="23" xfId="262" applyFont="1" applyBorder="1" applyAlignment="1">
      <alignment horizontal="center" vertical="center" wrapText="1"/>
    </xf>
    <xf numFmtId="9" fontId="67" fillId="0" borderId="19" xfId="261" applyFont="1" applyFill="1" applyBorder="1" applyAlignment="1">
      <alignment horizontal="center" vertical="center"/>
    </xf>
    <xf numFmtId="9" fontId="67" fillId="0" borderId="22" xfId="261" applyFont="1" applyFill="1" applyBorder="1" applyAlignment="1">
      <alignment horizontal="center" vertical="center"/>
    </xf>
    <xf numFmtId="205" fontId="26" fillId="0" borderId="19" xfId="262" applyFont="1" applyBorder="1" applyAlignment="1">
      <alignment horizontal="justify" vertical="center" wrapText="1"/>
    </xf>
    <xf numFmtId="205" fontId="26" fillId="0" borderId="23" xfId="262" applyFont="1" applyBorder="1" applyAlignment="1">
      <alignment horizontal="justify" vertical="center" wrapText="1"/>
    </xf>
    <xf numFmtId="206" fontId="64" fillId="28" borderId="64" xfId="262" applyNumberFormat="1" applyFont="1" applyFill="1" applyBorder="1" applyAlignment="1">
      <alignment horizontal="center" vertical="center" wrapText="1"/>
    </xf>
    <xf numFmtId="206" fontId="64" fillId="28" borderId="63" xfId="262" applyNumberFormat="1" applyFont="1" applyFill="1" applyBorder="1" applyAlignment="1">
      <alignment horizontal="center" vertical="center" wrapText="1"/>
    </xf>
    <xf numFmtId="169" fontId="67" fillId="0" borderId="19" xfId="264" applyFont="1" applyFill="1" applyBorder="1" applyAlignment="1">
      <alignment horizontal="center" vertical="center" wrapText="1"/>
    </xf>
    <xf numFmtId="169" fontId="67" fillId="0" borderId="22" xfId="264" applyFont="1" applyFill="1" applyBorder="1" applyAlignment="1">
      <alignment horizontal="center" vertical="center" wrapText="1"/>
    </xf>
    <xf numFmtId="169" fontId="67" fillId="0" borderId="23" xfId="264" applyFont="1" applyFill="1" applyBorder="1" applyAlignment="1">
      <alignment horizontal="center" vertical="center" wrapText="1"/>
    </xf>
  </cellXfs>
  <cellStyles count="26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2 3 2" xfId="264" xr:uid="{00000000-0005-0000-0000-00006F000000}"/>
    <cellStyle name="Millares 2 3" xfId="41" xr:uid="{00000000-0005-0000-0000-000070000000}"/>
    <cellStyle name="Millares 2 4" xfId="204" xr:uid="{00000000-0005-0000-0000-000071000000}"/>
    <cellStyle name="Millares 2 5" xfId="42" xr:uid="{00000000-0005-0000-0000-000072000000}"/>
    <cellStyle name="Millares 2_APU´S_NO_PREVISTOS (1)" xfId="205" xr:uid="{00000000-0005-0000-0000-000073000000}"/>
    <cellStyle name="Millares 3" xfId="43" xr:uid="{00000000-0005-0000-0000-000074000000}"/>
    <cellStyle name="Millares 3 2" xfId="44" xr:uid="{00000000-0005-0000-0000-000075000000}"/>
    <cellStyle name="Millares 3 3" xfId="45" xr:uid="{00000000-0005-0000-0000-000076000000}"/>
    <cellStyle name="Millares 3 4" xfId="46" xr:uid="{00000000-0005-0000-0000-000077000000}"/>
    <cellStyle name="Millares 3 5" xfId="47" xr:uid="{00000000-0005-0000-0000-000078000000}"/>
    <cellStyle name="Millares 4" xfId="48" xr:uid="{00000000-0005-0000-0000-000079000000}"/>
    <cellStyle name="Millares 4 2" xfId="49" xr:uid="{00000000-0005-0000-0000-00007A000000}"/>
    <cellStyle name="Millares 4 3" xfId="206" xr:uid="{00000000-0005-0000-0000-00007B000000}"/>
    <cellStyle name="Millares 4_APU´S_NO_PREVISTOS (1)" xfId="207" xr:uid="{00000000-0005-0000-0000-00007C000000}"/>
    <cellStyle name="Millares 5" xfId="50" xr:uid="{00000000-0005-0000-0000-00007D000000}"/>
    <cellStyle name="Millares 5 2" xfId="208" xr:uid="{00000000-0005-0000-0000-00007E000000}"/>
    <cellStyle name="Millares 6" xfId="51" xr:uid="{00000000-0005-0000-0000-00007F000000}"/>
    <cellStyle name="Millares 6 2" xfId="52" xr:uid="{00000000-0005-0000-0000-000080000000}"/>
    <cellStyle name="Millares 7" xfId="53" xr:uid="{00000000-0005-0000-0000-000081000000}"/>
    <cellStyle name="Millares 7 2" xfId="54" xr:uid="{00000000-0005-0000-0000-000082000000}"/>
    <cellStyle name="Millares 7 2 2" xfId="55" xr:uid="{00000000-0005-0000-0000-000083000000}"/>
    <cellStyle name="Millares 8" xfId="56" xr:uid="{00000000-0005-0000-0000-000084000000}"/>
    <cellStyle name="Millares 8 2" xfId="57" xr:uid="{00000000-0005-0000-0000-000085000000}"/>
    <cellStyle name="Millares 9" xfId="58" xr:uid="{00000000-0005-0000-0000-000086000000}"/>
    <cellStyle name="Millares 9 2" xfId="59" xr:uid="{00000000-0005-0000-0000-000087000000}"/>
    <cellStyle name="Millares_FORMULARIO 4 - M-OFERENTE PPTA ECONOMICA" xfId="60" xr:uid="{00000000-0005-0000-0000-000088000000}"/>
    <cellStyle name="MILLONES" xfId="209" xr:uid="{00000000-0005-0000-0000-000089000000}"/>
    <cellStyle name="MILLONES 2" xfId="210" xr:uid="{00000000-0005-0000-0000-00008A000000}"/>
    <cellStyle name="MILLONES_PRESUPUESTO FASE III ABR-2015 Rev3" xfId="211" xr:uid="{00000000-0005-0000-0000-00008B000000}"/>
    <cellStyle name="Moneda" xfId="257" builtinId="4"/>
    <cellStyle name="Moneda 10 2" xfId="61" xr:uid="{00000000-0005-0000-0000-00008D000000}"/>
    <cellStyle name="Moneda 2" xfId="62" xr:uid="{00000000-0005-0000-0000-00008E000000}"/>
    <cellStyle name="Moneda 2 10" xfId="212" xr:uid="{00000000-0005-0000-0000-00008F000000}"/>
    <cellStyle name="Moneda 2 11" xfId="213" xr:uid="{00000000-0005-0000-0000-000090000000}"/>
    <cellStyle name="Moneda 2 12" xfId="214" xr:uid="{00000000-0005-0000-0000-000091000000}"/>
    <cellStyle name="Moneda 2 2" xfId="63" xr:uid="{00000000-0005-0000-0000-000092000000}"/>
    <cellStyle name="Moneda 2 2 2" xfId="64" xr:uid="{00000000-0005-0000-0000-000093000000}"/>
    <cellStyle name="Moneda 2 2 2 2" xfId="65" xr:uid="{00000000-0005-0000-0000-000094000000}"/>
    <cellStyle name="Moneda 2 2 2 2 2" xfId="129" xr:uid="{00000000-0005-0000-0000-000095000000}"/>
    <cellStyle name="Moneda 2 2 3" xfId="66" xr:uid="{00000000-0005-0000-0000-000096000000}"/>
    <cellStyle name="Moneda 2 2 4" xfId="67" xr:uid="{00000000-0005-0000-0000-000097000000}"/>
    <cellStyle name="Moneda 2 2 5" xfId="68" xr:uid="{00000000-0005-0000-0000-000098000000}"/>
    <cellStyle name="Moneda 2 2_APU´S_NO_PREVISTOS (1)" xfId="215" xr:uid="{00000000-0005-0000-0000-000099000000}"/>
    <cellStyle name="Moneda 2 3" xfId="69" xr:uid="{00000000-0005-0000-0000-00009A000000}"/>
    <cellStyle name="Moneda 2 4" xfId="216" xr:uid="{00000000-0005-0000-0000-00009B000000}"/>
    <cellStyle name="Moneda 2 5" xfId="217" xr:uid="{00000000-0005-0000-0000-00009C000000}"/>
    <cellStyle name="Moneda 2 6" xfId="218" xr:uid="{00000000-0005-0000-0000-00009D000000}"/>
    <cellStyle name="Moneda 2 7" xfId="219" xr:uid="{00000000-0005-0000-0000-00009E000000}"/>
    <cellStyle name="Moneda 2 8" xfId="220" xr:uid="{00000000-0005-0000-0000-00009F000000}"/>
    <cellStyle name="Moneda 2 9" xfId="221" xr:uid="{00000000-0005-0000-0000-0000A0000000}"/>
    <cellStyle name="Moneda 2_APU´S_NO_PREVISTOS (1)" xfId="222" xr:uid="{00000000-0005-0000-0000-0000A1000000}"/>
    <cellStyle name="Moneda 3" xfId="70" xr:uid="{00000000-0005-0000-0000-0000A2000000}"/>
    <cellStyle name="Moneda 4" xfId="223" xr:uid="{00000000-0005-0000-0000-0000A3000000}"/>
    <cellStyle name="Moneda 4 2 2" xfId="263" xr:uid="{00000000-0005-0000-0000-0000A4000000}"/>
    <cellStyle name="Moneda 5 2 2" xfId="265" xr:uid="{00000000-0005-0000-0000-0000A5000000}"/>
    <cellStyle name="Monetario0" xfId="224" xr:uid="{00000000-0005-0000-0000-0000A6000000}"/>
    <cellStyle name="Neutral" xfId="71" builtinId="28" customBuiltin="1"/>
    <cellStyle name="Neutral 2" xfId="72" xr:uid="{00000000-0005-0000-0000-0000A8000000}"/>
    <cellStyle name="Neutral 3" xfId="225" xr:uid="{00000000-0005-0000-0000-0000A9000000}"/>
    <cellStyle name="No. punto" xfId="226" xr:uid="{00000000-0005-0000-0000-0000AA000000}"/>
    <cellStyle name="No. punto 2" xfId="227" xr:uid="{00000000-0005-0000-0000-0000AB000000}"/>
    <cellStyle name="Normal" xfId="0" builtinId="0"/>
    <cellStyle name="Normal 10" xfId="258" xr:uid="{00000000-0005-0000-0000-0000AD000000}"/>
    <cellStyle name="Normal 2" xfId="73" xr:uid="{00000000-0005-0000-0000-0000AE000000}"/>
    <cellStyle name="Normal 2 10" xfId="74" xr:uid="{00000000-0005-0000-0000-0000AF000000}"/>
    <cellStyle name="Normal 2 10 2" xfId="75" xr:uid="{00000000-0005-0000-0000-0000B0000000}"/>
    <cellStyle name="Normal 2 10 2 2" xfId="135" xr:uid="{00000000-0005-0000-0000-0000B1000000}"/>
    <cellStyle name="Normal 2 10 3" xfId="126" xr:uid="{00000000-0005-0000-0000-0000B2000000}"/>
    <cellStyle name="Normal 2 11" xfId="76" xr:uid="{00000000-0005-0000-0000-0000B3000000}"/>
    <cellStyle name="Normal 2 12" xfId="77" xr:uid="{00000000-0005-0000-0000-0000B4000000}"/>
    <cellStyle name="Normal 2 13" xfId="78" xr:uid="{00000000-0005-0000-0000-0000B5000000}"/>
    <cellStyle name="Normal 2 2" xfId="79" xr:uid="{00000000-0005-0000-0000-0000B6000000}"/>
    <cellStyle name="Normal 2 2 2" xfId="228" xr:uid="{00000000-0005-0000-0000-0000B7000000}"/>
    <cellStyle name="Normal 2 2 3" xfId="229" xr:uid="{00000000-0005-0000-0000-0000B8000000}"/>
    <cellStyle name="Normal 2 2 3 2" xfId="260" xr:uid="{00000000-0005-0000-0000-0000B9000000}"/>
    <cellStyle name="Normal 2 3" xfId="80" xr:uid="{00000000-0005-0000-0000-0000BA000000}"/>
    <cellStyle name="Normal 2 3 2" xfId="230" xr:uid="{00000000-0005-0000-0000-0000BB000000}"/>
    <cellStyle name="Normal 2 4" xfId="81" xr:uid="{00000000-0005-0000-0000-0000BC000000}"/>
    <cellStyle name="Normal 2 4 2 2" xfId="262" xr:uid="{00000000-0005-0000-0000-0000BD000000}"/>
    <cellStyle name="Normal 2 5" xfId="82" xr:uid="{00000000-0005-0000-0000-0000BE000000}"/>
    <cellStyle name="Normal 2 6" xfId="83" xr:uid="{00000000-0005-0000-0000-0000BF000000}"/>
    <cellStyle name="Normal 2 7" xfId="84" xr:uid="{00000000-0005-0000-0000-0000C0000000}"/>
    <cellStyle name="Normal 2 8" xfId="85" xr:uid="{00000000-0005-0000-0000-0000C1000000}"/>
    <cellStyle name="Normal 2 9" xfId="86" xr:uid="{00000000-0005-0000-0000-0000C2000000}"/>
    <cellStyle name="Normal 2_APU NO PREVISTOS MTTO" xfId="87" xr:uid="{00000000-0005-0000-0000-0000C3000000}"/>
    <cellStyle name="Normal 20 2 2" xfId="259" xr:uid="{00000000-0005-0000-0000-0000C4000000}"/>
    <cellStyle name="Normal 29" xfId="88" xr:uid="{00000000-0005-0000-0000-0000C5000000}"/>
    <cellStyle name="Normal 3" xfId="89" xr:uid="{00000000-0005-0000-0000-0000C6000000}"/>
    <cellStyle name="Normal 3 11" xfId="130" xr:uid="{00000000-0005-0000-0000-0000C7000000}"/>
    <cellStyle name="Normal 3 2" xfId="90" xr:uid="{00000000-0005-0000-0000-0000C8000000}"/>
    <cellStyle name="Normal 3 2 2" xfId="128" xr:uid="{00000000-0005-0000-0000-0000C9000000}"/>
    <cellStyle name="Normal 3 3" xfId="231" xr:uid="{00000000-0005-0000-0000-0000CA000000}"/>
    <cellStyle name="Normal 3_APU´S_NO_PREVISTOS (1)" xfId="232" xr:uid="{00000000-0005-0000-0000-0000CB000000}"/>
    <cellStyle name="Normal 4" xfId="91" xr:uid="{00000000-0005-0000-0000-0000CC000000}"/>
    <cellStyle name="Normal 4 2" xfId="92" xr:uid="{00000000-0005-0000-0000-0000CD000000}"/>
    <cellStyle name="Normal 4 2 2" xfId="233" xr:uid="{00000000-0005-0000-0000-0000CE000000}"/>
    <cellStyle name="Normal 5" xfId="133" xr:uid="{00000000-0005-0000-0000-0000CF000000}"/>
    <cellStyle name="Normal 6" xfId="234" xr:uid="{00000000-0005-0000-0000-0000D0000000}"/>
    <cellStyle name="Normal 6 2" xfId="235" xr:uid="{00000000-0005-0000-0000-0000D1000000}"/>
    <cellStyle name="Normal 7" xfId="236" xr:uid="{00000000-0005-0000-0000-0000D2000000}"/>
    <cellStyle name="Normal 8" xfId="237" xr:uid="{00000000-0005-0000-0000-0000D3000000}"/>
    <cellStyle name="Normal 9" xfId="238" xr:uid="{00000000-0005-0000-0000-0000D4000000}"/>
    <cellStyle name="Normal 9 2" xfId="132" xr:uid="{00000000-0005-0000-0000-0000D5000000}"/>
    <cellStyle name="Normal_modelo ACTA OBRA y MODIFICACION" xfId="255" xr:uid="{00000000-0005-0000-0000-0000D6000000}"/>
    <cellStyle name="Normal_PTO OFICIAL PREPLIEGO (CORREGIDO) 2" xfId="131" xr:uid="{00000000-0005-0000-0000-0000D7000000}"/>
    <cellStyle name="Notas 2" xfId="93" xr:uid="{00000000-0005-0000-0000-0000D8000000}"/>
    <cellStyle name="Notas 3" xfId="239" xr:uid="{00000000-0005-0000-0000-0000D9000000}"/>
    <cellStyle name="Percent" xfId="240" xr:uid="{00000000-0005-0000-0000-0000DA000000}"/>
    <cellStyle name="Porcentaje" xfId="95" builtinId="5"/>
    <cellStyle name="Porcentaje 2" xfId="241" xr:uid="{00000000-0005-0000-0000-0000DC000000}"/>
    <cellStyle name="Porcentaje 3" xfId="94" xr:uid="{00000000-0005-0000-0000-0000DD000000}"/>
    <cellStyle name="Porcentaje 4" xfId="242" xr:uid="{00000000-0005-0000-0000-0000DE000000}"/>
    <cellStyle name="Porcentaje 5" xfId="243" xr:uid="{00000000-0005-0000-0000-0000DF000000}"/>
    <cellStyle name="Porcentaje 5 2" xfId="244" xr:uid="{00000000-0005-0000-0000-0000E0000000}"/>
    <cellStyle name="Porcentaje 5 4" xfId="261" xr:uid="{00000000-0005-0000-0000-0000E1000000}"/>
    <cellStyle name="Porcentual 2" xfId="96" xr:uid="{00000000-0005-0000-0000-0000E2000000}"/>
    <cellStyle name="Porcentual 2 10" xfId="97" xr:uid="{00000000-0005-0000-0000-0000E3000000}"/>
    <cellStyle name="Porcentual 2 10 2" xfId="98" xr:uid="{00000000-0005-0000-0000-0000E4000000}"/>
    <cellStyle name="Porcentual 2 11" xfId="99" xr:uid="{00000000-0005-0000-0000-0000E5000000}"/>
    <cellStyle name="Porcentual 2 12" xfId="100" xr:uid="{00000000-0005-0000-0000-0000E6000000}"/>
    <cellStyle name="Porcentual 2 2" xfId="101" xr:uid="{00000000-0005-0000-0000-0000E7000000}"/>
    <cellStyle name="Porcentual 2 3" xfId="102" xr:uid="{00000000-0005-0000-0000-0000E8000000}"/>
    <cellStyle name="Porcentual 2 4" xfId="103" xr:uid="{00000000-0005-0000-0000-0000E9000000}"/>
    <cellStyle name="Porcentual 2 5" xfId="104" xr:uid="{00000000-0005-0000-0000-0000EA000000}"/>
    <cellStyle name="Porcentual 2 6" xfId="105" xr:uid="{00000000-0005-0000-0000-0000EB000000}"/>
    <cellStyle name="Porcentual 2 7" xfId="106" xr:uid="{00000000-0005-0000-0000-0000EC000000}"/>
    <cellStyle name="Porcentual 2 8" xfId="107" xr:uid="{00000000-0005-0000-0000-0000ED000000}"/>
    <cellStyle name="Porcentual 2 9" xfId="108" xr:uid="{00000000-0005-0000-0000-0000EE000000}"/>
    <cellStyle name="Porcentual 3" xfId="109" xr:uid="{00000000-0005-0000-0000-0000EF000000}"/>
    <cellStyle name="Porcentual 4" xfId="110" xr:uid="{00000000-0005-0000-0000-0000F0000000}"/>
    <cellStyle name="Porcentual 4 2" xfId="111" xr:uid="{00000000-0005-0000-0000-0000F1000000}"/>
    <cellStyle name="Porcentual 5" xfId="112" xr:uid="{00000000-0005-0000-0000-0000F2000000}"/>
    <cellStyle name="Porcentual 5 2" xfId="245" xr:uid="{00000000-0005-0000-0000-0000F3000000}"/>
    <cellStyle name="Porcentual 6" xfId="113" xr:uid="{00000000-0005-0000-0000-0000F4000000}"/>
    <cellStyle name="Porcentual 6 2" xfId="114" xr:uid="{00000000-0005-0000-0000-0000F5000000}"/>
    <cellStyle name="Porcentual 7" xfId="115" xr:uid="{00000000-0005-0000-0000-0000F6000000}"/>
    <cellStyle name="Porcentual 8" xfId="127" xr:uid="{00000000-0005-0000-0000-0000F7000000}"/>
    <cellStyle name="resaltado" xfId="246" xr:uid="{00000000-0005-0000-0000-0000F8000000}"/>
    <cellStyle name="Salida 2" xfId="116" xr:uid="{00000000-0005-0000-0000-0000F9000000}"/>
    <cellStyle name="Salida 3" xfId="247" xr:uid="{00000000-0005-0000-0000-0000FA000000}"/>
    <cellStyle name="Texto de advertencia 2" xfId="117" xr:uid="{00000000-0005-0000-0000-0000FB000000}"/>
    <cellStyle name="Texto de advertencia 3" xfId="248" xr:uid="{00000000-0005-0000-0000-0000FC000000}"/>
    <cellStyle name="Texto explicativo 2" xfId="118" xr:uid="{00000000-0005-0000-0000-0000FD000000}"/>
    <cellStyle name="Texto explicativo 3" xfId="249" xr:uid="{00000000-0005-0000-0000-0000FE000000}"/>
    <cellStyle name="Título 1 2" xfId="119" xr:uid="{00000000-0005-0000-0000-0000FF000000}"/>
    <cellStyle name="Título 1 3" xfId="250" xr:uid="{00000000-0005-0000-0000-000000010000}"/>
    <cellStyle name="Título 2 2" xfId="120" xr:uid="{00000000-0005-0000-0000-000001010000}"/>
    <cellStyle name="Título 2 3" xfId="251" xr:uid="{00000000-0005-0000-0000-000002010000}"/>
    <cellStyle name="Título 3 2" xfId="121" xr:uid="{00000000-0005-0000-0000-000003010000}"/>
    <cellStyle name="Título 3 3" xfId="252" xr:uid="{00000000-0005-0000-0000-000004010000}"/>
    <cellStyle name="Título 4" xfId="122" xr:uid="{00000000-0005-0000-0000-000005010000}"/>
    <cellStyle name="Título 5" xfId="253" xr:uid="{00000000-0005-0000-0000-000006010000}"/>
    <cellStyle name="Total" xfId="123" builtinId="25" customBuiltin="1"/>
    <cellStyle name="Total 2" xfId="124" xr:uid="{00000000-0005-0000-0000-000008010000}"/>
    <cellStyle name="Total 3" xfId="254" xr:uid="{00000000-0005-0000-0000-000009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theme" Target="theme/theme1.xml"/><Relationship Id="rId30" Type="http://schemas.openxmlformats.org/officeDocument/2006/relationships/calcChain" Target="calcChain.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editAs="oneCell">
    <xdr:from>
      <xdr:col>5</xdr:col>
      <xdr:colOff>152400</xdr:colOff>
      <xdr:row>16</xdr:row>
      <xdr:rowOff>142875</xdr:rowOff>
    </xdr:from>
    <xdr:to>
      <xdr:col>5</xdr:col>
      <xdr:colOff>447675</xdr:colOff>
      <xdr:row>18</xdr:row>
      <xdr:rowOff>49532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2000000}"/>
            </a:ext>
          </a:extLst>
        </xdr:cNvPr>
        <xdr:cNvSpPr/>
      </xdr:nvSpPr>
      <xdr:spPr bwMode="auto">
        <a:xfrm>
          <a:off x="3444240" y="2992755"/>
          <a:ext cx="295275" cy="2571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16</xdr:row>
      <xdr:rowOff>142875</xdr:rowOff>
    </xdr:from>
    <xdr:to>
      <xdr:col>9</xdr:col>
      <xdr:colOff>447675</xdr:colOff>
      <xdr:row>18</xdr:row>
      <xdr:rowOff>49532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3000000}"/>
            </a:ext>
          </a:extLst>
        </xdr:cNvPr>
        <xdr:cNvSpPr/>
      </xdr:nvSpPr>
      <xdr:spPr bwMode="auto">
        <a:xfrm>
          <a:off x="6614160" y="2992755"/>
          <a:ext cx="295275" cy="25717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152400</xdr:colOff>
      <xdr:row>16</xdr:row>
      <xdr:rowOff>142875</xdr:rowOff>
    </xdr:from>
    <xdr:to>
      <xdr:col>5</xdr:col>
      <xdr:colOff>447675</xdr:colOff>
      <xdr:row>18</xdr:row>
      <xdr:rowOff>49532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2000000}"/>
            </a:ext>
          </a:extLst>
        </xdr:cNvPr>
        <xdr:cNvSpPr/>
      </xdr:nvSpPr>
      <xdr:spPr bwMode="auto">
        <a:xfrm>
          <a:off x="422148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16</xdr:row>
      <xdr:rowOff>142875</xdr:rowOff>
    </xdr:from>
    <xdr:to>
      <xdr:col>9</xdr:col>
      <xdr:colOff>447675</xdr:colOff>
      <xdr:row>18</xdr:row>
      <xdr:rowOff>49532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3000000}"/>
            </a:ext>
          </a:extLst>
        </xdr:cNvPr>
        <xdr:cNvSpPr/>
      </xdr:nvSpPr>
      <xdr:spPr bwMode="auto">
        <a:xfrm>
          <a:off x="7444740" y="3823335"/>
          <a:ext cx="295275" cy="24193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152400</xdr:colOff>
      <xdr:row>16</xdr:row>
      <xdr:rowOff>142875</xdr:rowOff>
    </xdr:from>
    <xdr:to>
      <xdr:col>5</xdr:col>
      <xdr:colOff>447675</xdr:colOff>
      <xdr:row>18</xdr:row>
      <xdr:rowOff>49532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300-000002000000}"/>
            </a:ext>
          </a:extLst>
        </xdr:cNvPr>
        <xdr:cNvSpPr/>
      </xdr:nvSpPr>
      <xdr:spPr bwMode="auto">
        <a:xfrm>
          <a:off x="3314700" y="2838450"/>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16</xdr:row>
      <xdr:rowOff>142875</xdr:rowOff>
    </xdr:from>
    <xdr:to>
      <xdr:col>9</xdr:col>
      <xdr:colOff>447675</xdr:colOff>
      <xdr:row>18</xdr:row>
      <xdr:rowOff>49532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300-000003000000}"/>
            </a:ext>
          </a:extLst>
        </xdr:cNvPr>
        <xdr:cNvSpPr/>
      </xdr:nvSpPr>
      <xdr:spPr bwMode="auto">
        <a:xfrm>
          <a:off x="6362700" y="2838450"/>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152400</xdr:colOff>
      <xdr:row>16</xdr:row>
      <xdr:rowOff>142875</xdr:rowOff>
    </xdr:from>
    <xdr:to>
      <xdr:col>5</xdr:col>
      <xdr:colOff>447675</xdr:colOff>
      <xdr:row>18</xdr:row>
      <xdr:rowOff>49532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2000000}"/>
            </a:ext>
          </a:extLst>
        </xdr:cNvPr>
        <xdr:cNvSpPr/>
      </xdr:nvSpPr>
      <xdr:spPr bwMode="auto">
        <a:xfrm>
          <a:off x="3314700" y="2838450"/>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16</xdr:row>
      <xdr:rowOff>142875</xdr:rowOff>
    </xdr:from>
    <xdr:to>
      <xdr:col>9</xdr:col>
      <xdr:colOff>447675</xdr:colOff>
      <xdr:row>18</xdr:row>
      <xdr:rowOff>49532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3000000}"/>
            </a:ext>
          </a:extLst>
        </xdr:cNvPr>
        <xdr:cNvSpPr/>
      </xdr:nvSpPr>
      <xdr:spPr bwMode="auto">
        <a:xfrm>
          <a:off x="6362700" y="2838450"/>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152400</xdr:colOff>
      <xdr:row>15</xdr:row>
      <xdr:rowOff>142875</xdr:rowOff>
    </xdr:from>
    <xdr:to>
      <xdr:col>4</xdr:col>
      <xdr:colOff>447675</xdr:colOff>
      <xdr:row>17</xdr:row>
      <xdr:rowOff>68582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500-000002000000}"/>
            </a:ext>
          </a:extLst>
        </xdr:cNvPr>
        <xdr:cNvSpPr/>
      </xdr:nvSpPr>
      <xdr:spPr bwMode="auto">
        <a:xfrm>
          <a:off x="3314700" y="2838450"/>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15</xdr:row>
      <xdr:rowOff>142875</xdr:rowOff>
    </xdr:from>
    <xdr:to>
      <xdr:col>8</xdr:col>
      <xdr:colOff>447675</xdr:colOff>
      <xdr:row>17</xdr:row>
      <xdr:rowOff>68582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500-000003000000}"/>
            </a:ext>
          </a:extLst>
        </xdr:cNvPr>
        <xdr:cNvSpPr/>
      </xdr:nvSpPr>
      <xdr:spPr bwMode="auto">
        <a:xfrm>
          <a:off x="6362700" y="2838450"/>
          <a:ext cx="295275" cy="2495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18</xdr:row>
      <xdr:rowOff>87632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2000000}"/>
            </a:ext>
          </a:extLst>
        </xdr:cNvPr>
        <xdr:cNvSpPr/>
      </xdr:nvSpPr>
      <xdr:spPr bwMode="auto">
        <a:xfrm>
          <a:off x="3962400" y="2667000"/>
          <a:ext cx="295275" cy="2686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87632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600-000003000000}"/>
            </a:ext>
          </a:extLst>
        </xdr:cNvPr>
        <xdr:cNvSpPr/>
      </xdr:nvSpPr>
      <xdr:spPr bwMode="auto">
        <a:xfrm>
          <a:off x="7010400" y="2667000"/>
          <a:ext cx="295275" cy="2686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18</xdr:row>
      <xdr:rowOff>106682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700-000002000000}"/>
            </a:ext>
          </a:extLst>
        </xdr:cNvPr>
        <xdr:cNvSpPr/>
      </xdr:nvSpPr>
      <xdr:spPr bwMode="auto">
        <a:xfrm>
          <a:off x="4724400" y="2838450"/>
          <a:ext cx="295275" cy="2876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106682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700-000003000000}"/>
            </a:ext>
          </a:extLst>
        </xdr:cNvPr>
        <xdr:cNvSpPr/>
      </xdr:nvSpPr>
      <xdr:spPr bwMode="auto">
        <a:xfrm>
          <a:off x="7772400" y="2838450"/>
          <a:ext cx="295275" cy="2876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18</xdr:row>
      <xdr:rowOff>125732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02000000}"/>
            </a:ext>
          </a:extLst>
        </xdr:cNvPr>
        <xdr:cNvSpPr/>
      </xdr:nvSpPr>
      <xdr:spPr bwMode="auto">
        <a:xfrm>
          <a:off x="4724400" y="2838450"/>
          <a:ext cx="295275" cy="3067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125732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800-000003000000}"/>
            </a:ext>
          </a:extLst>
        </xdr:cNvPr>
        <xdr:cNvSpPr/>
      </xdr:nvSpPr>
      <xdr:spPr bwMode="auto">
        <a:xfrm>
          <a:off x="7772400" y="2838450"/>
          <a:ext cx="295275" cy="3067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18</xdr:row>
      <xdr:rowOff>144782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900-000002000000}"/>
            </a:ext>
          </a:extLst>
        </xdr:cNvPr>
        <xdr:cNvSpPr/>
      </xdr:nvSpPr>
      <xdr:spPr bwMode="auto">
        <a:xfrm>
          <a:off x="4724400" y="2838450"/>
          <a:ext cx="295275" cy="3257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18</xdr:row>
      <xdr:rowOff>144782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900-000003000000}"/>
            </a:ext>
          </a:extLst>
        </xdr:cNvPr>
        <xdr:cNvSpPr/>
      </xdr:nvSpPr>
      <xdr:spPr bwMode="auto">
        <a:xfrm>
          <a:off x="7772400" y="2838450"/>
          <a:ext cx="295275" cy="3257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19</xdr:row>
      <xdr:rowOff>1907</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A00-000002000000}"/>
            </a:ext>
          </a:extLst>
        </xdr:cNvPr>
        <xdr:cNvSpPr/>
      </xdr:nvSpPr>
      <xdr:spPr bwMode="auto">
        <a:xfrm>
          <a:off x="4724400" y="2838450"/>
          <a:ext cx="295275" cy="3448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19</xdr:row>
      <xdr:rowOff>1907</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A00-000003000000}"/>
            </a:ext>
          </a:extLst>
        </xdr:cNvPr>
        <xdr:cNvSpPr/>
      </xdr:nvSpPr>
      <xdr:spPr bwMode="auto">
        <a:xfrm>
          <a:off x="7772400" y="2838450"/>
          <a:ext cx="295275" cy="3448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19</xdr:row>
      <xdr:rowOff>30482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B00-000002000000}"/>
            </a:ext>
          </a:extLst>
        </xdr:cNvPr>
        <xdr:cNvSpPr/>
      </xdr:nvSpPr>
      <xdr:spPr bwMode="auto">
        <a:xfrm>
          <a:off x="4724400" y="2838450"/>
          <a:ext cx="295275" cy="3733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19</xdr:row>
      <xdr:rowOff>30482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B00-000003000000}"/>
            </a:ext>
          </a:extLst>
        </xdr:cNvPr>
        <xdr:cNvSpPr/>
      </xdr:nvSpPr>
      <xdr:spPr bwMode="auto">
        <a:xfrm>
          <a:off x="7772400" y="2838450"/>
          <a:ext cx="295275" cy="3733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19</xdr:row>
      <xdr:rowOff>59057</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C00-000002000000}"/>
            </a:ext>
          </a:extLst>
        </xdr:cNvPr>
        <xdr:cNvSpPr/>
      </xdr:nvSpPr>
      <xdr:spPr bwMode="auto">
        <a:xfrm>
          <a:off x="4724400" y="2838450"/>
          <a:ext cx="295275" cy="4019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19</xdr:row>
      <xdr:rowOff>59057</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C00-000003000000}"/>
            </a:ext>
          </a:extLst>
        </xdr:cNvPr>
        <xdr:cNvSpPr/>
      </xdr:nvSpPr>
      <xdr:spPr bwMode="auto">
        <a:xfrm>
          <a:off x="7772400" y="2838450"/>
          <a:ext cx="295275" cy="4019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19</xdr:row>
      <xdr:rowOff>87632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D00-000002000000}"/>
            </a:ext>
          </a:extLst>
        </xdr:cNvPr>
        <xdr:cNvSpPr/>
      </xdr:nvSpPr>
      <xdr:spPr bwMode="auto">
        <a:xfrm>
          <a:off x="4724400" y="2838450"/>
          <a:ext cx="295275" cy="4305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19</xdr:row>
      <xdr:rowOff>87632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D00-000003000000}"/>
            </a:ext>
          </a:extLst>
        </xdr:cNvPr>
        <xdr:cNvSpPr/>
      </xdr:nvSpPr>
      <xdr:spPr bwMode="auto">
        <a:xfrm>
          <a:off x="7772400" y="2838450"/>
          <a:ext cx="295275" cy="43053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19</xdr:row>
      <xdr:rowOff>116207</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E00-000002000000}"/>
            </a:ext>
          </a:extLst>
        </xdr:cNvPr>
        <xdr:cNvSpPr/>
      </xdr:nvSpPr>
      <xdr:spPr bwMode="auto">
        <a:xfrm>
          <a:off x="4724400" y="2838450"/>
          <a:ext cx="295275" cy="4591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19</xdr:row>
      <xdr:rowOff>116207</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E00-000003000000}"/>
            </a:ext>
          </a:extLst>
        </xdr:cNvPr>
        <xdr:cNvSpPr/>
      </xdr:nvSpPr>
      <xdr:spPr bwMode="auto">
        <a:xfrm>
          <a:off x="7772400" y="2838450"/>
          <a:ext cx="295275" cy="45910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19</xdr:row>
      <xdr:rowOff>144782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F00-000002000000}"/>
            </a:ext>
          </a:extLst>
        </xdr:cNvPr>
        <xdr:cNvSpPr/>
      </xdr:nvSpPr>
      <xdr:spPr bwMode="auto">
        <a:xfrm>
          <a:off x="4724400" y="2838450"/>
          <a:ext cx="295275" cy="4876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19</xdr:row>
      <xdr:rowOff>144782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F00-000003000000}"/>
            </a:ext>
          </a:extLst>
        </xdr:cNvPr>
        <xdr:cNvSpPr/>
      </xdr:nvSpPr>
      <xdr:spPr bwMode="auto">
        <a:xfrm>
          <a:off x="7772400" y="2838450"/>
          <a:ext cx="295275" cy="4876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20</xdr:row>
      <xdr:rowOff>11432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000-000002000000}"/>
            </a:ext>
          </a:extLst>
        </xdr:cNvPr>
        <xdr:cNvSpPr/>
      </xdr:nvSpPr>
      <xdr:spPr bwMode="auto">
        <a:xfrm>
          <a:off x="4724400" y="2838450"/>
          <a:ext cx="295275" cy="5162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20</xdr:row>
      <xdr:rowOff>11432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000-000003000000}"/>
            </a:ext>
          </a:extLst>
        </xdr:cNvPr>
        <xdr:cNvSpPr/>
      </xdr:nvSpPr>
      <xdr:spPr bwMode="auto">
        <a:xfrm>
          <a:off x="7772400" y="2838450"/>
          <a:ext cx="295275" cy="5162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20</xdr:row>
      <xdr:rowOff>49531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100-000002000000}"/>
            </a:ext>
          </a:extLst>
        </xdr:cNvPr>
        <xdr:cNvSpPr/>
      </xdr:nvSpPr>
      <xdr:spPr bwMode="auto">
        <a:xfrm>
          <a:off x="4724400" y="2838450"/>
          <a:ext cx="295275" cy="5543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20</xdr:row>
      <xdr:rowOff>49531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100-000003000000}"/>
            </a:ext>
          </a:extLst>
        </xdr:cNvPr>
        <xdr:cNvSpPr/>
      </xdr:nvSpPr>
      <xdr:spPr bwMode="auto">
        <a:xfrm>
          <a:off x="7772400" y="2838450"/>
          <a:ext cx="295275" cy="5543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4</xdr:col>
      <xdr:colOff>152400</xdr:colOff>
      <xdr:row>16</xdr:row>
      <xdr:rowOff>142875</xdr:rowOff>
    </xdr:from>
    <xdr:to>
      <xdr:col>4</xdr:col>
      <xdr:colOff>447675</xdr:colOff>
      <xdr:row>20</xdr:row>
      <xdr:rowOff>87632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200-000002000000}"/>
            </a:ext>
          </a:extLst>
        </xdr:cNvPr>
        <xdr:cNvSpPr/>
      </xdr:nvSpPr>
      <xdr:spPr bwMode="auto">
        <a:xfrm>
          <a:off x="4724400" y="2838450"/>
          <a:ext cx="295275" cy="592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152400</xdr:colOff>
      <xdr:row>16</xdr:row>
      <xdr:rowOff>142875</xdr:rowOff>
    </xdr:from>
    <xdr:to>
      <xdr:col>8</xdr:col>
      <xdr:colOff>447675</xdr:colOff>
      <xdr:row>20</xdr:row>
      <xdr:rowOff>87632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1200-000003000000}"/>
            </a:ext>
          </a:extLst>
        </xdr:cNvPr>
        <xdr:cNvSpPr/>
      </xdr:nvSpPr>
      <xdr:spPr bwMode="auto">
        <a:xfrm>
          <a:off x="7772400" y="2838450"/>
          <a:ext cx="295275" cy="592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5</xdr:col>
      <xdr:colOff>152400</xdr:colOff>
      <xdr:row>1</xdr:row>
      <xdr:rowOff>0</xdr:rowOff>
    </xdr:from>
    <xdr:to>
      <xdr:col>5</xdr:col>
      <xdr:colOff>447675</xdr:colOff>
      <xdr:row>2</xdr:row>
      <xdr:rowOff>97157</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1300-000002000000}"/>
            </a:ext>
          </a:extLst>
        </xdr:cNvPr>
        <xdr:cNvSpPr/>
      </xdr:nvSpPr>
      <xdr:spPr bwMode="auto">
        <a:xfrm>
          <a:off x="3855720" y="167640"/>
          <a:ext cx="295275" cy="2647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PAVILION\Documents\3.%20semafo%202025%208%20marzo%20%20mantto\APU\V3%20JONHmantto%2015MARZO%20CCE-EICP-FM-25%20Formulario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Entidad)"/>
      <sheetName val="1,1"/>
      <sheetName val="1,2"/>
      <sheetName val="1,3"/>
      <sheetName val="1,4"/>
      <sheetName val="1,5"/>
      <sheetName val="1,6"/>
      <sheetName val="1,7"/>
      <sheetName val="1,8"/>
      <sheetName val="1,9"/>
      <sheetName val="2,1"/>
      <sheetName val="2,2"/>
      <sheetName val="2,3"/>
      <sheetName val="2,4"/>
      <sheetName val="2,5"/>
      <sheetName val="2,6"/>
      <sheetName val="2,7"/>
      <sheetName val="2,8"/>
    </sheetNames>
    <sheetDataSet>
      <sheetData sheetId="0"/>
      <sheetData sheetId="1">
        <row r="6">
          <cell r="B6">
            <v>0</v>
          </cell>
          <cell r="C6" t="str">
            <v>REPARACION, MANTENIMIENTO CORRECTIVO Y PREVENTIVO AL SISTEMA DE SEMAFORICO EN EL MUNICIPIO DE APARTADO, ANTIOQUIA 2025</v>
          </cell>
          <cell r="D6">
            <v>0</v>
          </cell>
          <cell r="E6">
            <v>0</v>
          </cell>
          <cell r="F6">
            <v>0</v>
          </cell>
          <cell r="G6">
            <v>0</v>
          </cell>
          <cell r="H6">
            <v>0</v>
          </cell>
          <cell r="I6">
            <v>0</v>
          </cell>
          <cell r="J6">
            <v>0</v>
          </cell>
          <cell r="K6">
            <v>0</v>
          </cell>
          <cell r="L6">
            <v>0</v>
          </cell>
          <cell r="M6">
            <v>0</v>
          </cell>
          <cell r="N6">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K59"/>
  <sheetViews>
    <sheetView showGridLines="0" topLeftCell="A67" zoomScale="55" zoomScaleNormal="55" zoomScaleSheetLayoutView="55" zoomScalePageLayoutView="70" workbookViewId="0">
      <selection activeCell="Q10" sqref="Q10"/>
    </sheetView>
  </sheetViews>
  <sheetFormatPr baseColWidth="10" defaultColWidth="11.42578125" defaultRowHeight="16.5"/>
  <cols>
    <col min="1" max="1" width="4.42578125" style="1" customWidth="1"/>
    <col min="2" max="2" width="14.7109375" style="1" customWidth="1"/>
    <col min="3" max="3" width="14.28515625" style="1" customWidth="1"/>
    <col min="4" max="4" width="16.140625" style="2" customWidth="1"/>
    <col min="5" max="5" width="17.5703125" style="1" customWidth="1"/>
    <col min="6" max="6" width="73.28515625" style="1" customWidth="1"/>
    <col min="7" max="7" width="8.7109375" style="1" customWidth="1"/>
    <col min="8" max="8" width="18.85546875" style="1" customWidth="1"/>
    <col min="9" max="9" width="23.85546875" style="1" customWidth="1"/>
    <col min="10" max="10" width="30" style="1" customWidth="1"/>
    <col min="11" max="11" width="4.42578125" style="1" customWidth="1"/>
    <col min="12" max="16384" width="11.42578125" style="1"/>
  </cols>
  <sheetData>
    <row r="1" spans="1:11" ht="17.25" thickBot="1">
      <c r="A1" s="107"/>
      <c r="B1" s="108"/>
      <c r="C1" s="107"/>
      <c r="D1" s="108"/>
      <c r="E1" s="5"/>
      <c r="F1" s="5"/>
      <c r="G1" s="5"/>
      <c r="H1" s="5"/>
      <c r="I1" s="5"/>
      <c r="J1" s="5"/>
      <c r="K1" s="5"/>
    </row>
    <row r="2" spans="1:11" ht="17.25" thickTop="1">
      <c r="A2" s="307"/>
      <c r="B2" s="308"/>
      <c r="C2" s="308"/>
      <c r="D2" s="308"/>
      <c r="E2" s="308"/>
      <c r="F2" s="308"/>
      <c r="G2" s="308"/>
      <c r="H2" s="308"/>
      <c r="I2" s="308"/>
      <c r="J2" s="308"/>
      <c r="K2" s="309"/>
    </row>
    <row r="3" spans="1:11" ht="30.75" customHeight="1">
      <c r="A3" s="7"/>
      <c r="B3" s="304" t="s">
        <v>74</v>
      </c>
      <c r="C3" s="305"/>
      <c r="D3" s="305"/>
      <c r="E3" s="306"/>
      <c r="F3" s="5"/>
      <c r="G3" s="5"/>
      <c r="H3" s="5"/>
      <c r="I3" s="5"/>
      <c r="J3" s="5"/>
      <c r="K3" s="8"/>
    </row>
    <row r="4" spans="1:11">
      <c r="A4" s="7"/>
      <c r="B4" s="124" t="s">
        <v>0</v>
      </c>
      <c r="C4" s="130" t="s">
        <v>1</v>
      </c>
      <c r="D4" s="124" t="s">
        <v>2</v>
      </c>
      <c r="E4" s="130">
        <v>3</v>
      </c>
      <c r="F4" s="5"/>
      <c r="G4" s="5"/>
      <c r="H4" s="5"/>
      <c r="I4" s="5"/>
      <c r="J4" s="5"/>
      <c r="K4" s="8"/>
    </row>
    <row r="5" spans="1:11" ht="17.25" thickBot="1">
      <c r="A5" s="7"/>
      <c r="B5" s="107"/>
      <c r="C5" s="108"/>
      <c r="D5" s="107"/>
      <c r="E5" s="108"/>
      <c r="F5" s="5"/>
      <c r="G5" s="5"/>
      <c r="H5" s="5"/>
      <c r="I5" s="5"/>
      <c r="J5" s="5"/>
      <c r="K5" s="8"/>
    </row>
    <row r="6" spans="1:11" ht="31.5" customHeight="1" thickTop="1">
      <c r="A6" s="7"/>
      <c r="B6" s="301" t="s">
        <v>3</v>
      </c>
      <c r="C6" s="302"/>
      <c r="D6" s="302"/>
      <c r="E6" s="302"/>
      <c r="F6" s="302"/>
      <c r="G6" s="302"/>
      <c r="H6" s="302"/>
      <c r="I6" s="302"/>
      <c r="J6" s="303"/>
      <c r="K6" s="8"/>
    </row>
    <row r="7" spans="1:11">
      <c r="A7" s="128"/>
      <c r="B7" s="310" t="s">
        <v>235</v>
      </c>
      <c r="C7" s="310"/>
      <c r="D7" s="310"/>
      <c r="E7" s="310"/>
      <c r="F7" s="310"/>
      <c r="G7" s="310"/>
      <c r="H7" s="310"/>
      <c r="I7" s="310"/>
      <c r="J7" s="311"/>
      <c r="K7" s="8"/>
    </row>
    <row r="8" spans="1:11" s="95" customFormat="1" ht="15.6" customHeight="1">
      <c r="A8" s="129"/>
      <c r="B8" s="324" t="s">
        <v>126</v>
      </c>
      <c r="C8" s="324"/>
      <c r="D8" s="324"/>
      <c r="E8" s="324"/>
      <c r="F8" s="324"/>
      <c r="G8" s="324"/>
      <c r="H8" s="324"/>
      <c r="I8" s="324"/>
      <c r="J8" s="324"/>
      <c r="K8" s="96"/>
    </row>
    <row r="9" spans="1:11">
      <c r="A9" s="128"/>
      <c r="B9" s="324"/>
      <c r="C9" s="324"/>
      <c r="D9" s="324"/>
      <c r="E9" s="324"/>
      <c r="F9" s="324"/>
      <c r="G9" s="324"/>
      <c r="H9" s="324"/>
      <c r="I9" s="324"/>
      <c r="J9" s="324"/>
      <c r="K9" s="8"/>
    </row>
    <row r="10" spans="1:11" ht="34.5" customHeight="1">
      <c r="A10" s="128"/>
      <c r="B10" s="325" t="s">
        <v>4</v>
      </c>
      <c r="C10" s="326"/>
      <c r="D10" s="326"/>
      <c r="E10" s="326"/>
      <c r="F10" s="326"/>
      <c r="G10" s="326"/>
      <c r="H10" s="326"/>
      <c r="I10" s="326"/>
      <c r="J10" s="327"/>
      <c r="K10" s="8"/>
    </row>
    <row r="11" spans="1:11" ht="30" customHeight="1" thickBot="1">
      <c r="A11" s="7"/>
      <c r="B11" s="276"/>
      <c r="C11" s="277"/>
      <c r="D11" s="277"/>
      <c r="E11" s="277"/>
      <c r="F11" s="277"/>
      <c r="G11" s="277"/>
      <c r="H11" s="277"/>
      <c r="I11" s="277"/>
      <c r="J11" s="278"/>
      <c r="K11" s="8"/>
    </row>
    <row r="12" spans="1:11" ht="30" customHeight="1">
      <c r="A12" s="7"/>
      <c r="B12" s="321" t="s">
        <v>5</v>
      </c>
      <c r="C12" s="315" t="s">
        <v>6</v>
      </c>
      <c r="D12" s="323" t="s">
        <v>7</v>
      </c>
      <c r="E12" s="323"/>
      <c r="F12" s="321" t="s">
        <v>8</v>
      </c>
      <c r="G12" s="315" t="s">
        <v>9</v>
      </c>
      <c r="H12" s="315" t="s">
        <v>10</v>
      </c>
      <c r="I12" s="317" t="s">
        <v>11</v>
      </c>
      <c r="J12" s="319" t="s">
        <v>12</v>
      </c>
      <c r="K12" s="8"/>
    </row>
    <row r="13" spans="1:11" ht="30" customHeight="1" thickBot="1">
      <c r="A13" s="7"/>
      <c r="B13" s="322"/>
      <c r="C13" s="316"/>
      <c r="D13" s="9" t="s">
        <v>13</v>
      </c>
      <c r="E13" s="9" t="s">
        <v>14</v>
      </c>
      <c r="F13" s="322"/>
      <c r="G13" s="316"/>
      <c r="H13" s="316"/>
      <c r="I13" s="318"/>
      <c r="J13" s="320"/>
      <c r="K13" s="8"/>
    </row>
    <row r="14" spans="1:11" ht="30" customHeight="1" thickBot="1">
      <c r="A14" s="7"/>
      <c r="B14" s="145" t="s">
        <v>82</v>
      </c>
      <c r="C14" s="139"/>
      <c r="D14" s="139"/>
      <c r="E14" s="139"/>
      <c r="F14" s="139"/>
      <c r="G14" s="139"/>
      <c r="H14" s="139"/>
      <c r="I14" s="139"/>
      <c r="J14" s="140"/>
      <c r="K14" s="8"/>
    </row>
    <row r="15" spans="1:11" ht="146.44999999999999" customHeight="1" thickBot="1">
      <c r="A15" s="7"/>
      <c r="B15" s="138">
        <v>1</v>
      </c>
      <c r="C15" s="135">
        <v>1.1000000000000001</v>
      </c>
      <c r="D15" s="135"/>
      <c r="E15" s="135"/>
      <c r="F15" s="131" t="s">
        <v>76</v>
      </c>
      <c r="G15" s="135" t="s">
        <v>77</v>
      </c>
      <c r="H15" s="136">
        <v>1</v>
      </c>
      <c r="I15" s="137">
        <f>1*'APU 1,1 '!N74</f>
        <v>58559407</v>
      </c>
      <c r="J15" s="150">
        <f>+I15*H15</f>
        <v>58559407</v>
      </c>
      <c r="K15" s="8"/>
    </row>
    <row r="16" spans="1:11" ht="79.900000000000006" customHeight="1" thickBot="1">
      <c r="A16" s="7"/>
      <c r="B16" s="138">
        <v>1</v>
      </c>
      <c r="C16" s="135">
        <v>1.2</v>
      </c>
      <c r="D16" s="135"/>
      <c r="E16" s="135"/>
      <c r="F16" s="132" t="s">
        <v>78</v>
      </c>
      <c r="G16" s="135" t="s">
        <v>79</v>
      </c>
      <c r="H16" s="136">
        <v>1</v>
      </c>
      <c r="I16" s="137">
        <f>1*'APU 1,2'!N74</f>
        <v>4948866</v>
      </c>
      <c r="J16" s="150">
        <f>+H16*I16</f>
        <v>4948866</v>
      </c>
      <c r="K16" s="8"/>
    </row>
    <row r="17" spans="1:11" ht="45" customHeight="1" thickBot="1">
      <c r="A17" s="7"/>
      <c r="B17" s="138">
        <v>1</v>
      </c>
      <c r="C17" s="135">
        <v>1.3</v>
      </c>
      <c r="D17" s="135"/>
      <c r="E17" s="135"/>
      <c r="F17" s="133" t="s">
        <v>80</v>
      </c>
      <c r="G17" s="135" t="s">
        <v>81</v>
      </c>
      <c r="H17" s="136">
        <v>5</v>
      </c>
      <c r="I17" s="137">
        <f>1*'APU 1,3'!N73</f>
        <v>1475911</v>
      </c>
      <c r="J17" s="150">
        <f>+I17*H17</f>
        <v>7379555</v>
      </c>
      <c r="K17" s="8"/>
    </row>
    <row r="18" spans="1:11" ht="30" customHeight="1" thickBot="1">
      <c r="A18" s="7"/>
      <c r="B18" s="13" t="s">
        <v>15</v>
      </c>
      <c r="C18" s="17"/>
      <c r="D18" s="17"/>
      <c r="E18" s="17"/>
      <c r="F18" s="18"/>
      <c r="G18" s="17"/>
      <c r="H18" s="134"/>
      <c r="I18" s="14"/>
      <c r="J18" s="238">
        <f>+J15+J16+J17</f>
        <v>70887828</v>
      </c>
      <c r="K18" s="8"/>
    </row>
    <row r="19" spans="1:11" ht="30" customHeight="1" thickBot="1">
      <c r="A19" s="7"/>
      <c r="B19" s="145" t="s">
        <v>83</v>
      </c>
      <c r="C19" s="139"/>
      <c r="D19" s="139"/>
      <c r="E19" s="139"/>
      <c r="F19" s="139"/>
      <c r="G19" s="139"/>
      <c r="H19" s="139"/>
      <c r="I19" s="139"/>
      <c r="J19" s="140"/>
      <c r="K19" s="8"/>
    </row>
    <row r="20" spans="1:11" ht="49.9" customHeight="1" thickBot="1">
      <c r="A20" s="7"/>
      <c r="B20" s="15">
        <v>2</v>
      </c>
      <c r="C20" s="16" t="s">
        <v>84</v>
      </c>
      <c r="D20" s="16"/>
      <c r="E20" s="16"/>
      <c r="F20" s="141" t="s">
        <v>87</v>
      </c>
      <c r="G20" s="16" t="s">
        <v>79</v>
      </c>
      <c r="H20" s="142">
        <v>1</v>
      </c>
      <c r="I20" s="240">
        <f>1*'APU 2,1'!N75</f>
        <v>2197590</v>
      </c>
      <c r="J20" s="151">
        <f>+I20*H20</f>
        <v>2197590</v>
      </c>
      <c r="K20" s="8"/>
    </row>
    <row r="21" spans="1:11" ht="30" customHeight="1" thickBot="1">
      <c r="A21" s="7"/>
      <c r="B21" s="15">
        <v>2</v>
      </c>
      <c r="C21" s="16" t="s">
        <v>85</v>
      </c>
      <c r="D21" s="16"/>
      <c r="E21" s="16"/>
      <c r="F21" s="141" t="s">
        <v>88</v>
      </c>
      <c r="G21" s="16" t="s">
        <v>79</v>
      </c>
      <c r="H21" s="142">
        <v>2</v>
      </c>
      <c r="I21" s="143">
        <v>1811387</v>
      </c>
      <c r="J21" s="151">
        <v>3622773</v>
      </c>
      <c r="K21" s="8"/>
    </row>
    <row r="22" spans="1:11" s="5" customFormat="1" ht="75" customHeight="1" thickBot="1">
      <c r="A22" s="7"/>
      <c r="B22" s="15">
        <v>2</v>
      </c>
      <c r="C22" s="20" t="s">
        <v>86</v>
      </c>
      <c r="D22" s="20"/>
      <c r="E22" s="20"/>
      <c r="F22" s="141" t="s">
        <v>89</v>
      </c>
      <c r="G22" s="20" t="s">
        <v>77</v>
      </c>
      <c r="H22" s="142">
        <v>6</v>
      </c>
      <c r="I22" s="143">
        <f>1*'APU 2,3'!M73</f>
        <v>4139769</v>
      </c>
      <c r="J22" s="151">
        <f t="shared" ref="J22:J23" si="0">+I22*H22</f>
        <v>24838614</v>
      </c>
      <c r="K22" s="8"/>
    </row>
    <row r="23" spans="1:11" s="5" customFormat="1" ht="40.15" customHeight="1" thickBot="1">
      <c r="A23" s="7"/>
      <c r="B23" s="15">
        <v>2</v>
      </c>
      <c r="C23" s="20">
        <v>2.4</v>
      </c>
      <c r="D23" s="20"/>
      <c r="E23" s="20"/>
      <c r="F23" s="141" t="s">
        <v>90</v>
      </c>
      <c r="G23" s="20" t="s">
        <v>93</v>
      </c>
      <c r="H23" s="142">
        <v>50</v>
      </c>
      <c r="I23" s="143">
        <f>1*'APU 2,4'!M73</f>
        <v>226646</v>
      </c>
      <c r="J23" s="151">
        <f t="shared" si="0"/>
        <v>11332300</v>
      </c>
      <c r="K23" s="8"/>
    </row>
    <row r="24" spans="1:11" s="5" customFormat="1" ht="46.15" customHeight="1" thickBot="1">
      <c r="A24" s="7"/>
      <c r="B24" s="15">
        <v>2</v>
      </c>
      <c r="C24" s="20" t="s">
        <v>91</v>
      </c>
      <c r="D24" s="20"/>
      <c r="E24" s="20"/>
      <c r="F24" s="141" t="s">
        <v>92</v>
      </c>
      <c r="G24" s="20" t="s">
        <v>79</v>
      </c>
      <c r="H24" s="142">
        <v>1</v>
      </c>
      <c r="I24" s="143">
        <f>1*'APU 2,5'!M73</f>
        <v>2619903</v>
      </c>
      <c r="J24" s="151">
        <v>2578546</v>
      </c>
      <c r="K24" s="8"/>
    </row>
    <row r="25" spans="1:11" ht="30" customHeight="1">
      <c r="A25" s="43"/>
      <c r="B25" s="15"/>
      <c r="C25" s="16"/>
      <c r="D25" s="16"/>
      <c r="E25" s="16"/>
      <c r="F25" s="19"/>
      <c r="G25" s="16"/>
      <c r="H25" s="142"/>
      <c r="I25" s="143"/>
      <c r="J25" s="144"/>
      <c r="K25" s="44"/>
    </row>
    <row r="26" spans="1:11" ht="30" customHeight="1" thickBot="1">
      <c r="A26" s="7"/>
      <c r="B26" s="13" t="s">
        <v>15</v>
      </c>
      <c r="C26" s="21"/>
      <c r="D26" s="22"/>
      <c r="E26" s="21"/>
      <c r="F26" s="21"/>
      <c r="G26" s="21"/>
      <c r="H26" s="12"/>
      <c r="I26" s="21"/>
      <c r="J26" s="239">
        <f>+J20+J21+J22+J23+J24</f>
        <v>44569823</v>
      </c>
      <c r="K26" s="8"/>
    </row>
    <row r="27" spans="1:11" ht="30" customHeight="1" thickBot="1">
      <c r="A27" s="7"/>
      <c r="B27" s="145" t="s">
        <v>94</v>
      </c>
      <c r="C27" s="139"/>
      <c r="D27" s="139"/>
      <c r="E27" s="139"/>
      <c r="F27" s="139"/>
      <c r="G27" s="139"/>
      <c r="H27" s="139"/>
      <c r="I27" s="139"/>
      <c r="J27" s="140"/>
      <c r="K27" s="8"/>
    </row>
    <row r="28" spans="1:11" ht="64.900000000000006" customHeight="1" thickBot="1">
      <c r="A28" s="7"/>
      <c r="B28" s="15">
        <v>3</v>
      </c>
      <c r="C28" s="10" t="s">
        <v>95</v>
      </c>
      <c r="D28" s="10"/>
      <c r="E28" s="10"/>
      <c r="F28" s="141" t="s">
        <v>105</v>
      </c>
      <c r="G28" s="10" t="s">
        <v>77</v>
      </c>
      <c r="H28" s="142">
        <v>4</v>
      </c>
      <c r="I28" s="271">
        <f>1*'APU 3,1'!M73</f>
        <v>4337625</v>
      </c>
      <c r="J28" s="151">
        <f>+I28*H28</f>
        <v>17350500</v>
      </c>
      <c r="K28" s="8"/>
    </row>
    <row r="29" spans="1:11" ht="49.9" customHeight="1" thickBot="1">
      <c r="A29" s="7"/>
      <c r="B29" s="15">
        <v>3</v>
      </c>
      <c r="C29" s="30" t="s">
        <v>96</v>
      </c>
      <c r="D29" s="30"/>
      <c r="E29" s="30"/>
      <c r="F29" s="131" t="s">
        <v>106</v>
      </c>
      <c r="G29" s="10" t="s">
        <v>77</v>
      </c>
      <c r="H29" s="142">
        <v>3</v>
      </c>
      <c r="I29" s="271">
        <f>1*'APU 3,2'!M73</f>
        <v>2152638</v>
      </c>
      <c r="J29" s="151">
        <v>6419767</v>
      </c>
      <c r="K29" s="8"/>
    </row>
    <row r="30" spans="1:11" ht="49.9" customHeight="1" thickBot="1">
      <c r="A30" s="7"/>
      <c r="B30" s="15">
        <v>3</v>
      </c>
      <c r="C30" s="10" t="s">
        <v>97</v>
      </c>
      <c r="D30" s="10"/>
      <c r="E30" s="10"/>
      <c r="F30" s="131" t="s">
        <v>106</v>
      </c>
      <c r="G30" s="10" t="s">
        <v>77</v>
      </c>
      <c r="H30" s="142">
        <v>4</v>
      </c>
      <c r="I30" s="271">
        <f>1*'APU 3,3'!M73</f>
        <v>3513751</v>
      </c>
      <c r="J30" s="151">
        <f t="shared" ref="J30:J37" si="1">+I30*H30</f>
        <v>14055004</v>
      </c>
      <c r="K30" s="8"/>
    </row>
    <row r="31" spans="1:11" s="5" customFormat="1" ht="64.900000000000006" customHeight="1" thickBot="1">
      <c r="A31" s="7"/>
      <c r="B31" s="15">
        <v>3</v>
      </c>
      <c r="C31" s="20" t="s">
        <v>98</v>
      </c>
      <c r="D31" s="20"/>
      <c r="E31" s="20"/>
      <c r="F31" s="131" t="s">
        <v>107</v>
      </c>
      <c r="G31" s="20" t="s">
        <v>77</v>
      </c>
      <c r="H31" s="142">
        <v>5</v>
      </c>
      <c r="I31" s="271">
        <f>1*'APU 3,4'!M63</f>
        <v>3932443</v>
      </c>
      <c r="J31" s="151">
        <f t="shared" si="1"/>
        <v>19662215</v>
      </c>
      <c r="K31" s="8"/>
    </row>
    <row r="32" spans="1:11" ht="48" customHeight="1" thickBot="1">
      <c r="A32" s="7"/>
      <c r="B32" s="15">
        <v>3</v>
      </c>
      <c r="C32" s="10" t="s">
        <v>99</v>
      </c>
      <c r="D32" s="10"/>
      <c r="E32" s="10"/>
      <c r="F32" s="131" t="s">
        <v>108</v>
      </c>
      <c r="G32" s="10" t="s">
        <v>77</v>
      </c>
      <c r="H32" s="142">
        <v>6</v>
      </c>
      <c r="I32" s="236">
        <f>1*'APU 3,5'!M63</f>
        <v>3312063</v>
      </c>
      <c r="J32" s="151">
        <f t="shared" si="1"/>
        <v>19872378</v>
      </c>
      <c r="K32" s="8"/>
    </row>
    <row r="33" spans="1:11" s="5" customFormat="1" ht="60" customHeight="1" thickBot="1">
      <c r="A33" s="7"/>
      <c r="B33" s="46">
        <v>3</v>
      </c>
      <c r="C33" s="20" t="s">
        <v>100</v>
      </c>
      <c r="D33" s="20"/>
      <c r="E33" s="20"/>
      <c r="F33" s="141" t="s">
        <v>109</v>
      </c>
      <c r="G33" s="20" t="s">
        <v>77</v>
      </c>
      <c r="H33" s="142">
        <v>5</v>
      </c>
      <c r="I33" s="236">
        <f>1*'APU 3,6'!M73</f>
        <v>1777163</v>
      </c>
      <c r="J33" s="151">
        <f t="shared" si="1"/>
        <v>8885815</v>
      </c>
      <c r="K33" s="8"/>
    </row>
    <row r="34" spans="1:11" s="5" customFormat="1" ht="34.9" customHeight="1" thickBot="1">
      <c r="A34" s="7"/>
      <c r="B34" s="46">
        <v>3</v>
      </c>
      <c r="C34" s="20" t="s">
        <v>101</v>
      </c>
      <c r="D34" s="20"/>
      <c r="E34" s="20"/>
      <c r="F34" s="133" t="s">
        <v>110</v>
      </c>
      <c r="G34" s="20" t="s">
        <v>93</v>
      </c>
      <c r="H34" s="142">
        <v>380</v>
      </c>
      <c r="I34" s="236">
        <f>1*'APU 3,7'!M73</f>
        <v>19000</v>
      </c>
      <c r="J34" s="151">
        <f t="shared" si="1"/>
        <v>7220000</v>
      </c>
      <c r="K34" s="8"/>
    </row>
    <row r="35" spans="1:11" s="5" customFormat="1" ht="45" customHeight="1" thickBot="1">
      <c r="A35" s="7"/>
      <c r="B35" s="46">
        <v>3</v>
      </c>
      <c r="C35" s="20" t="s">
        <v>102</v>
      </c>
      <c r="D35" s="20"/>
      <c r="E35" s="20"/>
      <c r="F35" s="133" t="s">
        <v>111</v>
      </c>
      <c r="G35" s="20" t="s">
        <v>93</v>
      </c>
      <c r="H35" s="142">
        <v>300</v>
      </c>
      <c r="I35" s="236">
        <f>1*'APU 3,8'!M73</f>
        <v>17078</v>
      </c>
      <c r="J35" s="151">
        <f t="shared" si="1"/>
        <v>5123400</v>
      </c>
      <c r="K35" s="8"/>
    </row>
    <row r="36" spans="1:11" s="5" customFormat="1" ht="30" customHeight="1" thickBot="1">
      <c r="A36" s="7"/>
      <c r="B36" s="46">
        <v>3</v>
      </c>
      <c r="C36" s="20" t="s">
        <v>103</v>
      </c>
      <c r="D36" s="20"/>
      <c r="E36" s="20"/>
      <c r="F36" s="133" t="s">
        <v>112</v>
      </c>
      <c r="G36" s="20" t="s">
        <v>93</v>
      </c>
      <c r="H36" s="142">
        <v>30</v>
      </c>
      <c r="I36" s="146">
        <f>1*'APU 3,9'!M73</f>
        <v>93301</v>
      </c>
      <c r="J36" s="151">
        <f t="shared" si="1"/>
        <v>2799030</v>
      </c>
      <c r="K36" s="8"/>
    </row>
    <row r="37" spans="1:11" ht="45" customHeight="1" thickBot="1">
      <c r="A37" s="7"/>
      <c r="B37" s="15">
        <v>3</v>
      </c>
      <c r="C37" s="10" t="s">
        <v>104</v>
      </c>
      <c r="D37" s="16"/>
      <c r="E37" s="10"/>
      <c r="F37" s="133" t="s">
        <v>191</v>
      </c>
      <c r="G37" s="10" t="s">
        <v>79</v>
      </c>
      <c r="H37" s="142">
        <v>1</v>
      </c>
      <c r="I37" s="143">
        <f>1*'APU 3,10'!M74</f>
        <v>2826170</v>
      </c>
      <c r="J37" s="151">
        <f t="shared" si="1"/>
        <v>2826170</v>
      </c>
      <c r="K37" s="8"/>
    </row>
    <row r="38" spans="1:11" ht="30" customHeight="1">
      <c r="A38" s="7"/>
      <c r="B38" s="15"/>
      <c r="C38" s="10"/>
      <c r="D38" s="10"/>
      <c r="E38" s="10"/>
      <c r="F38" s="11"/>
      <c r="G38" s="11"/>
      <c r="H38" s="142"/>
      <c r="I38" s="143"/>
      <c r="J38" s="144"/>
      <c r="K38" s="8"/>
    </row>
    <row r="39" spans="1:11" ht="30" customHeight="1" thickBot="1">
      <c r="A39" s="7"/>
      <c r="B39" s="23" t="s">
        <v>15</v>
      </c>
      <c r="C39" s="109"/>
      <c r="D39" s="109"/>
      <c r="E39" s="109"/>
      <c r="F39" s="110"/>
      <c r="G39" s="109"/>
      <c r="H39" s="142"/>
      <c r="I39" s="147"/>
      <c r="J39" s="241">
        <f>SUM(J28:J38)</f>
        <v>104214279</v>
      </c>
      <c r="K39" s="8"/>
    </row>
    <row r="40" spans="1:11" s="3" customFormat="1" ht="30" customHeight="1" thickBot="1">
      <c r="A40" s="24"/>
      <c r="B40" s="279" t="s">
        <v>16</v>
      </c>
      <c r="C40" s="280"/>
      <c r="D40" s="280"/>
      <c r="E40" s="280"/>
      <c r="F40" s="280"/>
      <c r="G40" s="280"/>
      <c r="H40" s="280"/>
      <c r="I40" s="281"/>
      <c r="J40" s="242">
        <f>+J39+J26+J18</f>
        <v>219671930</v>
      </c>
      <c r="K40" s="25"/>
    </row>
    <row r="41" spans="1:11" s="3" customFormat="1" thickBot="1">
      <c r="A41" s="24"/>
      <c r="B41" s="111"/>
      <c r="C41" s="111"/>
      <c r="D41" s="111"/>
      <c r="E41" s="111"/>
      <c r="F41" s="111"/>
      <c r="G41" s="111"/>
      <c r="H41" s="111"/>
      <c r="I41" s="111"/>
      <c r="J41" s="112"/>
      <c r="K41" s="25"/>
    </row>
    <row r="42" spans="1:11" s="3" customFormat="1" ht="30" customHeight="1">
      <c r="A42" s="24"/>
      <c r="B42" s="113"/>
      <c r="C42" s="114"/>
      <c r="D42" s="113"/>
      <c r="E42" s="113"/>
      <c r="F42" s="312" t="s">
        <v>113</v>
      </c>
      <c r="G42" s="313"/>
      <c r="H42" s="314"/>
      <c r="I42" s="233">
        <v>0.17</v>
      </c>
      <c r="J42" s="242">
        <f>+J40*17%</f>
        <v>37344228.100000001</v>
      </c>
      <c r="K42" s="25"/>
    </row>
    <row r="43" spans="1:11" s="3" customFormat="1" ht="30" customHeight="1">
      <c r="A43" s="24"/>
      <c r="B43" s="113"/>
      <c r="C43" s="114"/>
      <c r="D43" s="113"/>
      <c r="E43" s="113"/>
      <c r="F43" s="26" t="s">
        <v>114</v>
      </c>
      <c r="G43" s="31"/>
      <c r="H43" s="32"/>
      <c r="I43" s="148">
        <v>0</v>
      </c>
      <c r="J43" s="33"/>
      <c r="K43" s="25"/>
    </row>
    <row r="44" spans="1:11" s="3" customFormat="1" ht="30" customHeight="1">
      <c r="A44" s="24"/>
      <c r="B44" s="113"/>
      <c r="C44" s="115"/>
      <c r="D44" s="115"/>
      <c r="E44" s="115"/>
      <c r="F44" s="26" t="s">
        <v>67</v>
      </c>
      <c r="G44" s="34"/>
      <c r="H44" s="35"/>
      <c r="I44" s="149">
        <v>0.05</v>
      </c>
      <c r="J44" s="152">
        <f>+J40*5%</f>
        <v>10983596.5</v>
      </c>
      <c r="K44" s="25"/>
    </row>
    <row r="45" spans="1:11" s="3" customFormat="1" ht="30" customHeight="1">
      <c r="A45" s="24"/>
      <c r="B45" s="113"/>
      <c r="C45" s="115"/>
      <c r="D45" s="115"/>
      <c r="E45" s="115"/>
      <c r="F45" s="37" t="s">
        <v>17</v>
      </c>
      <c r="G45" s="34"/>
      <c r="H45" s="35"/>
      <c r="I45" s="36"/>
      <c r="J45" s="152">
        <f>+J44+J42+J40</f>
        <v>267999754.59999999</v>
      </c>
      <c r="K45" s="25"/>
    </row>
    <row r="46" spans="1:11" s="3" customFormat="1" ht="30" customHeight="1">
      <c r="A46" s="24"/>
      <c r="B46" s="113"/>
      <c r="C46" s="114"/>
      <c r="D46" s="113"/>
      <c r="E46" s="113"/>
      <c r="F46" s="26"/>
      <c r="G46" s="272"/>
      <c r="H46" s="272"/>
      <c r="I46" s="272"/>
      <c r="J46" s="33"/>
      <c r="K46" s="25"/>
    </row>
    <row r="47" spans="1:11" s="3" customFormat="1" ht="30" customHeight="1">
      <c r="A47" s="24"/>
      <c r="B47" s="113"/>
      <c r="C47" s="114"/>
      <c r="D47" s="113"/>
      <c r="E47" s="113"/>
      <c r="F47" s="45"/>
      <c r="G47" s="34"/>
      <c r="H47" s="35"/>
      <c r="I47" s="39"/>
      <c r="J47" s="33"/>
      <c r="K47" s="25"/>
    </row>
    <row r="48" spans="1:11" s="3" customFormat="1" ht="30" customHeight="1">
      <c r="A48" s="24"/>
      <c r="B48" s="113"/>
      <c r="C48" s="114"/>
      <c r="D48" s="113"/>
      <c r="E48" s="100"/>
      <c r="F48" s="45"/>
      <c r="G48" s="34"/>
      <c r="H48" s="35"/>
      <c r="I48" s="39"/>
      <c r="J48" s="38"/>
      <c r="K48" s="25"/>
    </row>
    <row r="49" spans="1:11" s="3" customFormat="1" ht="30" customHeight="1" thickBot="1">
      <c r="A49" s="24"/>
      <c r="B49" s="113"/>
      <c r="C49" s="114"/>
      <c r="D49" s="113"/>
      <c r="E49" s="113"/>
      <c r="F49" s="40" t="s">
        <v>18</v>
      </c>
      <c r="G49" s="41"/>
      <c r="H49" s="42"/>
      <c r="I49" s="234"/>
      <c r="J49" s="242">
        <f>1*J45</f>
        <v>267999754.59999999</v>
      </c>
      <c r="K49" s="25"/>
    </row>
    <row r="50" spans="1:11" s="3" customFormat="1" thickBot="1">
      <c r="A50" s="24"/>
      <c r="B50" s="113"/>
      <c r="C50" s="114"/>
      <c r="D50" s="114"/>
      <c r="E50" s="114"/>
      <c r="F50" s="113"/>
      <c r="G50" s="113"/>
      <c r="H50" s="116"/>
      <c r="I50" s="117"/>
      <c r="J50" s="118"/>
      <c r="K50" s="25"/>
    </row>
    <row r="51" spans="1:11" s="3" customFormat="1" ht="15.75">
      <c r="A51" s="24"/>
      <c r="B51" s="27"/>
      <c r="C51" s="284"/>
      <c r="D51" s="284"/>
      <c r="E51" s="284"/>
      <c r="F51" s="284"/>
      <c r="G51" s="284"/>
      <c r="H51" s="284"/>
      <c r="I51" s="284"/>
      <c r="J51" s="285"/>
      <c r="K51" s="28"/>
    </row>
    <row r="52" spans="1:11" s="3" customFormat="1" ht="46.5" customHeight="1">
      <c r="A52" s="24"/>
      <c r="B52" s="274" t="s">
        <v>19</v>
      </c>
      <c r="C52" s="275"/>
      <c r="D52" s="275"/>
      <c r="E52" s="275"/>
      <c r="F52" s="275"/>
      <c r="G52" s="282" t="s">
        <v>8</v>
      </c>
      <c r="H52" s="282"/>
      <c r="I52" s="282"/>
      <c r="J52" s="98" t="s">
        <v>20</v>
      </c>
      <c r="K52" s="29"/>
    </row>
    <row r="53" spans="1:11" s="3" customFormat="1" ht="32.25" customHeight="1">
      <c r="A53" s="24"/>
      <c r="B53" s="274" t="s">
        <v>21</v>
      </c>
      <c r="C53" s="275"/>
      <c r="D53" s="275"/>
      <c r="E53" s="275"/>
      <c r="F53" s="275"/>
      <c r="G53" s="283" t="s">
        <v>22</v>
      </c>
      <c r="H53" s="283"/>
      <c r="I53" s="99" t="s">
        <v>23</v>
      </c>
      <c r="J53" s="97">
        <v>0.17</v>
      </c>
      <c r="K53" s="29"/>
    </row>
    <row r="54" spans="1:11" s="3" customFormat="1" ht="30" customHeight="1">
      <c r="A54" s="24"/>
      <c r="B54" s="274" t="s">
        <v>24</v>
      </c>
      <c r="C54" s="275"/>
      <c r="D54" s="275"/>
      <c r="E54" s="275"/>
      <c r="F54" s="275"/>
      <c r="G54" s="289" t="s">
        <v>25</v>
      </c>
      <c r="H54" s="290"/>
      <c r="I54" s="99" t="s">
        <v>26</v>
      </c>
      <c r="J54" s="97">
        <v>0</v>
      </c>
      <c r="K54" s="29"/>
    </row>
    <row r="55" spans="1:11" s="4" customFormat="1" ht="58.5" customHeight="1">
      <c r="A55" s="24"/>
      <c r="B55" s="292"/>
      <c r="C55" s="293"/>
      <c r="D55" s="293"/>
      <c r="E55" s="293"/>
      <c r="F55" s="294"/>
      <c r="G55" s="291" t="s">
        <v>27</v>
      </c>
      <c r="H55" s="283"/>
      <c r="I55" s="99" t="s">
        <v>28</v>
      </c>
      <c r="J55" s="97">
        <v>0.05</v>
      </c>
      <c r="K55" s="25"/>
    </row>
    <row r="56" spans="1:11" ht="39" customHeight="1">
      <c r="A56" s="7"/>
      <c r="B56" s="295"/>
      <c r="C56" s="296"/>
      <c r="D56" s="296"/>
      <c r="E56" s="296"/>
      <c r="F56" s="297"/>
      <c r="G56" s="283" t="s">
        <v>29</v>
      </c>
      <c r="H56" s="283"/>
      <c r="I56" s="99" t="s">
        <v>30</v>
      </c>
      <c r="J56" s="97">
        <v>0.22</v>
      </c>
      <c r="K56" s="8"/>
    </row>
    <row r="57" spans="1:11" ht="47.25" customHeight="1" thickBot="1">
      <c r="A57" s="7"/>
      <c r="B57" s="298"/>
      <c r="C57" s="299"/>
      <c r="D57" s="299"/>
      <c r="E57" s="299"/>
      <c r="F57" s="300"/>
      <c r="G57" s="286"/>
      <c r="H57" s="287"/>
      <c r="I57" s="287"/>
      <c r="J57" s="288"/>
      <c r="K57" s="8"/>
    </row>
    <row r="58" spans="1:11" ht="17.25" thickBot="1">
      <c r="A58" s="119"/>
      <c r="B58" s="120"/>
      <c r="C58" s="120"/>
      <c r="D58" s="121"/>
      <c r="E58" s="120"/>
      <c r="F58" s="122"/>
      <c r="G58" s="120"/>
      <c r="H58" s="120"/>
      <c r="I58" s="120"/>
      <c r="J58" s="120"/>
      <c r="K58" s="123"/>
    </row>
    <row r="59" spans="1:11" ht="17.25" thickTop="1">
      <c r="A59" s="5"/>
      <c r="B59" s="5"/>
      <c r="C59" s="5"/>
      <c r="D59" s="6"/>
      <c r="E59" s="5"/>
      <c r="F59" s="5"/>
      <c r="G59" s="5"/>
      <c r="H59" s="5"/>
      <c r="I59" s="5"/>
      <c r="J59" s="5"/>
      <c r="K59" s="5"/>
    </row>
  </sheetData>
  <mergeCells count="28">
    <mergeCell ref="B6:J6"/>
    <mergeCell ref="B3:E3"/>
    <mergeCell ref="A2:K2"/>
    <mergeCell ref="B7:J7"/>
    <mergeCell ref="F42:H42"/>
    <mergeCell ref="H12:H13"/>
    <mergeCell ref="I12:I13"/>
    <mergeCell ref="J12:J13"/>
    <mergeCell ref="B12:B13"/>
    <mergeCell ref="C12:C13"/>
    <mergeCell ref="F12:F13"/>
    <mergeCell ref="G12:G13"/>
    <mergeCell ref="D12:E12"/>
    <mergeCell ref="B8:J9"/>
    <mergeCell ref="B10:J10"/>
    <mergeCell ref="G57:J57"/>
    <mergeCell ref="B54:F54"/>
    <mergeCell ref="G54:H54"/>
    <mergeCell ref="G55:H55"/>
    <mergeCell ref="G56:H56"/>
    <mergeCell ref="B55:F57"/>
    <mergeCell ref="B53:F53"/>
    <mergeCell ref="B11:J11"/>
    <mergeCell ref="B40:I40"/>
    <mergeCell ref="B52:F52"/>
    <mergeCell ref="G52:I52"/>
    <mergeCell ref="G53:H53"/>
    <mergeCell ref="C51:J51"/>
  </mergeCells>
  <pageMargins left="0.11811023622047245" right="0.11811023622047245" top="0.15748031496062992" bottom="0.15748031496062992" header="0.31496062992125984" footer="0.31496062992125984"/>
  <pageSetup scale="36"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98"/>
  <sheetViews>
    <sheetView topLeftCell="A61" zoomScale="72" zoomScaleNormal="72" workbookViewId="0">
      <selection activeCell="L81" sqref="L81"/>
    </sheetView>
  </sheetViews>
  <sheetFormatPr baseColWidth="10" defaultRowHeight="12.75"/>
  <cols>
    <col min="1" max="1" width="1.7109375" customWidth="1"/>
    <col min="10" max="10" width="16.42578125" bestFit="1" customWidth="1"/>
    <col min="14" max="14" width="17.85546875" bestFit="1" customWidth="1"/>
  </cols>
  <sheetData>
    <row r="1" spans="1:14" ht="13.5" thickBot="1">
      <c r="A1" s="47"/>
      <c r="B1" s="47"/>
      <c r="C1" s="47"/>
      <c r="D1" s="47"/>
      <c r="E1" s="47"/>
      <c r="F1" s="47"/>
      <c r="G1" s="47"/>
      <c r="H1" s="47"/>
      <c r="I1" s="47"/>
      <c r="J1" s="47"/>
      <c r="K1" s="47"/>
      <c r="L1" s="47"/>
      <c r="M1" s="47"/>
      <c r="N1" s="47"/>
    </row>
    <row r="2" spans="1:14" ht="13.5" thickTop="1">
      <c r="A2" s="390"/>
      <c r="B2" s="391"/>
      <c r="C2" s="391"/>
      <c r="D2" s="391"/>
      <c r="E2" s="391"/>
      <c r="F2" s="391"/>
      <c r="G2" s="391"/>
      <c r="H2" s="391"/>
      <c r="I2" s="391"/>
      <c r="J2" s="391"/>
      <c r="K2" s="391"/>
      <c r="L2" s="391"/>
      <c r="M2" s="391"/>
      <c r="N2" s="391"/>
    </row>
    <row r="3" spans="1:14">
      <c r="A3" s="125"/>
      <c r="B3" s="392" t="s">
        <v>75</v>
      </c>
      <c r="C3" s="393"/>
      <c r="D3" s="393"/>
      <c r="E3" s="394"/>
      <c r="F3" s="47"/>
      <c r="G3" s="47"/>
      <c r="H3" s="47"/>
      <c r="I3" s="47"/>
      <c r="J3" s="47"/>
      <c r="K3" s="47"/>
      <c r="L3" s="47"/>
      <c r="M3" s="47"/>
      <c r="N3" s="47"/>
    </row>
    <row r="4" spans="1:14">
      <c r="A4" s="125"/>
      <c r="B4" s="126" t="s">
        <v>0</v>
      </c>
      <c r="C4" s="127" t="s">
        <v>1</v>
      </c>
      <c r="D4" s="126" t="s">
        <v>2</v>
      </c>
      <c r="E4" s="127">
        <v>3</v>
      </c>
      <c r="F4" s="47"/>
      <c r="G4" s="47"/>
      <c r="H4" s="47"/>
      <c r="I4" s="47"/>
      <c r="J4" s="47"/>
      <c r="K4" s="47"/>
      <c r="L4" s="47"/>
      <c r="M4" s="47"/>
      <c r="N4" s="47"/>
    </row>
    <row r="5" spans="1:14">
      <c r="A5" s="125"/>
      <c r="B5" s="107"/>
      <c r="C5" s="108"/>
      <c r="D5" s="107"/>
      <c r="E5" s="108"/>
      <c r="F5" s="47"/>
      <c r="G5" s="47"/>
      <c r="H5" s="47"/>
      <c r="I5" s="47"/>
      <c r="J5" s="47"/>
      <c r="K5" s="47"/>
      <c r="L5" s="47"/>
      <c r="M5" s="47"/>
      <c r="N5" s="47"/>
    </row>
    <row r="6" spans="1:14" ht="15.75">
      <c r="A6" s="101"/>
      <c r="B6" s="395">
        <f>'[6]1,1'!B6:N6</f>
        <v>0</v>
      </c>
      <c r="C6" s="396"/>
      <c r="D6" s="396"/>
      <c r="E6" s="396"/>
      <c r="F6" s="396"/>
      <c r="G6" s="396"/>
      <c r="H6" s="396"/>
      <c r="I6" s="396"/>
      <c r="J6" s="396"/>
      <c r="K6" s="396"/>
      <c r="L6" s="396"/>
      <c r="M6" s="396"/>
      <c r="N6" s="397"/>
    </row>
    <row r="7" spans="1:14" ht="13.5" thickBot="1">
      <c r="A7" s="101"/>
      <c r="B7" s="47"/>
      <c r="C7" s="47"/>
      <c r="D7" s="47"/>
      <c r="E7" s="47"/>
      <c r="F7" s="47"/>
      <c r="G7" s="47"/>
      <c r="H7" s="47"/>
      <c r="I7" s="47"/>
      <c r="J7" s="47"/>
      <c r="K7" s="47"/>
      <c r="L7" s="47"/>
      <c r="M7" s="47"/>
      <c r="N7" s="47"/>
    </row>
    <row r="8" spans="1:14">
      <c r="A8" s="101"/>
      <c r="B8" s="398"/>
      <c r="C8" s="400" t="s">
        <v>232</v>
      </c>
      <c r="D8" s="401"/>
      <c r="E8" s="401"/>
      <c r="F8" s="401"/>
      <c r="G8" s="401"/>
      <c r="H8" s="401"/>
      <c r="I8" s="401"/>
      <c r="J8" s="402"/>
      <c r="K8" s="403"/>
      <c r="L8" s="404"/>
      <c r="M8" s="404"/>
      <c r="N8" s="405"/>
    </row>
    <row r="9" spans="1:14">
      <c r="A9" s="101"/>
      <c r="B9" s="399"/>
      <c r="C9" s="409" t="s">
        <v>231</v>
      </c>
      <c r="D9" s="410"/>
      <c r="E9" s="410"/>
      <c r="F9" s="410"/>
      <c r="G9" s="410"/>
      <c r="H9" s="410"/>
      <c r="I9" s="410"/>
      <c r="J9" s="411"/>
      <c r="K9" s="406"/>
      <c r="L9" s="407"/>
      <c r="M9" s="407"/>
      <c r="N9" s="408"/>
    </row>
    <row r="10" spans="1:14" ht="13.5">
      <c r="A10" s="101"/>
      <c r="B10" s="399"/>
      <c r="C10" s="412"/>
      <c r="D10" s="413"/>
      <c r="E10" s="413"/>
      <c r="F10" s="413"/>
      <c r="G10" s="413"/>
      <c r="H10" s="413"/>
      <c r="I10" s="413"/>
      <c r="J10" s="414"/>
      <c r="K10" s="415" t="s">
        <v>31</v>
      </c>
      <c r="L10" s="417"/>
      <c r="M10" s="418"/>
      <c r="N10" s="419"/>
    </row>
    <row r="11" spans="1:14">
      <c r="A11" s="101"/>
      <c r="B11" s="399"/>
      <c r="C11" s="409" t="s">
        <v>32</v>
      </c>
      <c r="D11" s="410"/>
      <c r="E11" s="410"/>
      <c r="F11" s="410"/>
      <c r="G11" s="410"/>
      <c r="H11" s="410"/>
      <c r="I11" s="410"/>
      <c r="J11" s="411"/>
      <c r="K11" s="416"/>
      <c r="L11" s="420"/>
      <c r="M11" s="421"/>
      <c r="N11" s="422"/>
    </row>
    <row r="12" spans="1:14">
      <c r="A12" s="101"/>
      <c r="B12" s="399"/>
      <c r="C12" s="423"/>
      <c r="D12" s="424"/>
      <c r="E12" s="424"/>
      <c r="F12" s="424"/>
      <c r="G12" s="424"/>
      <c r="H12" s="424"/>
      <c r="I12" s="424"/>
      <c r="J12" s="425"/>
      <c r="K12" s="415" t="s">
        <v>33</v>
      </c>
      <c r="L12" s="415">
        <v>1</v>
      </c>
      <c r="M12" s="415" t="s">
        <v>34</v>
      </c>
      <c r="N12" s="426">
        <v>1</v>
      </c>
    </row>
    <row r="13" spans="1:14">
      <c r="A13" s="101"/>
      <c r="B13" s="399"/>
      <c r="C13" s="423"/>
      <c r="D13" s="424"/>
      <c r="E13" s="424"/>
      <c r="F13" s="424"/>
      <c r="G13" s="424"/>
      <c r="H13" s="424"/>
      <c r="I13" s="424"/>
      <c r="J13" s="425"/>
      <c r="K13" s="428"/>
      <c r="L13" s="428"/>
      <c r="M13" s="428"/>
      <c r="N13" s="427"/>
    </row>
    <row r="14" spans="1:14">
      <c r="A14" s="101"/>
      <c r="B14" s="399"/>
      <c r="C14" s="409" t="s">
        <v>35</v>
      </c>
      <c r="D14" s="410"/>
      <c r="E14" s="410"/>
      <c r="F14" s="410"/>
      <c r="G14" s="410"/>
      <c r="H14" s="410"/>
      <c r="I14" s="410"/>
      <c r="J14" s="411"/>
      <c r="K14" s="428"/>
      <c r="L14" s="428"/>
      <c r="M14" s="428"/>
      <c r="N14" s="427"/>
    </row>
    <row r="15" spans="1:14" ht="14.25" thickBot="1">
      <c r="A15" s="101"/>
      <c r="B15" s="94"/>
      <c r="C15" s="93"/>
      <c r="D15" s="93"/>
      <c r="E15" s="93"/>
      <c r="F15" s="93"/>
      <c r="G15" s="93"/>
      <c r="H15" s="93"/>
      <c r="I15" s="93"/>
      <c r="J15" s="93"/>
      <c r="K15" s="93"/>
      <c r="L15" s="92"/>
      <c r="M15" s="92"/>
      <c r="N15" s="91"/>
    </row>
    <row r="16" spans="1:14" ht="13.5">
      <c r="A16" s="101"/>
      <c r="B16" s="90"/>
      <c r="C16" s="89"/>
      <c r="D16" s="89"/>
      <c r="E16" s="89"/>
      <c r="F16" s="89"/>
      <c r="G16" s="89"/>
      <c r="H16" s="89"/>
      <c r="I16" s="89"/>
      <c r="J16" s="89"/>
      <c r="K16" s="88" t="s">
        <v>36</v>
      </c>
      <c r="L16" s="87" t="s">
        <v>37</v>
      </c>
      <c r="M16" s="87" t="s">
        <v>38</v>
      </c>
      <c r="N16" s="86" t="s">
        <v>39</v>
      </c>
    </row>
    <row r="17" spans="1:14" ht="13.5">
      <c r="A17" s="101"/>
      <c r="B17" s="56"/>
      <c r="C17" s="171"/>
      <c r="D17" s="171"/>
      <c r="E17" s="171"/>
      <c r="F17" s="171"/>
      <c r="G17" s="171"/>
      <c r="H17" s="171"/>
      <c r="I17" s="171"/>
      <c r="J17" s="171"/>
      <c r="K17" s="102"/>
      <c r="L17" s="85"/>
      <c r="M17" s="85"/>
      <c r="N17" s="84"/>
    </row>
    <row r="18" spans="1:14" ht="13.5">
      <c r="A18" s="101"/>
      <c r="B18" s="432" t="s">
        <v>40</v>
      </c>
      <c r="C18" s="433"/>
      <c r="D18" s="433"/>
      <c r="E18" s="433"/>
      <c r="F18" s="171"/>
      <c r="G18" s="171"/>
      <c r="H18" s="171" t="s">
        <v>41</v>
      </c>
      <c r="I18" s="47"/>
      <c r="J18" s="171"/>
      <c r="K18" s="102"/>
      <c r="L18" s="47"/>
      <c r="M18" s="47"/>
      <c r="N18" s="83"/>
    </row>
    <row r="19" spans="1:14" ht="13.5">
      <c r="A19" s="101"/>
      <c r="B19" s="82"/>
      <c r="C19" s="81"/>
      <c r="D19" s="81"/>
      <c r="E19" s="81"/>
      <c r="F19" s="81"/>
      <c r="G19" s="81"/>
      <c r="H19" s="81"/>
      <c r="I19" s="81"/>
      <c r="J19" s="81"/>
      <c r="K19" s="81"/>
      <c r="L19" s="81"/>
      <c r="M19" s="81"/>
      <c r="N19" s="80"/>
    </row>
    <row r="20" spans="1:14" ht="13.5" thickBot="1">
      <c r="A20" s="101"/>
      <c r="B20" s="166"/>
      <c r="C20" s="167"/>
      <c r="D20" s="167"/>
      <c r="E20" s="167"/>
      <c r="F20" s="167"/>
      <c r="G20" s="167"/>
      <c r="H20" s="167"/>
      <c r="I20" s="167"/>
      <c r="J20" s="167"/>
      <c r="K20" s="167"/>
      <c r="L20" s="167"/>
      <c r="M20" s="167"/>
      <c r="N20" s="79"/>
    </row>
    <row r="21" spans="1:14" ht="13.5" thickBot="1">
      <c r="A21" s="101"/>
      <c r="B21" s="64"/>
      <c r="C21" s="63"/>
      <c r="D21" s="63"/>
      <c r="E21" s="63"/>
      <c r="F21" s="63"/>
      <c r="G21" s="63"/>
      <c r="H21" s="47"/>
      <c r="I21" s="47"/>
      <c r="J21" s="63"/>
      <c r="K21" s="63"/>
      <c r="L21" s="63"/>
      <c r="M21" s="63"/>
      <c r="N21" s="62"/>
    </row>
    <row r="22" spans="1:14" ht="13.5">
      <c r="A22" s="101"/>
      <c r="B22" s="434" t="s">
        <v>42</v>
      </c>
      <c r="C22" s="435"/>
      <c r="D22" s="435"/>
      <c r="E22" s="435"/>
      <c r="F22" s="435"/>
      <c r="G22" s="435"/>
      <c r="H22" s="435"/>
      <c r="I22" s="435"/>
      <c r="J22" s="435"/>
      <c r="K22" s="435"/>
      <c r="L22" s="435"/>
      <c r="M22" s="435"/>
      <c r="N22" s="436"/>
    </row>
    <row r="23" spans="1:14" ht="13.5" thickBot="1">
      <c r="A23" s="101"/>
      <c r="B23" s="53"/>
      <c r="C23" s="47"/>
      <c r="D23" s="47"/>
      <c r="E23" s="47"/>
      <c r="F23" s="47"/>
      <c r="G23" s="47"/>
      <c r="H23" s="47"/>
      <c r="I23" s="47"/>
      <c r="J23" s="47"/>
      <c r="K23" s="47"/>
      <c r="L23" s="47"/>
      <c r="M23" s="47"/>
      <c r="N23" s="52"/>
    </row>
    <row r="24" spans="1:14">
      <c r="A24" s="101"/>
      <c r="B24" s="189" t="s">
        <v>43</v>
      </c>
      <c r="C24" s="437" t="s">
        <v>44</v>
      </c>
      <c r="D24" s="438"/>
      <c r="E24" s="438"/>
      <c r="F24" s="438"/>
      <c r="G24" s="438"/>
      <c r="H24" s="438"/>
      <c r="I24" s="438"/>
      <c r="J24" s="438"/>
      <c r="K24" s="439"/>
      <c r="L24" s="440" t="s">
        <v>45</v>
      </c>
      <c r="M24" s="441"/>
      <c r="N24" s="189" t="s">
        <v>10</v>
      </c>
    </row>
    <row r="25" spans="1:14" ht="85.15" customHeight="1" thickBot="1">
      <c r="A25" s="101"/>
      <c r="B25" s="153" t="s">
        <v>133</v>
      </c>
      <c r="C25" s="442" t="str">
        <f>'PRE. OFICIAL '!$F$15</f>
        <v xml:space="preserve">EQUIPO DE CONTROL PARA 16 GRUPOS SUMINISTRO DE CONTROLADOR, ELECTRONICO CON CAPACIDAD PARA 16 FASES VEHICULARES O PEATONALES CON PROGRAMAS EN LA CPU,AGENDA DE PROGRAMACIÓN DIARIA,SEMANAL Y DÍAS FESTIVO; MODOS DE OPERACIÓN COORDINADOS, CIRCUITOS DE SUPERVISIÓN DE VERDES CONFLICTIVOS, RUTINA DE SEGURIDAD POR FALLA DE LÁMPARAS ROJAS, GABINETE METALICO. INCLUYE MODULO DE ENTRADAS (4 IN) Y SALIDAS (24 OUT). INCLUYE UPS PARA REGULADOR DE VOLTAJE, </v>
      </c>
      <c r="D25" s="443"/>
      <c r="E25" s="443"/>
      <c r="F25" s="443"/>
      <c r="G25" s="443"/>
      <c r="H25" s="443"/>
      <c r="I25" s="443"/>
      <c r="J25" s="443"/>
      <c r="K25" s="444"/>
      <c r="L25" s="445"/>
      <c r="M25" s="446"/>
      <c r="N25" s="154"/>
    </row>
    <row r="26" spans="1:14">
      <c r="A26" s="101"/>
      <c r="B26" s="357" t="s">
        <v>46</v>
      </c>
      <c r="C26" s="358"/>
      <c r="D26" s="358"/>
      <c r="E26" s="358"/>
      <c r="F26" s="358"/>
      <c r="G26" s="358"/>
      <c r="H26" s="358"/>
      <c r="I26" s="358"/>
      <c r="J26" s="358"/>
      <c r="K26" s="358"/>
      <c r="L26" s="358"/>
      <c r="M26" s="358"/>
      <c r="N26" s="359"/>
    </row>
    <row r="27" spans="1:14">
      <c r="A27" s="101"/>
      <c r="B27" s="360"/>
      <c r="C27" s="361"/>
      <c r="D27" s="361"/>
      <c r="E27" s="361"/>
      <c r="F27" s="361"/>
      <c r="G27" s="361"/>
      <c r="H27" s="361"/>
      <c r="I27" s="361"/>
      <c r="J27" s="361"/>
      <c r="K27" s="361"/>
      <c r="L27" s="361"/>
      <c r="M27" s="361"/>
      <c r="N27" s="362"/>
    </row>
    <row r="28" spans="1:14" ht="13.5" thickBot="1">
      <c r="A28" s="101"/>
      <c r="B28" s="363"/>
      <c r="C28" s="364"/>
      <c r="D28" s="364"/>
      <c r="E28" s="364"/>
      <c r="F28" s="364"/>
      <c r="G28" s="364"/>
      <c r="H28" s="364"/>
      <c r="I28" s="364"/>
      <c r="J28" s="364"/>
      <c r="K28" s="364"/>
      <c r="L28" s="364"/>
      <c r="M28" s="364"/>
      <c r="N28" s="365"/>
    </row>
    <row r="29" spans="1:14" ht="13.5">
      <c r="A29" s="101"/>
      <c r="B29" s="366" t="s">
        <v>44</v>
      </c>
      <c r="C29" s="429"/>
      <c r="D29" s="429"/>
      <c r="E29" s="429"/>
      <c r="F29" s="447"/>
      <c r="G29" s="376" t="s">
        <v>47</v>
      </c>
      <c r="H29" s="429"/>
      <c r="I29" s="430" t="s">
        <v>48</v>
      </c>
      <c r="J29" s="431"/>
      <c r="K29" s="155" t="s">
        <v>49</v>
      </c>
      <c r="L29" s="376" t="s">
        <v>50</v>
      </c>
      <c r="M29" s="375"/>
      <c r="N29" s="156" t="s">
        <v>51</v>
      </c>
    </row>
    <row r="30" spans="1:14">
      <c r="A30" s="101"/>
      <c r="B30" s="348" t="s">
        <v>115</v>
      </c>
      <c r="C30" s="349"/>
      <c r="D30" s="349"/>
      <c r="E30" s="349"/>
      <c r="F30" s="370"/>
      <c r="G30" s="389"/>
      <c r="H30" s="370"/>
      <c r="I30" s="168" t="s">
        <v>116</v>
      </c>
      <c r="J30" s="165"/>
      <c r="K30" s="179">
        <v>450000</v>
      </c>
      <c r="L30" s="387">
        <v>0.9</v>
      </c>
      <c r="M30" s="388"/>
      <c r="N30" s="181">
        <f>TRUNC(K30*L30)</f>
        <v>405000</v>
      </c>
    </row>
    <row r="31" spans="1:14">
      <c r="A31" s="101"/>
      <c r="B31" s="348" t="s">
        <v>117</v>
      </c>
      <c r="C31" s="349"/>
      <c r="D31" s="349"/>
      <c r="E31" s="349"/>
      <c r="F31" s="370"/>
      <c r="G31" s="78"/>
      <c r="H31" s="77"/>
      <c r="I31" s="168" t="s">
        <v>116</v>
      </c>
      <c r="J31" s="165"/>
      <c r="K31" s="179"/>
      <c r="L31" s="169"/>
      <c r="M31" s="170"/>
      <c r="N31" s="181">
        <f t="shared" ref="N31:N33" si="0">+K31*L31</f>
        <v>0</v>
      </c>
    </row>
    <row r="32" spans="1:14">
      <c r="A32" s="101"/>
      <c r="B32" s="348" t="s">
        <v>118</v>
      </c>
      <c r="C32" s="349"/>
      <c r="D32" s="349"/>
      <c r="E32" s="349"/>
      <c r="F32" s="370"/>
      <c r="G32" s="78"/>
      <c r="H32" s="77"/>
      <c r="I32" s="168" t="s">
        <v>116</v>
      </c>
      <c r="J32" s="165"/>
      <c r="K32" s="179"/>
      <c r="L32" s="169"/>
      <c r="M32" s="170"/>
      <c r="N32" s="181">
        <f t="shared" si="0"/>
        <v>0</v>
      </c>
    </row>
    <row r="33" spans="1:14">
      <c r="A33" s="101"/>
      <c r="B33" s="348" t="s">
        <v>119</v>
      </c>
      <c r="C33" s="349"/>
      <c r="D33" s="349"/>
      <c r="E33" s="349"/>
      <c r="F33" s="370"/>
      <c r="G33" s="78"/>
      <c r="H33" s="77"/>
      <c r="I33" s="168" t="s">
        <v>116</v>
      </c>
      <c r="J33" s="165"/>
      <c r="K33" s="179"/>
      <c r="L33" s="387"/>
      <c r="M33" s="388"/>
      <c r="N33" s="181">
        <f t="shared" si="0"/>
        <v>0</v>
      </c>
    </row>
    <row r="34" spans="1:14" ht="13.5" thickBot="1">
      <c r="A34" s="101"/>
      <c r="B34" s="352" t="s">
        <v>120</v>
      </c>
      <c r="C34" s="353"/>
      <c r="D34" s="353"/>
      <c r="E34" s="353"/>
      <c r="F34" s="354"/>
      <c r="G34" s="384"/>
      <c r="H34" s="354"/>
      <c r="I34" s="168" t="s">
        <v>116</v>
      </c>
      <c r="J34" s="165"/>
      <c r="K34" s="180">
        <v>40000</v>
      </c>
      <c r="L34" s="385">
        <v>0.9</v>
      </c>
      <c r="M34" s="386"/>
      <c r="N34" s="181">
        <f>K34*L34</f>
        <v>36000</v>
      </c>
    </row>
    <row r="35" spans="1:14" ht="14.25" thickBot="1">
      <c r="A35" s="101"/>
      <c r="B35" s="339" t="s">
        <v>52</v>
      </c>
      <c r="C35" s="340"/>
      <c r="D35" s="340"/>
      <c r="E35" s="340"/>
      <c r="F35" s="340"/>
      <c r="G35" s="340"/>
      <c r="H35" s="340"/>
      <c r="I35" s="340"/>
      <c r="J35" s="340"/>
      <c r="K35" s="340"/>
      <c r="L35" s="340"/>
      <c r="M35" s="341"/>
      <c r="N35" s="182">
        <f>SUM(N30:N34)</f>
        <v>441000</v>
      </c>
    </row>
    <row r="36" spans="1:14">
      <c r="A36" s="101"/>
      <c r="B36" s="357" t="s">
        <v>53</v>
      </c>
      <c r="C36" s="358"/>
      <c r="D36" s="358"/>
      <c r="E36" s="358"/>
      <c r="F36" s="358"/>
      <c r="G36" s="358"/>
      <c r="H36" s="358"/>
      <c r="I36" s="358"/>
      <c r="J36" s="358"/>
      <c r="K36" s="358"/>
      <c r="L36" s="358"/>
      <c r="M36" s="358"/>
      <c r="N36" s="359"/>
    </row>
    <row r="37" spans="1:14">
      <c r="A37" s="101"/>
      <c r="B37" s="360"/>
      <c r="C37" s="361"/>
      <c r="D37" s="361"/>
      <c r="E37" s="361"/>
      <c r="F37" s="361"/>
      <c r="G37" s="361"/>
      <c r="H37" s="361"/>
      <c r="I37" s="361"/>
      <c r="J37" s="361"/>
      <c r="K37" s="361"/>
      <c r="L37" s="361"/>
      <c r="M37" s="361"/>
      <c r="N37" s="362"/>
    </row>
    <row r="38" spans="1:14" ht="13.5" thickBot="1">
      <c r="A38" s="101"/>
      <c r="B38" s="363"/>
      <c r="C38" s="364"/>
      <c r="D38" s="364"/>
      <c r="E38" s="364"/>
      <c r="F38" s="364"/>
      <c r="G38" s="364"/>
      <c r="H38" s="364"/>
      <c r="I38" s="364"/>
      <c r="J38" s="364"/>
      <c r="K38" s="364"/>
      <c r="L38" s="364"/>
      <c r="M38" s="364"/>
      <c r="N38" s="365"/>
    </row>
    <row r="39" spans="1:14" ht="13.5">
      <c r="A39" s="101"/>
      <c r="B39" s="366" t="s">
        <v>44</v>
      </c>
      <c r="C39" s="367"/>
      <c r="D39" s="367"/>
      <c r="E39" s="367"/>
      <c r="F39" s="367"/>
      <c r="G39" s="367"/>
      <c r="H39" s="367"/>
      <c r="I39" s="375"/>
      <c r="J39" s="174" t="s">
        <v>45</v>
      </c>
      <c r="K39" s="155" t="s">
        <v>10</v>
      </c>
      <c r="L39" s="376" t="s">
        <v>54</v>
      </c>
      <c r="M39" s="375"/>
      <c r="N39" s="156" t="s">
        <v>51</v>
      </c>
    </row>
    <row r="40" spans="1:14">
      <c r="A40" s="101"/>
      <c r="B40" s="348" t="s">
        <v>121</v>
      </c>
      <c r="C40" s="349"/>
      <c r="D40" s="349"/>
      <c r="E40" s="349"/>
      <c r="F40" s="349"/>
      <c r="G40" s="349"/>
      <c r="H40" s="349"/>
      <c r="I40" s="370"/>
      <c r="J40" s="175" t="s">
        <v>116</v>
      </c>
      <c r="K40" s="176">
        <v>1</v>
      </c>
      <c r="L40" s="371">
        <v>46850000</v>
      </c>
      <c r="M40" s="372"/>
      <c r="N40" s="181">
        <f>K40*L40</f>
        <v>46850000</v>
      </c>
    </row>
    <row r="41" spans="1:14">
      <c r="A41" s="101"/>
      <c r="B41" s="348" t="s">
        <v>122</v>
      </c>
      <c r="C41" s="349"/>
      <c r="D41" s="349"/>
      <c r="E41" s="349"/>
      <c r="F41" s="349"/>
      <c r="G41" s="349"/>
      <c r="H41" s="349"/>
      <c r="I41" s="370"/>
      <c r="J41" s="175" t="s">
        <v>116</v>
      </c>
      <c r="K41" s="176">
        <v>1</v>
      </c>
      <c r="L41" s="371">
        <v>3360000</v>
      </c>
      <c r="M41" s="372"/>
      <c r="N41" s="181">
        <f t="shared" ref="N41:N44" si="1">K41*L41</f>
        <v>3360000</v>
      </c>
    </row>
    <row r="42" spans="1:14">
      <c r="A42" s="101"/>
      <c r="B42" s="348" t="s">
        <v>123</v>
      </c>
      <c r="C42" s="349"/>
      <c r="D42" s="349"/>
      <c r="E42" s="349"/>
      <c r="F42" s="349"/>
      <c r="G42" s="349"/>
      <c r="H42" s="349"/>
      <c r="I42" s="370"/>
      <c r="J42" s="175" t="s">
        <v>116</v>
      </c>
      <c r="K42" s="157">
        <v>2</v>
      </c>
      <c r="L42" s="371">
        <v>900000</v>
      </c>
      <c r="M42" s="372"/>
      <c r="N42" s="181">
        <f t="shared" si="1"/>
        <v>1800000</v>
      </c>
    </row>
    <row r="43" spans="1:14" ht="13.5" thickBot="1">
      <c r="A43" s="101"/>
      <c r="B43" s="352" t="s">
        <v>124</v>
      </c>
      <c r="C43" s="353"/>
      <c r="D43" s="353"/>
      <c r="E43" s="353"/>
      <c r="F43" s="353"/>
      <c r="G43" s="353"/>
      <c r="H43" s="353"/>
      <c r="I43" s="354"/>
      <c r="J43" s="175" t="s">
        <v>116</v>
      </c>
      <c r="K43" s="158">
        <v>1</v>
      </c>
      <c r="L43" s="371">
        <v>1150000</v>
      </c>
      <c r="M43" s="372"/>
      <c r="N43" s="181">
        <f t="shared" si="1"/>
        <v>1150000</v>
      </c>
    </row>
    <row r="44" spans="1:14" ht="13.5" thickBot="1">
      <c r="A44" s="101"/>
      <c r="B44" s="352" t="s">
        <v>125</v>
      </c>
      <c r="C44" s="353"/>
      <c r="D44" s="353"/>
      <c r="E44" s="353"/>
      <c r="F44" s="353"/>
      <c r="G44" s="353"/>
      <c r="H44" s="353"/>
      <c r="I44" s="354"/>
      <c r="J44" s="175" t="s">
        <v>116</v>
      </c>
      <c r="K44" s="159">
        <v>1</v>
      </c>
      <c r="L44" s="373">
        <v>450000</v>
      </c>
      <c r="M44" s="374"/>
      <c r="N44" s="181">
        <f t="shared" si="1"/>
        <v>450000</v>
      </c>
    </row>
    <row r="45" spans="1:14" ht="14.25" thickBot="1">
      <c r="A45" s="101"/>
      <c r="B45" s="339" t="s">
        <v>52</v>
      </c>
      <c r="C45" s="340"/>
      <c r="D45" s="340"/>
      <c r="E45" s="340"/>
      <c r="F45" s="340"/>
      <c r="G45" s="340"/>
      <c r="H45" s="340"/>
      <c r="I45" s="340"/>
      <c r="J45" s="340"/>
      <c r="K45" s="340"/>
      <c r="L45" s="340"/>
      <c r="M45" s="341"/>
      <c r="N45" s="183">
        <f>SUM(N40:N44)</f>
        <v>53610000</v>
      </c>
    </row>
    <row r="46" spans="1:14">
      <c r="A46" s="101"/>
      <c r="B46" s="357" t="s">
        <v>55</v>
      </c>
      <c r="C46" s="358"/>
      <c r="D46" s="358"/>
      <c r="E46" s="358"/>
      <c r="F46" s="358"/>
      <c r="G46" s="358"/>
      <c r="H46" s="358"/>
      <c r="I46" s="358"/>
      <c r="J46" s="358"/>
      <c r="K46" s="358"/>
      <c r="L46" s="358"/>
      <c r="M46" s="358"/>
      <c r="N46" s="359"/>
    </row>
    <row r="47" spans="1:14">
      <c r="A47" s="101"/>
      <c r="B47" s="360"/>
      <c r="C47" s="361"/>
      <c r="D47" s="361"/>
      <c r="E47" s="361"/>
      <c r="F47" s="361"/>
      <c r="G47" s="361"/>
      <c r="H47" s="361"/>
      <c r="I47" s="361"/>
      <c r="J47" s="361"/>
      <c r="K47" s="361"/>
      <c r="L47" s="361"/>
      <c r="M47" s="361"/>
      <c r="N47" s="362"/>
    </row>
    <row r="48" spans="1:14" ht="13.5" thickBot="1">
      <c r="A48" s="101"/>
      <c r="B48" s="363"/>
      <c r="C48" s="364"/>
      <c r="D48" s="364"/>
      <c r="E48" s="364"/>
      <c r="F48" s="364"/>
      <c r="G48" s="364"/>
      <c r="H48" s="364"/>
      <c r="I48" s="364"/>
      <c r="J48" s="364"/>
      <c r="K48" s="364"/>
      <c r="L48" s="364"/>
      <c r="M48" s="364"/>
      <c r="N48" s="365"/>
    </row>
    <row r="49" spans="1:14" ht="13.5">
      <c r="A49" s="101"/>
      <c r="B49" s="366" t="s">
        <v>56</v>
      </c>
      <c r="C49" s="367"/>
      <c r="D49" s="367"/>
      <c r="E49" s="367"/>
      <c r="F49" s="367"/>
      <c r="G49" s="367"/>
      <c r="H49" s="367"/>
      <c r="I49" s="375" t="s">
        <v>45</v>
      </c>
      <c r="J49" s="174" t="s">
        <v>45</v>
      </c>
      <c r="K49" s="155" t="s">
        <v>10</v>
      </c>
      <c r="L49" s="376" t="s">
        <v>54</v>
      </c>
      <c r="M49" s="375"/>
      <c r="N49" s="156" t="s">
        <v>51</v>
      </c>
    </row>
    <row r="50" spans="1:14">
      <c r="A50" s="101"/>
      <c r="B50" s="377" t="s">
        <v>131</v>
      </c>
      <c r="C50" s="378"/>
      <c r="D50" s="378"/>
      <c r="E50" s="378"/>
      <c r="F50" s="378"/>
      <c r="G50" s="378"/>
      <c r="H50" s="378"/>
      <c r="I50" s="379"/>
      <c r="J50" s="76"/>
      <c r="K50" s="75">
        <v>1</v>
      </c>
      <c r="L50" s="380">
        <f>350000+110167</f>
        <v>460167</v>
      </c>
      <c r="M50" s="381"/>
      <c r="N50" s="181">
        <f>K50*L50</f>
        <v>460167</v>
      </c>
    </row>
    <row r="51" spans="1:14" ht="13.5" thickBot="1">
      <c r="A51" s="101"/>
      <c r="B51" s="377"/>
      <c r="C51" s="378"/>
      <c r="D51" s="378"/>
      <c r="E51" s="378"/>
      <c r="F51" s="378"/>
      <c r="G51" s="378"/>
      <c r="H51" s="378"/>
      <c r="I51" s="379"/>
      <c r="J51" s="48"/>
      <c r="K51" s="73"/>
      <c r="L51" s="382"/>
      <c r="M51" s="383"/>
      <c r="N51" s="184"/>
    </row>
    <row r="52" spans="1:14" ht="14.25" thickBot="1">
      <c r="A52" s="101"/>
      <c r="B52" s="339" t="s">
        <v>52</v>
      </c>
      <c r="C52" s="340"/>
      <c r="D52" s="340"/>
      <c r="E52" s="340"/>
      <c r="F52" s="340"/>
      <c r="G52" s="340"/>
      <c r="H52" s="340"/>
      <c r="I52" s="340"/>
      <c r="J52" s="340"/>
      <c r="K52" s="340"/>
      <c r="L52" s="340"/>
      <c r="M52" s="341"/>
      <c r="N52" s="182">
        <f>SUM(N50:N51)</f>
        <v>460167</v>
      </c>
    </row>
    <row r="53" spans="1:14">
      <c r="A53" s="101"/>
      <c r="B53" s="357" t="s">
        <v>57</v>
      </c>
      <c r="C53" s="358"/>
      <c r="D53" s="358"/>
      <c r="E53" s="358"/>
      <c r="F53" s="358"/>
      <c r="G53" s="358"/>
      <c r="H53" s="358"/>
      <c r="I53" s="358"/>
      <c r="J53" s="358"/>
      <c r="K53" s="358"/>
      <c r="L53" s="358"/>
      <c r="M53" s="358"/>
      <c r="N53" s="359"/>
    </row>
    <row r="54" spans="1:14">
      <c r="A54" s="101"/>
      <c r="B54" s="360"/>
      <c r="C54" s="361"/>
      <c r="D54" s="361"/>
      <c r="E54" s="361"/>
      <c r="F54" s="361"/>
      <c r="G54" s="361"/>
      <c r="H54" s="361"/>
      <c r="I54" s="361"/>
      <c r="J54" s="361"/>
      <c r="K54" s="361"/>
      <c r="L54" s="361"/>
      <c r="M54" s="361"/>
      <c r="N54" s="362"/>
    </row>
    <row r="55" spans="1:14" ht="13.5" thickBot="1">
      <c r="A55" s="101"/>
      <c r="B55" s="363"/>
      <c r="C55" s="364"/>
      <c r="D55" s="364"/>
      <c r="E55" s="364"/>
      <c r="F55" s="364"/>
      <c r="G55" s="364"/>
      <c r="H55" s="364"/>
      <c r="I55" s="364"/>
      <c r="J55" s="364"/>
      <c r="K55" s="364"/>
      <c r="L55" s="364"/>
      <c r="M55" s="364"/>
      <c r="N55" s="365"/>
    </row>
    <row r="56" spans="1:14" ht="13.5">
      <c r="A56" s="101"/>
      <c r="B56" s="366" t="s">
        <v>58</v>
      </c>
      <c r="C56" s="367"/>
      <c r="D56" s="367"/>
      <c r="E56" s="367"/>
      <c r="F56" s="367"/>
      <c r="G56" s="367"/>
      <c r="H56" s="367"/>
      <c r="I56" s="155" t="s">
        <v>59</v>
      </c>
      <c r="J56" s="160" t="s">
        <v>60</v>
      </c>
      <c r="K56" s="161" t="s">
        <v>132</v>
      </c>
      <c r="L56" s="368" t="s">
        <v>50</v>
      </c>
      <c r="M56" s="369"/>
      <c r="N56" s="162" t="s">
        <v>51</v>
      </c>
    </row>
    <row r="57" spans="1:14">
      <c r="A57" s="101"/>
      <c r="B57" s="177" t="s">
        <v>134</v>
      </c>
      <c r="C57" s="178"/>
      <c r="D57" s="178"/>
      <c r="E57" s="178"/>
      <c r="F57" s="178"/>
      <c r="G57" s="178"/>
      <c r="H57" s="178"/>
      <c r="I57" s="185">
        <v>2495137.6666666665</v>
      </c>
      <c r="J57" s="186">
        <f>I57*0.75</f>
        <v>1871353.25</v>
      </c>
      <c r="K57" s="74"/>
      <c r="L57" s="350">
        <v>0.8</v>
      </c>
      <c r="M57" s="351"/>
      <c r="N57" s="187">
        <f>TRUNC((I57+J57)*L57,0)</f>
        <v>3493192</v>
      </c>
    </row>
    <row r="58" spans="1:14">
      <c r="A58" s="101"/>
      <c r="B58" s="177" t="s">
        <v>127</v>
      </c>
      <c r="C58" s="178"/>
      <c r="D58" s="178"/>
      <c r="E58" s="178"/>
      <c r="F58" s="178"/>
      <c r="G58" s="178"/>
      <c r="H58" s="178"/>
      <c r="I58" s="185">
        <v>81334</v>
      </c>
      <c r="J58" s="186">
        <f>TRUNC(I58*0.75,0)</f>
        <v>61000</v>
      </c>
      <c r="K58" s="74"/>
      <c r="L58" s="350">
        <v>1.5</v>
      </c>
      <c r="M58" s="351"/>
      <c r="N58" s="187">
        <f>TRUNC((I58+J58)*L58,0)</f>
        <v>213501</v>
      </c>
    </row>
    <row r="59" spans="1:14">
      <c r="A59" s="101"/>
      <c r="B59" s="177" t="s">
        <v>128</v>
      </c>
      <c r="C59" s="178"/>
      <c r="D59" s="178"/>
      <c r="E59" s="178"/>
      <c r="F59" s="178"/>
      <c r="G59" s="178"/>
      <c r="H59" s="178"/>
      <c r="I59" s="185">
        <v>54880.000000000007</v>
      </c>
      <c r="J59" s="186">
        <f t="shared" ref="J59:J61" si="2">TRUNC(I59*0.75,0)</f>
        <v>41160</v>
      </c>
      <c r="K59" s="74"/>
      <c r="L59" s="350">
        <v>1.5</v>
      </c>
      <c r="M59" s="351"/>
      <c r="N59" s="187">
        <f t="shared" ref="N59:N61" si="3">TRUNC((I59+J59)*L59,0)</f>
        <v>144060</v>
      </c>
    </row>
    <row r="60" spans="1:14">
      <c r="A60" s="101"/>
      <c r="B60" s="177" t="s">
        <v>129</v>
      </c>
      <c r="C60" s="178"/>
      <c r="D60" s="178"/>
      <c r="E60" s="178"/>
      <c r="F60" s="178"/>
      <c r="G60" s="178"/>
      <c r="H60" s="178"/>
      <c r="I60" s="185">
        <v>48160</v>
      </c>
      <c r="J60" s="186">
        <f t="shared" si="2"/>
        <v>36120</v>
      </c>
      <c r="K60" s="74"/>
      <c r="L60" s="350">
        <v>0.75</v>
      </c>
      <c r="M60" s="351"/>
      <c r="N60" s="187">
        <f t="shared" si="3"/>
        <v>63210</v>
      </c>
    </row>
    <row r="61" spans="1:14" ht="13.5" thickBot="1">
      <c r="A61" s="101"/>
      <c r="B61" s="352" t="s">
        <v>130</v>
      </c>
      <c r="C61" s="353"/>
      <c r="D61" s="353"/>
      <c r="E61" s="353"/>
      <c r="F61" s="353"/>
      <c r="G61" s="353"/>
      <c r="H61" s="354"/>
      <c r="I61" s="185">
        <v>98372</v>
      </c>
      <c r="J61" s="186">
        <f t="shared" si="2"/>
        <v>73779</v>
      </c>
      <c r="K61" s="73"/>
      <c r="L61" s="355">
        <v>0.78</v>
      </c>
      <c r="M61" s="356"/>
      <c r="N61" s="187">
        <f t="shared" si="3"/>
        <v>134277</v>
      </c>
    </row>
    <row r="62" spans="1:14" ht="14.25" thickBot="1">
      <c r="A62" s="101"/>
      <c r="B62" s="339" t="s">
        <v>52</v>
      </c>
      <c r="C62" s="340"/>
      <c r="D62" s="340"/>
      <c r="E62" s="340"/>
      <c r="F62" s="340"/>
      <c r="G62" s="340"/>
      <c r="H62" s="340"/>
      <c r="I62" s="340"/>
      <c r="J62" s="340"/>
      <c r="K62" s="340"/>
      <c r="L62" s="340"/>
      <c r="M62" s="341"/>
      <c r="N62" s="183">
        <f>SUM(N57:N61)</f>
        <v>4048240</v>
      </c>
    </row>
    <row r="63" spans="1:14" ht="13.5" thickBot="1">
      <c r="A63" s="101"/>
      <c r="B63" s="53"/>
      <c r="C63" s="47"/>
      <c r="D63" s="47"/>
      <c r="E63" s="47"/>
      <c r="F63" s="47"/>
      <c r="G63" s="47"/>
      <c r="H63" s="47"/>
      <c r="I63" s="47"/>
      <c r="J63" s="47"/>
      <c r="K63" s="47"/>
      <c r="L63" s="47"/>
      <c r="M63" s="47"/>
      <c r="N63" s="52"/>
    </row>
    <row r="64" spans="1:14" ht="13.5" thickBot="1">
      <c r="A64" s="101"/>
      <c r="B64" s="342" t="s">
        <v>61</v>
      </c>
      <c r="C64" s="343"/>
      <c r="D64" s="343"/>
      <c r="E64" s="343"/>
      <c r="F64" s="343"/>
      <c r="G64" s="343"/>
      <c r="H64" s="343"/>
      <c r="I64" s="343"/>
      <c r="J64" s="343"/>
      <c r="K64" s="343"/>
      <c r="L64" s="343"/>
      <c r="M64" s="344"/>
      <c r="N64" s="188">
        <f>N62+N52+N45+N35</f>
        <v>58559407</v>
      </c>
    </row>
    <row r="65" spans="1:14">
      <c r="A65" s="101"/>
      <c r="B65" s="357" t="s">
        <v>62</v>
      </c>
      <c r="C65" s="358"/>
      <c r="D65" s="358"/>
      <c r="E65" s="358"/>
      <c r="F65" s="358"/>
      <c r="G65" s="358"/>
      <c r="H65" s="358"/>
      <c r="I65" s="358"/>
      <c r="J65" s="358"/>
      <c r="K65" s="358"/>
      <c r="L65" s="358"/>
      <c r="M65" s="358"/>
      <c r="N65" s="359"/>
    </row>
    <row r="66" spans="1:14">
      <c r="A66" s="101"/>
      <c r="B66" s="360"/>
      <c r="C66" s="361"/>
      <c r="D66" s="361"/>
      <c r="E66" s="361"/>
      <c r="F66" s="361"/>
      <c r="G66" s="361"/>
      <c r="H66" s="361"/>
      <c r="I66" s="361"/>
      <c r="J66" s="361"/>
      <c r="K66" s="361"/>
      <c r="L66" s="361"/>
      <c r="M66" s="361"/>
      <c r="N66" s="362"/>
    </row>
    <row r="67" spans="1:14" ht="13.5" thickBot="1">
      <c r="A67" s="101"/>
      <c r="B67" s="363"/>
      <c r="C67" s="364"/>
      <c r="D67" s="364"/>
      <c r="E67" s="364"/>
      <c r="F67" s="364"/>
      <c r="G67" s="364"/>
      <c r="H67" s="364"/>
      <c r="I67" s="364"/>
      <c r="J67" s="364"/>
      <c r="K67" s="364"/>
      <c r="L67" s="364"/>
      <c r="M67" s="364"/>
      <c r="N67" s="365"/>
    </row>
    <row r="68" spans="1:14" ht="13.5">
      <c r="A68" s="101"/>
      <c r="B68" s="366" t="s">
        <v>63</v>
      </c>
      <c r="C68" s="367"/>
      <c r="D68" s="367"/>
      <c r="E68" s="367"/>
      <c r="F68" s="367"/>
      <c r="G68" s="367"/>
      <c r="H68" s="367"/>
      <c r="I68" s="172"/>
      <c r="J68" s="173"/>
      <c r="K68" s="161" t="s">
        <v>64</v>
      </c>
      <c r="L68" s="368" t="s">
        <v>65</v>
      </c>
      <c r="M68" s="369"/>
      <c r="N68" s="162"/>
    </row>
    <row r="69" spans="1:14">
      <c r="A69" s="101"/>
      <c r="B69" s="348" t="s">
        <v>22</v>
      </c>
      <c r="C69" s="349"/>
      <c r="D69" s="349"/>
      <c r="E69" s="349"/>
      <c r="F69" s="349"/>
      <c r="G69" s="349"/>
      <c r="H69" s="349"/>
      <c r="I69" s="71"/>
      <c r="J69" s="70"/>
      <c r="K69" s="67">
        <v>0.16</v>
      </c>
      <c r="L69" s="337"/>
      <c r="M69" s="338"/>
      <c r="N69" s="66">
        <f>L69</f>
        <v>0</v>
      </c>
    </row>
    <row r="70" spans="1:14">
      <c r="A70" s="101"/>
      <c r="B70" s="72" t="s">
        <v>66</v>
      </c>
      <c r="C70" s="54"/>
      <c r="D70" s="54"/>
      <c r="E70" s="54"/>
      <c r="F70" s="54"/>
      <c r="G70" s="54"/>
      <c r="H70" s="54"/>
      <c r="I70" s="71"/>
      <c r="J70" s="70"/>
      <c r="K70" s="67">
        <v>0</v>
      </c>
      <c r="L70" s="337"/>
      <c r="M70" s="338"/>
      <c r="N70" s="66">
        <f t="shared" ref="N70:N71" si="4">L70</f>
        <v>0</v>
      </c>
    </row>
    <row r="71" spans="1:14" ht="13.5" thickBot="1">
      <c r="A71" s="101"/>
      <c r="B71" s="166" t="s">
        <v>67</v>
      </c>
      <c r="C71" s="167"/>
      <c r="D71" s="167"/>
      <c r="E71" s="167"/>
      <c r="F71" s="167"/>
      <c r="G71" s="167"/>
      <c r="H71" s="167"/>
      <c r="I71" s="69"/>
      <c r="J71" s="68"/>
      <c r="K71" s="67">
        <v>0.05</v>
      </c>
      <c r="L71" s="337"/>
      <c r="M71" s="338"/>
      <c r="N71" s="66">
        <f t="shared" si="4"/>
        <v>0</v>
      </c>
    </row>
    <row r="72" spans="1:14" ht="14.25" thickBot="1">
      <c r="A72" s="101"/>
      <c r="B72" s="339" t="s">
        <v>52</v>
      </c>
      <c r="C72" s="340"/>
      <c r="D72" s="340"/>
      <c r="E72" s="340"/>
      <c r="F72" s="340"/>
      <c r="G72" s="340"/>
      <c r="H72" s="340"/>
      <c r="I72" s="340"/>
      <c r="J72" s="340"/>
      <c r="K72" s="340"/>
      <c r="L72" s="340"/>
      <c r="M72" s="341"/>
      <c r="N72" s="65">
        <f>SUM(N69:N71)</f>
        <v>0</v>
      </c>
    </row>
    <row r="73" spans="1:14" ht="13.5" thickBot="1">
      <c r="A73" s="101"/>
      <c r="B73" s="53"/>
      <c r="C73" s="47"/>
      <c r="D73" s="47"/>
      <c r="E73" s="47"/>
      <c r="F73" s="47"/>
      <c r="G73" s="47"/>
      <c r="H73" s="47"/>
      <c r="I73" s="47"/>
      <c r="J73" s="47"/>
      <c r="K73" s="47"/>
      <c r="L73" s="47"/>
      <c r="M73" s="47"/>
      <c r="N73" s="52"/>
    </row>
    <row r="74" spans="1:14" ht="13.5" thickBot="1">
      <c r="A74" s="101"/>
      <c r="B74" s="342" t="s">
        <v>68</v>
      </c>
      <c r="C74" s="343"/>
      <c r="D74" s="343"/>
      <c r="E74" s="343"/>
      <c r="F74" s="343"/>
      <c r="G74" s="343"/>
      <c r="H74" s="343"/>
      <c r="I74" s="343"/>
      <c r="J74" s="343"/>
      <c r="K74" s="343"/>
      <c r="L74" s="343"/>
      <c r="M74" s="344"/>
      <c r="N74" s="163">
        <f>N64+N72</f>
        <v>58559407</v>
      </c>
    </row>
    <row r="75" spans="1:14" ht="13.5" thickBot="1">
      <c r="A75" s="101"/>
      <c r="B75" s="64"/>
      <c r="C75" s="63"/>
      <c r="D75" s="63"/>
      <c r="E75" s="63"/>
      <c r="F75" s="63"/>
      <c r="G75" s="63"/>
      <c r="H75" s="63"/>
      <c r="I75" s="63"/>
      <c r="J75" s="63"/>
      <c r="K75" s="63"/>
      <c r="L75" s="63"/>
      <c r="M75" s="63"/>
      <c r="N75" s="163"/>
    </row>
    <row r="76" spans="1:14" ht="13.5" thickBot="1">
      <c r="A76" s="101"/>
      <c r="B76" s="53"/>
      <c r="C76" s="47"/>
      <c r="D76" s="47"/>
      <c r="E76" s="47"/>
      <c r="F76" s="47"/>
      <c r="G76" s="47"/>
      <c r="H76" s="47"/>
      <c r="I76" s="47"/>
      <c r="J76" s="47"/>
      <c r="K76" s="47"/>
      <c r="L76" s="47"/>
      <c r="M76" s="47"/>
      <c r="N76" s="163"/>
    </row>
    <row r="77" spans="1:14">
      <c r="A77" s="101"/>
      <c r="B77" s="53"/>
      <c r="C77" s="47"/>
      <c r="D77" s="47"/>
      <c r="E77" s="47"/>
      <c r="F77" s="47"/>
      <c r="G77" s="47"/>
      <c r="H77" s="47"/>
      <c r="I77" s="47"/>
      <c r="J77" s="47"/>
      <c r="K77" s="47"/>
      <c r="L77" s="47"/>
      <c r="M77" s="47"/>
      <c r="N77" s="52"/>
    </row>
    <row r="78" spans="1:14">
      <c r="A78" s="101"/>
      <c r="B78" s="53"/>
      <c r="C78" s="47"/>
      <c r="D78" s="47"/>
      <c r="E78" s="47"/>
      <c r="F78" s="47"/>
      <c r="G78" s="55"/>
      <c r="H78" s="55"/>
      <c r="I78" s="55"/>
      <c r="J78" s="55"/>
      <c r="K78" s="47"/>
      <c r="L78" s="47"/>
      <c r="M78" s="47"/>
      <c r="N78" s="190"/>
    </row>
    <row r="79" spans="1:14" ht="13.5">
      <c r="A79" s="101"/>
      <c r="B79" s="61"/>
      <c r="C79" s="103"/>
      <c r="D79" s="103"/>
      <c r="E79" s="103"/>
      <c r="F79" s="103"/>
      <c r="G79" s="55"/>
      <c r="H79" s="103"/>
      <c r="I79" s="103"/>
      <c r="J79" s="103"/>
      <c r="K79" s="103"/>
      <c r="L79" s="103"/>
      <c r="M79" s="103"/>
      <c r="N79" s="60" t="s">
        <v>135</v>
      </c>
    </row>
    <row r="80" spans="1:14" ht="13.5">
      <c r="A80" s="101"/>
      <c r="B80" s="61"/>
      <c r="C80" s="103"/>
      <c r="D80" s="103"/>
      <c r="E80" s="103"/>
      <c r="F80" s="103"/>
      <c r="G80" s="55"/>
      <c r="H80" s="47"/>
      <c r="I80" s="47"/>
      <c r="J80" s="103"/>
      <c r="K80" s="103"/>
      <c r="L80" s="103"/>
      <c r="M80" s="103"/>
      <c r="N80" s="60"/>
    </row>
    <row r="81" spans="1:14">
      <c r="A81" s="101"/>
      <c r="B81" s="56"/>
      <c r="C81" s="104"/>
      <c r="D81" s="104"/>
      <c r="E81" s="104"/>
      <c r="F81" s="104"/>
      <c r="G81" s="55"/>
      <c r="H81" s="104"/>
      <c r="I81" s="104"/>
      <c r="J81" s="104"/>
      <c r="K81" s="104"/>
      <c r="L81" s="104"/>
      <c r="M81" s="104"/>
      <c r="N81" s="50"/>
    </row>
    <row r="82" spans="1:14">
      <c r="A82" s="101"/>
      <c r="B82" s="53"/>
      <c r="C82" s="47"/>
      <c r="D82" s="47"/>
      <c r="E82" s="47"/>
      <c r="F82" s="47"/>
      <c r="G82" s="47" t="s">
        <v>69</v>
      </c>
      <c r="H82" s="47"/>
      <c r="I82" s="47"/>
      <c r="J82" s="47"/>
      <c r="K82" s="47"/>
      <c r="L82" s="47"/>
      <c r="M82" s="47"/>
      <c r="N82" s="52"/>
    </row>
    <row r="83" spans="1:14" ht="13.5">
      <c r="A83" s="101"/>
      <c r="B83" s="59" t="s">
        <v>70</v>
      </c>
      <c r="C83" s="164"/>
      <c r="D83" s="164"/>
      <c r="E83" s="164"/>
      <c r="F83" s="164"/>
      <c r="G83" s="164"/>
      <c r="H83" s="164"/>
      <c r="I83" s="164"/>
      <c r="J83" s="164"/>
      <c r="K83" s="164"/>
      <c r="L83" s="164"/>
      <c r="M83" s="164"/>
      <c r="N83" s="58"/>
    </row>
    <row r="84" spans="1:14">
      <c r="A84" s="101"/>
      <c r="B84" s="345"/>
      <c r="C84" s="346"/>
      <c r="D84" s="346"/>
      <c r="E84" s="346"/>
      <c r="F84" s="346"/>
      <c r="G84" s="346"/>
      <c r="H84" s="346"/>
      <c r="I84" s="346"/>
      <c r="J84" s="346"/>
      <c r="K84" s="346"/>
      <c r="L84" s="346"/>
      <c r="M84" s="346"/>
      <c r="N84" s="347"/>
    </row>
    <row r="85" spans="1:14">
      <c r="A85" s="101"/>
      <c r="B85" s="345"/>
      <c r="C85" s="346"/>
      <c r="D85" s="346"/>
      <c r="E85" s="346"/>
      <c r="F85" s="346"/>
      <c r="G85" s="346"/>
      <c r="H85" s="346"/>
      <c r="I85" s="346"/>
      <c r="J85" s="346"/>
      <c r="K85" s="346"/>
      <c r="L85" s="346"/>
      <c r="M85" s="346"/>
      <c r="N85" s="347"/>
    </row>
    <row r="86" spans="1:14">
      <c r="A86" s="101"/>
      <c r="B86" s="56"/>
      <c r="C86" s="104"/>
      <c r="D86" s="104"/>
      <c r="E86" s="104"/>
      <c r="F86" s="104"/>
      <c r="G86" s="104"/>
      <c r="H86" s="104"/>
      <c r="I86" s="104"/>
      <c r="J86" s="104"/>
      <c r="K86" s="104"/>
      <c r="L86" s="104"/>
      <c r="M86" s="104"/>
      <c r="N86" s="50"/>
    </row>
    <row r="87" spans="1:14">
      <c r="A87" s="101"/>
      <c r="B87" s="57" t="s">
        <v>71</v>
      </c>
      <c r="C87" s="104"/>
      <c r="D87" s="104"/>
      <c r="E87" s="104"/>
      <c r="F87" s="104"/>
      <c r="G87" s="104"/>
      <c r="H87" s="104"/>
      <c r="I87" s="104"/>
      <c r="J87" s="104"/>
      <c r="K87" s="104"/>
      <c r="L87" s="104"/>
      <c r="M87" s="104"/>
      <c r="N87" s="50"/>
    </row>
    <row r="88" spans="1:14">
      <c r="A88" s="101"/>
      <c r="B88" s="328" t="s">
        <v>72</v>
      </c>
      <c r="C88" s="329"/>
      <c r="D88" s="329"/>
      <c r="E88" s="329"/>
      <c r="F88" s="329"/>
      <c r="G88" s="329"/>
      <c r="H88" s="329"/>
      <c r="I88" s="329"/>
      <c r="J88" s="329"/>
      <c r="K88" s="329"/>
      <c r="L88" s="329"/>
      <c r="M88" s="329"/>
      <c r="N88" s="330"/>
    </row>
    <row r="89" spans="1:14">
      <c r="A89" s="101"/>
      <c r="B89" s="328"/>
      <c r="C89" s="329"/>
      <c r="D89" s="329"/>
      <c r="E89" s="329"/>
      <c r="F89" s="329"/>
      <c r="G89" s="329"/>
      <c r="H89" s="329"/>
      <c r="I89" s="329"/>
      <c r="J89" s="329"/>
      <c r="K89" s="329"/>
      <c r="L89" s="329"/>
      <c r="M89" s="329"/>
      <c r="N89" s="330"/>
    </row>
    <row r="90" spans="1:14">
      <c r="A90" s="101"/>
      <c r="B90" s="328" t="s">
        <v>73</v>
      </c>
      <c r="C90" s="329"/>
      <c r="D90" s="329"/>
      <c r="E90" s="329"/>
      <c r="F90" s="329"/>
      <c r="G90" s="329"/>
      <c r="H90" s="329"/>
      <c r="I90" s="329"/>
      <c r="J90" s="329"/>
      <c r="K90" s="329"/>
      <c r="L90" s="329"/>
      <c r="M90" s="329"/>
      <c r="N90" s="330"/>
    </row>
    <row r="91" spans="1:14">
      <c r="A91" s="101"/>
      <c r="B91" s="328"/>
      <c r="C91" s="329"/>
      <c r="D91" s="329"/>
      <c r="E91" s="329"/>
      <c r="F91" s="329"/>
      <c r="G91" s="329"/>
      <c r="H91" s="329"/>
      <c r="I91" s="329"/>
      <c r="J91" s="329"/>
      <c r="K91" s="329"/>
      <c r="L91" s="329"/>
      <c r="M91" s="329"/>
      <c r="N91" s="330"/>
    </row>
    <row r="92" spans="1:14">
      <c r="A92" s="101"/>
      <c r="B92" s="56"/>
      <c r="C92" s="104"/>
      <c r="D92" s="104"/>
      <c r="E92" s="104"/>
      <c r="F92" s="104"/>
      <c r="G92" s="104"/>
      <c r="H92" s="104"/>
      <c r="I92" s="104"/>
      <c r="J92" s="104"/>
      <c r="K92" s="104"/>
      <c r="L92" s="104"/>
      <c r="M92" s="104"/>
      <c r="N92" s="50"/>
    </row>
    <row r="93" spans="1:14">
      <c r="A93" s="101"/>
      <c r="B93" s="53"/>
      <c r="C93" s="47"/>
      <c r="D93" s="47"/>
      <c r="E93" s="47"/>
      <c r="F93" s="47"/>
      <c r="G93" s="55"/>
      <c r="H93" s="47"/>
      <c r="I93" s="47"/>
      <c r="J93" s="47"/>
      <c r="K93" s="47"/>
      <c r="L93" s="47"/>
      <c r="M93" s="47"/>
      <c r="N93" s="52"/>
    </row>
    <row r="94" spans="1:14">
      <c r="A94" s="101"/>
      <c r="B94" s="53"/>
      <c r="C94" s="47"/>
      <c r="D94" s="47"/>
      <c r="E94" s="47"/>
      <c r="F94" s="47"/>
      <c r="G94" s="47"/>
      <c r="H94" s="54"/>
      <c r="I94" s="54"/>
      <c r="J94" s="54"/>
      <c r="K94" s="47"/>
      <c r="L94" s="47"/>
      <c r="M94" s="47"/>
      <c r="N94" s="52"/>
    </row>
    <row r="95" spans="1:14">
      <c r="A95" s="101"/>
      <c r="B95" s="53"/>
      <c r="C95" s="47"/>
      <c r="D95" s="47"/>
      <c r="E95" s="47"/>
      <c r="F95" s="47"/>
      <c r="G95" s="47"/>
      <c r="H95" s="105"/>
      <c r="I95" s="105"/>
      <c r="J95" s="105"/>
      <c r="K95" s="47"/>
      <c r="L95" s="47"/>
      <c r="M95" s="47"/>
      <c r="N95" s="52"/>
    </row>
    <row r="96" spans="1:14">
      <c r="A96" s="101"/>
      <c r="B96" s="51"/>
      <c r="C96" s="104"/>
      <c r="D96" s="104"/>
      <c r="E96" s="104"/>
      <c r="F96" s="104"/>
      <c r="G96" s="47"/>
      <c r="H96" s="47"/>
      <c r="I96" s="47"/>
      <c r="J96" s="47"/>
      <c r="K96" s="104"/>
      <c r="L96" s="104"/>
      <c r="M96" s="104"/>
      <c r="N96" s="50"/>
    </row>
    <row r="97" spans="1:14" ht="13.5">
      <c r="A97" s="101"/>
      <c r="B97" s="49"/>
      <c r="C97" s="106"/>
      <c r="D97" s="106"/>
      <c r="E97" s="47"/>
      <c r="F97" s="47"/>
      <c r="G97" s="47"/>
      <c r="H97" s="47"/>
      <c r="I97" s="47"/>
      <c r="J97" s="331"/>
      <c r="K97" s="331"/>
      <c r="L97" s="331"/>
      <c r="M97" s="331"/>
      <c r="N97" s="332"/>
    </row>
    <row r="98" spans="1:14" ht="13.5" thickBot="1">
      <c r="A98" s="101"/>
      <c r="B98" s="335"/>
      <c r="C98" s="336"/>
      <c r="D98" s="336"/>
      <c r="E98" s="48"/>
      <c r="F98" s="48"/>
      <c r="G98" s="48"/>
      <c r="H98" s="48"/>
      <c r="I98" s="48"/>
      <c r="J98" s="333"/>
      <c r="K98" s="333"/>
      <c r="L98" s="333"/>
      <c r="M98" s="333"/>
      <c r="N98" s="334"/>
    </row>
  </sheetData>
  <mergeCells count="87">
    <mergeCell ref="G29:H29"/>
    <mergeCell ref="I29:J29"/>
    <mergeCell ref="L29:M29"/>
    <mergeCell ref="C14:J14"/>
    <mergeCell ref="B18:E18"/>
    <mergeCell ref="B22:N22"/>
    <mergeCell ref="C24:K24"/>
    <mergeCell ref="L24:M24"/>
    <mergeCell ref="C25:K25"/>
    <mergeCell ref="L25:M25"/>
    <mergeCell ref="B26:N28"/>
    <mergeCell ref="B29:F29"/>
    <mergeCell ref="A2:N2"/>
    <mergeCell ref="B3:E3"/>
    <mergeCell ref="B6:N6"/>
    <mergeCell ref="B8:B14"/>
    <mergeCell ref="C8:J8"/>
    <mergeCell ref="K8:N9"/>
    <mergeCell ref="C9:J9"/>
    <mergeCell ref="C10:J10"/>
    <mergeCell ref="K10:K11"/>
    <mergeCell ref="L10:N11"/>
    <mergeCell ref="C11:J11"/>
    <mergeCell ref="C12:J13"/>
    <mergeCell ref="N12:N14"/>
    <mergeCell ref="K12:K14"/>
    <mergeCell ref="L12:L14"/>
    <mergeCell ref="M12:M14"/>
    <mergeCell ref="B31:F31"/>
    <mergeCell ref="B32:F32"/>
    <mergeCell ref="B33:F33"/>
    <mergeCell ref="L33:M33"/>
    <mergeCell ref="B30:F30"/>
    <mergeCell ref="G30:H30"/>
    <mergeCell ref="L30:M30"/>
    <mergeCell ref="B34:F34"/>
    <mergeCell ref="G34:H34"/>
    <mergeCell ref="L34:M34"/>
    <mergeCell ref="B35:M35"/>
    <mergeCell ref="B36:N38"/>
    <mergeCell ref="L50:M50"/>
    <mergeCell ref="B51:I51"/>
    <mergeCell ref="L51:M51"/>
    <mergeCell ref="B52:M52"/>
    <mergeCell ref="B39:I39"/>
    <mergeCell ref="L39:M39"/>
    <mergeCell ref="B40:I40"/>
    <mergeCell ref="L40:M40"/>
    <mergeCell ref="B41:I41"/>
    <mergeCell ref="L41:M41"/>
    <mergeCell ref="B56:H56"/>
    <mergeCell ref="L56:M56"/>
    <mergeCell ref="L57:M57"/>
    <mergeCell ref="L58:M58"/>
    <mergeCell ref="B42:I42"/>
    <mergeCell ref="L42:M42"/>
    <mergeCell ref="B43:I43"/>
    <mergeCell ref="L43:M43"/>
    <mergeCell ref="B53:N55"/>
    <mergeCell ref="B44:I44"/>
    <mergeCell ref="L44:M44"/>
    <mergeCell ref="B45:M45"/>
    <mergeCell ref="B46:N48"/>
    <mergeCell ref="B49:I49"/>
    <mergeCell ref="L49:M49"/>
    <mergeCell ref="B50:I50"/>
    <mergeCell ref="B69:H69"/>
    <mergeCell ref="L69:M69"/>
    <mergeCell ref="L59:M59"/>
    <mergeCell ref="L60:M60"/>
    <mergeCell ref="B61:H61"/>
    <mergeCell ref="L61:M61"/>
    <mergeCell ref="B62:M62"/>
    <mergeCell ref="B64:M64"/>
    <mergeCell ref="B65:N67"/>
    <mergeCell ref="B68:H68"/>
    <mergeCell ref="L68:M68"/>
    <mergeCell ref="B88:N89"/>
    <mergeCell ref="B90:N91"/>
    <mergeCell ref="J97:N98"/>
    <mergeCell ref="B98:D98"/>
    <mergeCell ref="L70:M70"/>
    <mergeCell ref="L71:M71"/>
    <mergeCell ref="B72:M72"/>
    <mergeCell ref="B74:M74"/>
    <mergeCell ref="B84:N84"/>
    <mergeCell ref="B85:N85"/>
  </mergeCells>
  <pageMargins left="0.7" right="0.7" top="0.75" bottom="0.75" header="0.3" footer="0.3"/>
  <pageSetup paperSize="9" scale="53"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98"/>
  <sheetViews>
    <sheetView topLeftCell="A61" zoomScale="72" zoomScaleNormal="72" workbookViewId="0">
      <selection activeCell="K79" sqref="K79"/>
    </sheetView>
  </sheetViews>
  <sheetFormatPr baseColWidth="10" defaultRowHeight="12.75"/>
  <cols>
    <col min="1" max="1" width="1.7109375" customWidth="1"/>
    <col min="14" max="14" width="16.5703125" bestFit="1" customWidth="1"/>
  </cols>
  <sheetData>
    <row r="1" spans="1:14" ht="13.5" thickBot="1">
      <c r="A1" s="47"/>
      <c r="B1" s="47"/>
      <c r="C1" s="47"/>
      <c r="D1" s="47"/>
      <c r="E1" s="47"/>
      <c r="F1" s="47"/>
      <c r="G1" s="47"/>
      <c r="H1" s="47"/>
      <c r="I1" s="47"/>
      <c r="J1" s="47"/>
      <c r="K1" s="47"/>
      <c r="L1" s="47"/>
      <c r="M1" s="47"/>
      <c r="N1" s="47"/>
    </row>
    <row r="2" spans="1:14" ht="13.5" thickTop="1">
      <c r="A2" s="390"/>
      <c r="B2" s="391"/>
      <c r="C2" s="391"/>
      <c r="D2" s="391"/>
      <c r="E2" s="391"/>
      <c r="F2" s="391"/>
      <c r="G2" s="391"/>
      <c r="H2" s="391"/>
      <c r="I2" s="391"/>
      <c r="J2" s="391"/>
      <c r="K2" s="391"/>
      <c r="L2" s="391"/>
      <c r="M2" s="391"/>
      <c r="N2" s="391"/>
    </row>
    <row r="3" spans="1:14">
      <c r="A3" s="125"/>
      <c r="B3" s="392" t="s">
        <v>75</v>
      </c>
      <c r="C3" s="393"/>
      <c r="D3" s="393"/>
      <c r="E3" s="394"/>
      <c r="F3" s="47"/>
      <c r="G3" s="47"/>
      <c r="H3" s="47"/>
      <c r="I3" s="47"/>
      <c r="J3" s="47"/>
      <c r="K3" s="47"/>
      <c r="L3" s="47"/>
      <c r="M3" s="47"/>
      <c r="N3" s="47"/>
    </row>
    <row r="4" spans="1:14">
      <c r="A4" s="125"/>
      <c r="B4" s="126" t="s">
        <v>0</v>
      </c>
      <c r="C4" s="127" t="s">
        <v>1</v>
      </c>
      <c r="D4" s="126" t="s">
        <v>2</v>
      </c>
      <c r="E4" s="127">
        <v>3</v>
      </c>
      <c r="F4" s="47"/>
      <c r="G4" s="47"/>
      <c r="H4" s="47"/>
      <c r="I4" s="47"/>
      <c r="J4" s="47"/>
      <c r="K4" s="47"/>
      <c r="L4" s="47"/>
      <c r="M4" s="47"/>
      <c r="N4" s="47"/>
    </row>
    <row r="5" spans="1:14">
      <c r="A5" s="125"/>
      <c r="B5" s="107"/>
      <c r="C5" s="108"/>
      <c r="D5" s="107"/>
      <c r="E5" s="108"/>
      <c r="F5" s="47"/>
      <c r="G5" s="47"/>
      <c r="H5" s="47"/>
      <c r="I5" s="47"/>
      <c r="J5" s="47"/>
      <c r="K5" s="47"/>
      <c r="L5" s="47"/>
      <c r="M5" s="47"/>
      <c r="N5" s="47"/>
    </row>
    <row r="6" spans="1:14" ht="15.75">
      <c r="A6" s="101"/>
      <c r="B6" s="395">
        <f>'[6]1,1'!B6:N6</f>
        <v>0</v>
      </c>
      <c r="C6" s="396"/>
      <c r="D6" s="396"/>
      <c r="E6" s="396"/>
      <c r="F6" s="396"/>
      <c r="G6" s="396"/>
      <c r="H6" s="396"/>
      <c r="I6" s="396"/>
      <c r="J6" s="396"/>
      <c r="K6" s="396"/>
      <c r="L6" s="396"/>
      <c r="M6" s="396"/>
      <c r="N6" s="397"/>
    </row>
    <row r="7" spans="1:14" ht="13.5" thickBot="1">
      <c r="A7" s="101"/>
      <c r="B7" s="47"/>
      <c r="C7" s="47"/>
      <c r="D7" s="47"/>
      <c r="E7" s="47"/>
      <c r="F7" s="47"/>
      <c r="G7" s="47"/>
      <c r="H7" s="47"/>
      <c r="I7" s="47"/>
      <c r="J7" s="47"/>
      <c r="K7" s="47"/>
      <c r="L7" s="47"/>
      <c r="M7" s="47"/>
      <c r="N7" s="47"/>
    </row>
    <row r="8" spans="1:14">
      <c r="A8" s="101"/>
      <c r="B8" s="398"/>
      <c r="C8" s="400"/>
      <c r="D8" s="401"/>
      <c r="E8" s="401"/>
      <c r="F8" s="401"/>
      <c r="G8" s="401"/>
      <c r="H8" s="401"/>
      <c r="I8" s="401"/>
      <c r="J8" s="402"/>
      <c r="K8" s="403"/>
      <c r="L8" s="404"/>
      <c r="M8" s="404"/>
      <c r="N8" s="405"/>
    </row>
    <row r="9" spans="1:14">
      <c r="A9" s="101"/>
      <c r="B9" s="399"/>
      <c r="C9" s="409"/>
      <c r="D9" s="410"/>
      <c r="E9" s="410"/>
      <c r="F9" s="410"/>
      <c r="G9" s="410"/>
      <c r="H9" s="410"/>
      <c r="I9" s="410"/>
      <c r="J9" s="411"/>
      <c r="K9" s="406"/>
      <c r="L9" s="407"/>
      <c r="M9" s="407"/>
      <c r="N9" s="408"/>
    </row>
    <row r="10" spans="1:14" ht="13.5">
      <c r="A10" s="101"/>
      <c r="B10" s="399"/>
      <c r="C10" s="412" t="s">
        <v>231</v>
      </c>
      <c r="D10" s="413"/>
      <c r="E10" s="413"/>
      <c r="F10" s="413"/>
      <c r="G10" s="413"/>
      <c r="H10" s="413"/>
      <c r="I10" s="413"/>
      <c r="J10" s="414"/>
      <c r="K10" s="415" t="s">
        <v>31</v>
      </c>
      <c r="L10" s="417"/>
      <c r="M10" s="418"/>
      <c r="N10" s="419"/>
    </row>
    <row r="11" spans="1:14">
      <c r="A11" s="101"/>
      <c r="B11" s="399"/>
      <c r="C11" s="409" t="s">
        <v>32</v>
      </c>
      <c r="D11" s="410"/>
      <c r="E11" s="410"/>
      <c r="F11" s="410"/>
      <c r="G11" s="410"/>
      <c r="H11" s="410"/>
      <c r="I11" s="410"/>
      <c r="J11" s="411"/>
      <c r="K11" s="416"/>
      <c r="L11" s="420"/>
      <c r="M11" s="421"/>
      <c r="N11" s="422"/>
    </row>
    <row r="12" spans="1:14">
      <c r="A12" s="101"/>
      <c r="B12" s="399"/>
      <c r="C12" s="423"/>
      <c r="D12" s="424"/>
      <c r="E12" s="424"/>
      <c r="F12" s="424"/>
      <c r="G12" s="424"/>
      <c r="H12" s="424"/>
      <c r="I12" s="424"/>
      <c r="J12" s="425"/>
      <c r="K12" s="415" t="s">
        <v>33</v>
      </c>
      <c r="L12" s="415">
        <v>1</v>
      </c>
      <c r="M12" s="415" t="s">
        <v>34</v>
      </c>
      <c r="N12" s="426">
        <v>1</v>
      </c>
    </row>
    <row r="13" spans="1:14">
      <c r="A13" s="101"/>
      <c r="B13" s="399"/>
      <c r="C13" s="423"/>
      <c r="D13" s="424"/>
      <c r="E13" s="424"/>
      <c r="F13" s="424"/>
      <c r="G13" s="424"/>
      <c r="H13" s="424"/>
      <c r="I13" s="424"/>
      <c r="J13" s="425"/>
      <c r="K13" s="428"/>
      <c r="L13" s="428"/>
      <c r="M13" s="428"/>
      <c r="N13" s="427"/>
    </row>
    <row r="14" spans="1:14">
      <c r="A14" s="101"/>
      <c r="B14" s="399"/>
      <c r="C14" s="409" t="s">
        <v>35</v>
      </c>
      <c r="D14" s="410"/>
      <c r="E14" s="410"/>
      <c r="F14" s="410"/>
      <c r="G14" s="410"/>
      <c r="H14" s="410"/>
      <c r="I14" s="410"/>
      <c r="J14" s="411"/>
      <c r="K14" s="428"/>
      <c r="L14" s="428"/>
      <c r="M14" s="428"/>
      <c r="N14" s="427"/>
    </row>
    <row r="15" spans="1:14" ht="14.25" thickBot="1">
      <c r="A15" s="101"/>
      <c r="B15" s="94"/>
      <c r="C15" s="93"/>
      <c r="D15" s="93"/>
      <c r="E15" s="93"/>
      <c r="F15" s="93"/>
      <c r="G15" s="93"/>
      <c r="H15" s="93"/>
      <c r="I15" s="93"/>
      <c r="J15" s="93"/>
      <c r="K15" s="93"/>
      <c r="L15" s="92"/>
      <c r="M15" s="92"/>
      <c r="N15" s="91"/>
    </row>
    <row r="16" spans="1:14" ht="13.5">
      <c r="A16" s="101"/>
      <c r="B16" s="90"/>
      <c r="C16" s="89"/>
      <c r="D16" s="89"/>
      <c r="E16" s="89"/>
      <c r="F16" s="89"/>
      <c r="G16" s="89"/>
      <c r="H16" s="89"/>
      <c r="I16" s="89"/>
      <c r="J16" s="89"/>
      <c r="K16" s="88" t="s">
        <v>36</v>
      </c>
      <c r="L16" s="87" t="s">
        <v>37</v>
      </c>
      <c r="M16" s="87" t="s">
        <v>38</v>
      </c>
      <c r="N16" s="86" t="s">
        <v>39</v>
      </c>
    </row>
    <row r="17" spans="1:14" ht="13.5">
      <c r="A17" s="101"/>
      <c r="B17" s="56"/>
      <c r="C17" s="171"/>
      <c r="D17" s="171"/>
      <c r="E17" s="171"/>
      <c r="F17" s="171"/>
      <c r="G17" s="171"/>
      <c r="H17" s="171"/>
      <c r="I17" s="171"/>
      <c r="J17" s="171"/>
      <c r="K17" s="102"/>
      <c r="L17" s="85"/>
      <c r="M17" s="85"/>
      <c r="N17" s="84"/>
    </row>
    <row r="18" spans="1:14" ht="13.5">
      <c r="A18" s="101"/>
      <c r="B18" s="432" t="s">
        <v>40</v>
      </c>
      <c r="C18" s="433"/>
      <c r="D18" s="433"/>
      <c r="E18" s="433"/>
      <c r="F18" s="171"/>
      <c r="G18" s="171"/>
      <c r="H18" s="171" t="s">
        <v>41</v>
      </c>
      <c r="I18" s="47"/>
      <c r="J18" s="171"/>
      <c r="K18" s="102"/>
      <c r="L18" s="47"/>
      <c r="M18" s="47"/>
      <c r="N18" s="83"/>
    </row>
    <row r="19" spans="1:14" ht="13.5">
      <c r="A19" s="101"/>
      <c r="B19" s="82"/>
      <c r="C19" s="81"/>
      <c r="D19" s="81"/>
      <c r="E19" s="81"/>
      <c r="F19" s="81"/>
      <c r="G19" s="81"/>
      <c r="H19" s="81"/>
      <c r="I19" s="81"/>
      <c r="J19" s="81"/>
      <c r="K19" s="81"/>
      <c r="L19" s="81"/>
      <c r="M19" s="81"/>
      <c r="N19" s="80"/>
    </row>
    <row r="20" spans="1:14" ht="13.5" thickBot="1">
      <c r="A20" s="101"/>
      <c r="B20" s="166"/>
      <c r="C20" s="167"/>
      <c r="D20" s="167"/>
      <c r="E20" s="167"/>
      <c r="F20" s="167"/>
      <c r="G20" s="167"/>
      <c r="H20" s="167"/>
      <c r="I20" s="167"/>
      <c r="J20" s="167"/>
      <c r="K20" s="167"/>
      <c r="L20" s="167"/>
      <c r="M20" s="167"/>
      <c r="N20" s="79"/>
    </row>
    <row r="21" spans="1:14" ht="13.5" thickBot="1">
      <c r="A21" s="101"/>
      <c r="B21" s="64"/>
      <c r="C21" s="63"/>
      <c r="D21" s="63"/>
      <c r="E21" s="63"/>
      <c r="F21" s="63"/>
      <c r="G21" s="63"/>
      <c r="H21" s="47"/>
      <c r="I21" s="47"/>
      <c r="J21" s="63"/>
      <c r="K21" s="63"/>
      <c r="L21" s="63"/>
      <c r="M21" s="63"/>
      <c r="N21" s="62"/>
    </row>
    <row r="22" spans="1:14" ht="13.5">
      <c r="A22" s="101"/>
      <c r="B22" s="434" t="s">
        <v>42</v>
      </c>
      <c r="C22" s="435"/>
      <c r="D22" s="435"/>
      <c r="E22" s="435"/>
      <c r="F22" s="435"/>
      <c r="G22" s="435"/>
      <c r="H22" s="435"/>
      <c r="I22" s="435"/>
      <c r="J22" s="435"/>
      <c r="K22" s="435"/>
      <c r="L22" s="435"/>
      <c r="M22" s="435"/>
      <c r="N22" s="436"/>
    </row>
    <row r="23" spans="1:14" ht="13.5" thickBot="1">
      <c r="A23" s="101"/>
      <c r="B23" s="53"/>
      <c r="C23" s="47"/>
      <c r="D23" s="47"/>
      <c r="E23" s="47"/>
      <c r="F23" s="47"/>
      <c r="G23" s="47"/>
      <c r="H23" s="47"/>
      <c r="I23" s="47"/>
      <c r="J23" s="47"/>
      <c r="K23" s="47"/>
      <c r="L23" s="47"/>
      <c r="M23" s="47"/>
      <c r="N23" s="52"/>
    </row>
    <row r="24" spans="1:14">
      <c r="A24" s="101"/>
      <c r="B24" s="189" t="s">
        <v>43</v>
      </c>
      <c r="C24" s="437" t="s">
        <v>44</v>
      </c>
      <c r="D24" s="438"/>
      <c r="E24" s="438"/>
      <c r="F24" s="438"/>
      <c r="G24" s="438"/>
      <c r="H24" s="438"/>
      <c r="I24" s="438"/>
      <c r="J24" s="438"/>
      <c r="K24" s="439"/>
      <c r="L24" s="440" t="s">
        <v>45</v>
      </c>
      <c r="M24" s="441"/>
      <c r="N24" s="189" t="s">
        <v>10</v>
      </c>
    </row>
    <row r="25" spans="1:14" ht="37.9" customHeight="1" thickBot="1">
      <c r="A25" s="101"/>
      <c r="B25" s="153" t="s">
        <v>136</v>
      </c>
      <c r="C25" s="442" t="s">
        <v>78</v>
      </c>
      <c r="D25" s="443"/>
      <c r="E25" s="443"/>
      <c r="F25" s="443"/>
      <c r="G25" s="443"/>
      <c r="H25" s="443"/>
      <c r="I25" s="443"/>
      <c r="J25" s="443"/>
      <c r="K25" s="444"/>
      <c r="L25" s="445"/>
      <c r="M25" s="446"/>
      <c r="N25" s="154"/>
    </row>
    <row r="26" spans="1:14">
      <c r="A26" s="101"/>
      <c r="B26" s="357" t="s">
        <v>46</v>
      </c>
      <c r="C26" s="358"/>
      <c r="D26" s="358"/>
      <c r="E26" s="358"/>
      <c r="F26" s="358"/>
      <c r="G26" s="358"/>
      <c r="H26" s="358"/>
      <c r="I26" s="358"/>
      <c r="J26" s="358"/>
      <c r="K26" s="358"/>
      <c r="L26" s="358"/>
      <c r="M26" s="358"/>
      <c r="N26" s="359"/>
    </row>
    <row r="27" spans="1:14">
      <c r="A27" s="101"/>
      <c r="B27" s="360"/>
      <c r="C27" s="361"/>
      <c r="D27" s="361"/>
      <c r="E27" s="361"/>
      <c r="F27" s="361"/>
      <c r="G27" s="361"/>
      <c r="H27" s="361"/>
      <c r="I27" s="361"/>
      <c r="J27" s="361"/>
      <c r="K27" s="361"/>
      <c r="L27" s="361"/>
      <c r="M27" s="361"/>
      <c r="N27" s="362"/>
    </row>
    <row r="28" spans="1:14" ht="13.5" thickBot="1">
      <c r="A28" s="101"/>
      <c r="B28" s="363"/>
      <c r="C28" s="364"/>
      <c r="D28" s="364"/>
      <c r="E28" s="364"/>
      <c r="F28" s="364"/>
      <c r="G28" s="364"/>
      <c r="H28" s="364"/>
      <c r="I28" s="364"/>
      <c r="J28" s="364"/>
      <c r="K28" s="364"/>
      <c r="L28" s="364"/>
      <c r="M28" s="364"/>
      <c r="N28" s="365"/>
    </row>
    <row r="29" spans="1:14" ht="13.5">
      <c r="A29" s="101"/>
      <c r="B29" s="366" t="s">
        <v>44</v>
      </c>
      <c r="C29" s="429"/>
      <c r="D29" s="429"/>
      <c r="E29" s="429"/>
      <c r="F29" s="447"/>
      <c r="G29" s="376" t="s">
        <v>47</v>
      </c>
      <c r="H29" s="429"/>
      <c r="I29" s="430" t="s">
        <v>48</v>
      </c>
      <c r="J29" s="431"/>
      <c r="K29" s="155" t="s">
        <v>49</v>
      </c>
      <c r="L29" s="376" t="s">
        <v>50</v>
      </c>
      <c r="M29" s="375"/>
      <c r="N29" s="156" t="s">
        <v>51</v>
      </c>
    </row>
    <row r="30" spans="1:14">
      <c r="A30" s="101"/>
      <c r="B30" s="348" t="s">
        <v>115</v>
      </c>
      <c r="C30" s="349"/>
      <c r="D30" s="349"/>
      <c r="E30" s="349"/>
      <c r="F30" s="370"/>
      <c r="G30" s="389"/>
      <c r="H30" s="370"/>
      <c r="I30" s="168" t="s">
        <v>116</v>
      </c>
      <c r="J30" s="165"/>
      <c r="K30" s="179">
        <v>450000</v>
      </c>
      <c r="L30" s="387">
        <v>0.9</v>
      </c>
      <c r="M30" s="388"/>
      <c r="N30" s="181">
        <f>TRUNC(K30*L30)</f>
        <v>405000</v>
      </c>
    </row>
    <row r="31" spans="1:14">
      <c r="A31" s="101"/>
      <c r="B31" s="348" t="s">
        <v>117</v>
      </c>
      <c r="C31" s="349"/>
      <c r="D31" s="349"/>
      <c r="E31" s="349"/>
      <c r="F31" s="370"/>
      <c r="G31" s="78"/>
      <c r="H31" s="77"/>
      <c r="I31" s="168" t="s">
        <v>116</v>
      </c>
      <c r="J31" s="165"/>
      <c r="K31" s="179"/>
      <c r="L31" s="169"/>
      <c r="M31" s="170"/>
      <c r="N31" s="181">
        <f t="shared" ref="N31:N33" si="0">+K31*L31</f>
        <v>0</v>
      </c>
    </row>
    <row r="32" spans="1:14">
      <c r="A32" s="101"/>
      <c r="B32" s="348" t="s">
        <v>118</v>
      </c>
      <c r="C32" s="349"/>
      <c r="D32" s="349"/>
      <c r="E32" s="349"/>
      <c r="F32" s="370"/>
      <c r="G32" s="78"/>
      <c r="H32" s="77"/>
      <c r="I32" s="168" t="s">
        <v>116</v>
      </c>
      <c r="J32" s="165"/>
      <c r="K32" s="179"/>
      <c r="L32" s="169"/>
      <c r="M32" s="170"/>
      <c r="N32" s="181">
        <f t="shared" si="0"/>
        <v>0</v>
      </c>
    </row>
    <row r="33" spans="1:14">
      <c r="A33" s="101"/>
      <c r="B33" s="348" t="s">
        <v>119</v>
      </c>
      <c r="C33" s="349"/>
      <c r="D33" s="349"/>
      <c r="E33" s="349"/>
      <c r="F33" s="370"/>
      <c r="G33" s="78"/>
      <c r="H33" s="77"/>
      <c r="I33" s="168" t="s">
        <v>116</v>
      </c>
      <c r="J33" s="165"/>
      <c r="K33" s="179"/>
      <c r="L33" s="387"/>
      <c r="M33" s="388"/>
      <c r="N33" s="181">
        <f t="shared" si="0"/>
        <v>0</v>
      </c>
    </row>
    <row r="34" spans="1:14" ht="13.5" thickBot="1">
      <c r="A34" s="101"/>
      <c r="B34" s="352" t="s">
        <v>120</v>
      </c>
      <c r="C34" s="353"/>
      <c r="D34" s="353"/>
      <c r="E34" s="353"/>
      <c r="F34" s="354"/>
      <c r="G34" s="384"/>
      <c r="H34" s="354"/>
      <c r="I34" s="168" t="s">
        <v>116</v>
      </c>
      <c r="J34" s="165"/>
      <c r="K34" s="180">
        <v>40000</v>
      </c>
      <c r="L34" s="385">
        <v>0</v>
      </c>
      <c r="M34" s="386"/>
      <c r="N34" s="181">
        <f>K34*L34</f>
        <v>0</v>
      </c>
    </row>
    <row r="35" spans="1:14" ht="14.25" thickBot="1">
      <c r="A35" s="101"/>
      <c r="B35" s="339" t="s">
        <v>52</v>
      </c>
      <c r="C35" s="340"/>
      <c r="D35" s="340"/>
      <c r="E35" s="340"/>
      <c r="F35" s="340"/>
      <c r="G35" s="340"/>
      <c r="H35" s="340"/>
      <c r="I35" s="340"/>
      <c r="J35" s="340"/>
      <c r="K35" s="340"/>
      <c r="L35" s="340"/>
      <c r="M35" s="341"/>
      <c r="N35" s="182">
        <f>SUM(N30:N34)</f>
        <v>405000</v>
      </c>
    </row>
    <row r="36" spans="1:14">
      <c r="A36" s="101"/>
      <c r="B36" s="357" t="s">
        <v>53</v>
      </c>
      <c r="C36" s="358"/>
      <c r="D36" s="358"/>
      <c r="E36" s="358"/>
      <c r="F36" s="358"/>
      <c r="G36" s="358"/>
      <c r="H36" s="358"/>
      <c r="I36" s="358"/>
      <c r="J36" s="358"/>
      <c r="K36" s="358"/>
      <c r="L36" s="358"/>
      <c r="M36" s="358"/>
      <c r="N36" s="359"/>
    </row>
    <row r="37" spans="1:14">
      <c r="A37" s="101"/>
      <c r="B37" s="360"/>
      <c r="C37" s="361"/>
      <c r="D37" s="361"/>
      <c r="E37" s="361"/>
      <c r="F37" s="361"/>
      <c r="G37" s="361"/>
      <c r="H37" s="361"/>
      <c r="I37" s="361"/>
      <c r="J37" s="361"/>
      <c r="K37" s="361"/>
      <c r="L37" s="361"/>
      <c r="M37" s="361"/>
      <c r="N37" s="362"/>
    </row>
    <row r="38" spans="1:14" ht="13.5" thickBot="1">
      <c r="A38" s="101"/>
      <c r="B38" s="363"/>
      <c r="C38" s="364"/>
      <c r="D38" s="364"/>
      <c r="E38" s="364"/>
      <c r="F38" s="364"/>
      <c r="G38" s="364"/>
      <c r="H38" s="364"/>
      <c r="I38" s="364"/>
      <c r="J38" s="364"/>
      <c r="K38" s="364"/>
      <c r="L38" s="364"/>
      <c r="M38" s="364"/>
      <c r="N38" s="365"/>
    </row>
    <row r="39" spans="1:14" ht="13.5">
      <c r="A39" s="101"/>
      <c r="B39" s="366" t="s">
        <v>44</v>
      </c>
      <c r="C39" s="367"/>
      <c r="D39" s="367"/>
      <c r="E39" s="367"/>
      <c r="F39" s="367"/>
      <c r="G39" s="367"/>
      <c r="H39" s="367"/>
      <c r="I39" s="375"/>
      <c r="J39" s="174" t="s">
        <v>45</v>
      </c>
      <c r="K39" s="155" t="s">
        <v>10</v>
      </c>
      <c r="L39" s="376" t="s">
        <v>54</v>
      </c>
      <c r="M39" s="375"/>
      <c r="N39" s="156" t="s">
        <v>51</v>
      </c>
    </row>
    <row r="40" spans="1:14">
      <c r="A40" s="101"/>
      <c r="B40" s="348"/>
      <c r="C40" s="349"/>
      <c r="D40" s="349"/>
      <c r="E40" s="349"/>
      <c r="F40" s="349"/>
      <c r="G40" s="349"/>
      <c r="H40" s="349"/>
      <c r="I40" s="370"/>
      <c r="J40" s="175" t="s">
        <v>116</v>
      </c>
      <c r="K40" s="176"/>
      <c r="L40" s="371"/>
      <c r="M40" s="372"/>
      <c r="N40" s="181">
        <f>K40*L40</f>
        <v>0</v>
      </c>
    </row>
    <row r="41" spans="1:14">
      <c r="A41" s="101"/>
      <c r="B41" s="348"/>
      <c r="C41" s="349"/>
      <c r="D41" s="349"/>
      <c r="E41" s="349"/>
      <c r="F41" s="349"/>
      <c r="G41" s="349"/>
      <c r="H41" s="349"/>
      <c r="I41" s="370"/>
      <c r="J41" s="175" t="s">
        <v>116</v>
      </c>
      <c r="K41" s="176"/>
      <c r="L41" s="371"/>
      <c r="M41" s="372"/>
      <c r="N41" s="181">
        <f t="shared" ref="N41:N44" si="1">K41*L41</f>
        <v>0</v>
      </c>
    </row>
    <row r="42" spans="1:14">
      <c r="A42" s="101"/>
      <c r="B42" s="348"/>
      <c r="C42" s="349"/>
      <c r="D42" s="349"/>
      <c r="E42" s="349"/>
      <c r="F42" s="349"/>
      <c r="G42" s="349"/>
      <c r="H42" s="349"/>
      <c r="I42" s="370"/>
      <c r="J42" s="175" t="s">
        <v>116</v>
      </c>
      <c r="K42" s="157"/>
      <c r="L42" s="371"/>
      <c r="M42" s="372"/>
      <c r="N42" s="181">
        <f t="shared" si="1"/>
        <v>0</v>
      </c>
    </row>
    <row r="43" spans="1:14" ht="13.5" thickBot="1">
      <c r="A43" s="101"/>
      <c r="B43" s="352"/>
      <c r="C43" s="353"/>
      <c r="D43" s="353"/>
      <c r="E43" s="353"/>
      <c r="F43" s="353"/>
      <c r="G43" s="353"/>
      <c r="H43" s="353"/>
      <c r="I43" s="354"/>
      <c r="J43" s="175" t="s">
        <v>116</v>
      </c>
      <c r="K43" s="158"/>
      <c r="L43" s="371"/>
      <c r="M43" s="372"/>
      <c r="N43" s="181">
        <f t="shared" si="1"/>
        <v>0</v>
      </c>
    </row>
    <row r="44" spans="1:14" ht="13.5" thickBot="1">
      <c r="A44" s="101"/>
      <c r="B44" s="352"/>
      <c r="C44" s="353"/>
      <c r="D44" s="353"/>
      <c r="E44" s="353"/>
      <c r="F44" s="353"/>
      <c r="G44" s="353"/>
      <c r="H44" s="353"/>
      <c r="I44" s="354"/>
      <c r="J44" s="175" t="s">
        <v>116</v>
      </c>
      <c r="K44" s="159"/>
      <c r="L44" s="373"/>
      <c r="M44" s="374"/>
      <c r="N44" s="181">
        <f t="shared" si="1"/>
        <v>0</v>
      </c>
    </row>
    <row r="45" spans="1:14" ht="14.25" thickBot="1">
      <c r="A45" s="101"/>
      <c r="B45" s="339" t="s">
        <v>52</v>
      </c>
      <c r="C45" s="340"/>
      <c r="D45" s="340"/>
      <c r="E45" s="340"/>
      <c r="F45" s="340"/>
      <c r="G45" s="340"/>
      <c r="H45" s="340"/>
      <c r="I45" s="340"/>
      <c r="J45" s="340"/>
      <c r="K45" s="340"/>
      <c r="L45" s="340"/>
      <c r="M45" s="341"/>
      <c r="N45" s="183">
        <f>SUM(N40:N44)</f>
        <v>0</v>
      </c>
    </row>
    <row r="46" spans="1:14">
      <c r="A46" s="101"/>
      <c r="B46" s="357" t="s">
        <v>55</v>
      </c>
      <c r="C46" s="358"/>
      <c r="D46" s="358"/>
      <c r="E46" s="358"/>
      <c r="F46" s="358"/>
      <c r="G46" s="358"/>
      <c r="H46" s="358"/>
      <c r="I46" s="358"/>
      <c r="J46" s="358"/>
      <c r="K46" s="358"/>
      <c r="L46" s="358"/>
      <c r="M46" s="358"/>
      <c r="N46" s="359"/>
    </row>
    <row r="47" spans="1:14">
      <c r="A47" s="101"/>
      <c r="B47" s="360"/>
      <c r="C47" s="361"/>
      <c r="D47" s="361"/>
      <c r="E47" s="361"/>
      <c r="F47" s="361"/>
      <c r="G47" s="361"/>
      <c r="H47" s="361"/>
      <c r="I47" s="361"/>
      <c r="J47" s="361"/>
      <c r="K47" s="361"/>
      <c r="L47" s="361"/>
      <c r="M47" s="361"/>
      <c r="N47" s="362"/>
    </row>
    <row r="48" spans="1:14" ht="13.5" thickBot="1">
      <c r="A48" s="101"/>
      <c r="B48" s="363"/>
      <c r="C48" s="364"/>
      <c r="D48" s="364"/>
      <c r="E48" s="364"/>
      <c r="F48" s="364"/>
      <c r="G48" s="364"/>
      <c r="H48" s="364"/>
      <c r="I48" s="364"/>
      <c r="J48" s="364"/>
      <c r="K48" s="364"/>
      <c r="L48" s="364"/>
      <c r="M48" s="364"/>
      <c r="N48" s="365"/>
    </row>
    <row r="49" spans="1:14" ht="13.5">
      <c r="A49" s="101"/>
      <c r="B49" s="366" t="s">
        <v>56</v>
      </c>
      <c r="C49" s="367"/>
      <c r="D49" s="367"/>
      <c r="E49" s="367"/>
      <c r="F49" s="367"/>
      <c r="G49" s="367"/>
      <c r="H49" s="367"/>
      <c r="I49" s="375" t="s">
        <v>45</v>
      </c>
      <c r="J49" s="174" t="s">
        <v>45</v>
      </c>
      <c r="K49" s="155" t="s">
        <v>10</v>
      </c>
      <c r="L49" s="376" t="s">
        <v>54</v>
      </c>
      <c r="M49" s="375"/>
      <c r="N49" s="156" t="s">
        <v>51</v>
      </c>
    </row>
    <row r="50" spans="1:14">
      <c r="A50" s="101"/>
      <c r="B50" s="377" t="s">
        <v>131</v>
      </c>
      <c r="C50" s="378"/>
      <c r="D50" s="378"/>
      <c r="E50" s="378"/>
      <c r="F50" s="378"/>
      <c r="G50" s="378"/>
      <c r="H50" s="378"/>
      <c r="I50" s="379"/>
      <c r="J50" s="76"/>
      <c r="K50" s="75">
        <v>1</v>
      </c>
      <c r="L50" s="380">
        <v>35135</v>
      </c>
      <c r="M50" s="381"/>
      <c r="N50" s="181">
        <f>K50*L50</f>
        <v>35135</v>
      </c>
    </row>
    <row r="51" spans="1:14" ht="13.5" thickBot="1">
      <c r="A51" s="101"/>
      <c r="B51" s="377"/>
      <c r="C51" s="378"/>
      <c r="D51" s="378"/>
      <c r="E51" s="378"/>
      <c r="F51" s="378"/>
      <c r="G51" s="378"/>
      <c r="H51" s="378"/>
      <c r="I51" s="379"/>
      <c r="J51" s="48"/>
      <c r="K51" s="73"/>
      <c r="L51" s="382"/>
      <c r="M51" s="383"/>
      <c r="N51" s="184"/>
    </row>
    <row r="52" spans="1:14" ht="14.25" thickBot="1">
      <c r="A52" s="101"/>
      <c r="B52" s="339" t="s">
        <v>52</v>
      </c>
      <c r="C52" s="340"/>
      <c r="D52" s="340"/>
      <c r="E52" s="340"/>
      <c r="F52" s="340"/>
      <c r="G52" s="340"/>
      <c r="H52" s="340"/>
      <c r="I52" s="340"/>
      <c r="J52" s="340"/>
      <c r="K52" s="340"/>
      <c r="L52" s="340"/>
      <c r="M52" s="341"/>
      <c r="N52" s="182">
        <f>SUM(N50:N51)</f>
        <v>35135</v>
      </c>
    </row>
    <row r="53" spans="1:14">
      <c r="A53" s="101"/>
      <c r="B53" s="357" t="s">
        <v>57</v>
      </c>
      <c r="C53" s="358"/>
      <c r="D53" s="358"/>
      <c r="E53" s="358"/>
      <c r="F53" s="358"/>
      <c r="G53" s="358"/>
      <c r="H53" s="358"/>
      <c r="I53" s="358"/>
      <c r="J53" s="358"/>
      <c r="K53" s="358"/>
      <c r="L53" s="358"/>
      <c r="M53" s="358"/>
      <c r="N53" s="359"/>
    </row>
    <row r="54" spans="1:14">
      <c r="A54" s="101"/>
      <c r="B54" s="360"/>
      <c r="C54" s="361"/>
      <c r="D54" s="361"/>
      <c r="E54" s="361"/>
      <c r="F54" s="361"/>
      <c r="G54" s="361"/>
      <c r="H54" s="361"/>
      <c r="I54" s="361"/>
      <c r="J54" s="361"/>
      <c r="K54" s="361"/>
      <c r="L54" s="361"/>
      <c r="M54" s="361"/>
      <c r="N54" s="362"/>
    </row>
    <row r="55" spans="1:14" ht="13.5" thickBot="1">
      <c r="A55" s="101"/>
      <c r="B55" s="363"/>
      <c r="C55" s="364"/>
      <c r="D55" s="364"/>
      <c r="E55" s="364"/>
      <c r="F55" s="364"/>
      <c r="G55" s="364"/>
      <c r="H55" s="364"/>
      <c r="I55" s="364"/>
      <c r="J55" s="364"/>
      <c r="K55" s="364"/>
      <c r="L55" s="364"/>
      <c r="M55" s="364"/>
      <c r="N55" s="365"/>
    </row>
    <row r="56" spans="1:14" ht="13.5">
      <c r="A56" s="101"/>
      <c r="B56" s="366" t="s">
        <v>58</v>
      </c>
      <c r="C56" s="367"/>
      <c r="D56" s="367"/>
      <c r="E56" s="367"/>
      <c r="F56" s="367"/>
      <c r="G56" s="367"/>
      <c r="H56" s="367"/>
      <c r="I56" s="155" t="s">
        <v>59</v>
      </c>
      <c r="J56" s="160" t="s">
        <v>60</v>
      </c>
      <c r="K56" s="161" t="s">
        <v>132</v>
      </c>
      <c r="L56" s="368" t="s">
        <v>50</v>
      </c>
      <c r="M56" s="369"/>
      <c r="N56" s="162" t="s">
        <v>51</v>
      </c>
    </row>
    <row r="57" spans="1:14">
      <c r="A57" s="101"/>
      <c r="B57" s="177" t="s">
        <v>134</v>
      </c>
      <c r="C57" s="178"/>
      <c r="D57" s="178"/>
      <c r="E57" s="178"/>
      <c r="F57" s="178"/>
      <c r="G57" s="178"/>
      <c r="H57" s="178"/>
      <c r="I57" s="217">
        <f>2350000+550000-137000+27250-20438</f>
        <v>2769812</v>
      </c>
      <c r="J57" s="217">
        <f>I57*0.75</f>
        <v>2077359</v>
      </c>
      <c r="K57" s="74"/>
      <c r="L57" s="450">
        <v>0.9</v>
      </c>
      <c r="M57" s="451"/>
      <c r="N57" s="187">
        <f>TRUNC((I57+J57)*L57,0)</f>
        <v>4362453</v>
      </c>
    </row>
    <row r="58" spans="1:14">
      <c r="A58" s="101"/>
      <c r="B58" s="177" t="s">
        <v>127</v>
      </c>
      <c r="C58" s="178"/>
      <c r="D58" s="178"/>
      <c r="E58" s="178"/>
      <c r="F58" s="178"/>
      <c r="G58" s="178"/>
      <c r="H58" s="178"/>
      <c r="I58" s="218">
        <v>72668</v>
      </c>
      <c r="J58" s="218">
        <f>I58*0.75</f>
        <v>54501</v>
      </c>
      <c r="K58" s="74"/>
      <c r="L58" s="450">
        <v>1</v>
      </c>
      <c r="M58" s="451"/>
      <c r="N58" s="187">
        <f>TRUNC((I58+J58)*L58,0)</f>
        <v>127169</v>
      </c>
    </row>
    <row r="59" spans="1:14">
      <c r="A59" s="101"/>
      <c r="B59" s="177" t="s">
        <v>128</v>
      </c>
      <c r="C59" s="178"/>
      <c r="D59" s="178"/>
      <c r="E59" s="178"/>
      <c r="F59" s="178"/>
      <c r="G59" s="178"/>
      <c r="H59" s="178"/>
      <c r="I59" s="218">
        <v>49050</v>
      </c>
      <c r="J59" s="218">
        <f>I59*0.75</f>
        <v>36787.5</v>
      </c>
      <c r="K59" s="74"/>
      <c r="L59" s="450">
        <v>0.11</v>
      </c>
      <c r="M59" s="451"/>
      <c r="N59" s="187">
        <f t="shared" ref="N59:N61" si="2">TRUNC((I59+J59)*L59,0)</f>
        <v>9442</v>
      </c>
    </row>
    <row r="60" spans="1:14">
      <c r="A60" s="101"/>
      <c r="B60" s="177" t="s">
        <v>129</v>
      </c>
      <c r="C60" s="178"/>
      <c r="D60" s="178"/>
      <c r="E60" s="178"/>
      <c r="F60" s="178"/>
      <c r="G60" s="178"/>
      <c r="H60" s="178"/>
      <c r="I60" s="218">
        <v>41965</v>
      </c>
      <c r="J60" s="218">
        <f>I60*0.75</f>
        <v>31473.75</v>
      </c>
      <c r="K60" s="74"/>
      <c r="L60" s="450">
        <v>0.11</v>
      </c>
      <c r="M60" s="451"/>
      <c r="N60" s="187">
        <f t="shared" si="2"/>
        <v>8078</v>
      </c>
    </row>
    <row r="61" spans="1:14" ht="13.5" thickBot="1">
      <c r="A61" s="101"/>
      <c r="B61" s="352" t="s">
        <v>130</v>
      </c>
      <c r="C61" s="353"/>
      <c r="D61" s="353"/>
      <c r="E61" s="353"/>
      <c r="F61" s="353"/>
      <c r="G61" s="353"/>
      <c r="H61" s="354"/>
      <c r="I61" s="219">
        <v>90832</v>
      </c>
      <c r="J61" s="219">
        <f>I61*0.75</f>
        <v>68124</v>
      </c>
      <c r="K61" s="73"/>
      <c r="L61" s="448">
        <v>0.01</v>
      </c>
      <c r="M61" s="449"/>
      <c r="N61" s="187">
        <f t="shared" si="2"/>
        <v>1589</v>
      </c>
    </row>
    <row r="62" spans="1:14" ht="14.25" thickBot="1">
      <c r="A62" s="101"/>
      <c r="B62" s="339" t="s">
        <v>52</v>
      </c>
      <c r="C62" s="340"/>
      <c r="D62" s="340"/>
      <c r="E62" s="340"/>
      <c r="F62" s="340"/>
      <c r="G62" s="340"/>
      <c r="H62" s="340"/>
      <c r="I62" s="340"/>
      <c r="J62" s="340"/>
      <c r="K62" s="340"/>
      <c r="L62" s="340"/>
      <c r="M62" s="341"/>
      <c r="N62" s="183">
        <f>SUM(N57:N61)</f>
        <v>4508731</v>
      </c>
    </row>
    <row r="63" spans="1:14" ht="13.5" thickBot="1">
      <c r="A63" s="101"/>
      <c r="B63" s="53"/>
      <c r="C63" s="47"/>
      <c r="D63" s="47"/>
      <c r="E63" s="47"/>
      <c r="F63" s="47"/>
      <c r="G63" s="47"/>
      <c r="H63" s="47"/>
      <c r="I63" s="47"/>
      <c r="J63" s="47"/>
      <c r="K63" s="47"/>
      <c r="L63" s="47"/>
      <c r="M63" s="47"/>
      <c r="N63" s="52"/>
    </row>
    <row r="64" spans="1:14" ht="13.5" thickBot="1">
      <c r="A64" s="101"/>
      <c r="B64" s="342" t="s">
        <v>61</v>
      </c>
      <c r="C64" s="343"/>
      <c r="D64" s="343"/>
      <c r="E64" s="343"/>
      <c r="F64" s="343"/>
      <c r="G64" s="343"/>
      <c r="H64" s="343"/>
      <c r="I64" s="343"/>
      <c r="J64" s="343"/>
      <c r="K64" s="343"/>
      <c r="L64" s="343"/>
      <c r="M64" s="344"/>
      <c r="N64" s="188">
        <f>N62+N52+N45+N35</f>
        <v>4948866</v>
      </c>
    </row>
    <row r="65" spans="1:14">
      <c r="A65" s="101"/>
      <c r="B65" s="357" t="s">
        <v>62</v>
      </c>
      <c r="C65" s="358"/>
      <c r="D65" s="358"/>
      <c r="E65" s="358"/>
      <c r="F65" s="358"/>
      <c r="G65" s="358"/>
      <c r="H65" s="358"/>
      <c r="I65" s="358"/>
      <c r="J65" s="358"/>
      <c r="K65" s="358"/>
      <c r="L65" s="358"/>
      <c r="M65" s="358"/>
      <c r="N65" s="359"/>
    </row>
    <row r="66" spans="1:14">
      <c r="A66" s="101"/>
      <c r="B66" s="360"/>
      <c r="C66" s="361"/>
      <c r="D66" s="361"/>
      <c r="E66" s="361"/>
      <c r="F66" s="361"/>
      <c r="G66" s="361"/>
      <c r="H66" s="361"/>
      <c r="I66" s="361"/>
      <c r="J66" s="361"/>
      <c r="K66" s="361"/>
      <c r="L66" s="361"/>
      <c r="M66" s="361"/>
      <c r="N66" s="362"/>
    </row>
    <row r="67" spans="1:14" ht="13.5" thickBot="1">
      <c r="A67" s="101"/>
      <c r="B67" s="363"/>
      <c r="C67" s="364"/>
      <c r="D67" s="364"/>
      <c r="E67" s="364"/>
      <c r="F67" s="364"/>
      <c r="G67" s="364"/>
      <c r="H67" s="364"/>
      <c r="I67" s="364"/>
      <c r="J67" s="364"/>
      <c r="K67" s="364"/>
      <c r="L67" s="364"/>
      <c r="M67" s="364"/>
      <c r="N67" s="365"/>
    </row>
    <row r="68" spans="1:14" ht="13.5">
      <c r="A68" s="101"/>
      <c r="B68" s="366" t="s">
        <v>63</v>
      </c>
      <c r="C68" s="367"/>
      <c r="D68" s="367"/>
      <c r="E68" s="367"/>
      <c r="F68" s="367"/>
      <c r="G68" s="367"/>
      <c r="H68" s="367"/>
      <c r="I68" s="172"/>
      <c r="J68" s="173"/>
      <c r="K68" s="161" t="s">
        <v>64</v>
      </c>
      <c r="L68" s="368" t="s">
        <v>65</v>
      </c>
      <c r="M68" s="369"/>
      <c r="N68" s="162"/>
    </row>
    <row r="69" spans="1:14">
      <c r="A69" s="101"/>
      <c r="B69" s="348" t="s">
        <v>22</v>
      </c>
      <c r="C69" s="349"/>
      <c r="D69" s="349"/>
      <c r="E69" s="349"/>
      <c r="F69" s="349"/>
      <c r="G69" s="349"/>
      <c r="H69" s="349"/>
      <c r="I69" s="71"/>
      <c r="J69" s="70"/>
      <c r="K69" s="67">
        <v>0.16</v>
      </c>
      <c r="L69" s="337"/>
      <c r="M69" s="338"/>
      <c r="N69" s="66">
        <f>L69</f>
        <v>0</v>
      </c>
    </row>
    <row r="70" spans="1:14">
      <c r="A70" s="101"/>
      <c r="B70" s="72" t="s">
        <v>66</v>
      </c>
      <c r="C70" s="54"/>
      <c r="D70" s="54"/>
      <c r="E70" s="54"/>
      <c r="F70" s="54"/>
      <c r="G70" s="54"/>
      <c r="H70" s="54"/>
      <c r="I70" s="71"/>
      <c r="J70" s="70"/>
      <c r="K70" s="67">
        <v>0</v>
      </c>
      <c r="L70" s="337"/>
      <c r="M70" s="338"/>
      <c r="N70" s="66">
        <f t="shared" ref="N70:N71" si="3">L70</f>
        <v>0</v>
      </c>
    </row>
    <row r="71" spans="1:14" ht="13.5" thickBot="1">
      <c r="A71" s="101"/>
      <c r="B71" s="166" t="s">
        <v>67</v>
      </c>
      <c r="C71" s="167"/>
      <c r="D71" s="167"/>
      <c r="E71" s="167"/>
      <c r="F71" s="167"/>
      <c r="G71" s="167"/>
      <c r="H71" s="167"/>
      <c r="I71" s="69"/>
      <c r="J71" s="68"/>
      <c r="K71" s="67">
        <v>0.05</v>
      </c>
      <c r="L71" s="337"/>
      <c r="M71" s="338"/>
      <c r="N71" s="66">
        <f t="shared" si="3"/>
        <v>0</v>
      </c>
    </row>
    <row r="72" spans="1:14" ht="14.25" thickBot="1">
      <c r="A72" s="101"/>
      <c r="B72" s="339" t="s">
        <v>52</v>
      </c>
      <c r="C72" s="340"/>
      <c r="D72" s="340"/>
      <c r="E72" s="340"/>
      <c r="F72" s="340"/>
      <c r="G72" s="340"/>
      <c r="H72" s="340"/>
      <c r="I72" s="340"/>
      <c r="J72" s="340"/>
      <c r="K72" s="340"/>
      <c r="L72" s="340"/>
      <c r="M72" s="341"/>
      <c r="N72" s="65">
        <f>SUM(N69:N71)</f>
        <v>0</v>
      </c>
    </row>
    <row r="73" spans="1:14" ht="13.5" thickBot="1">
      <c r="A73" s="101"/>
      <c r="B73" s="53"/>
      <c r="C73" s="47"/>
      <c r="D73" s="47"/>
      <c r="E73" s="47"/>
      <c r="F73" s="47"/>
      <c r="G73" s="47"/>
      <c r="H73" s="47"/>
      <c r="I73" s="47"/>
      <c r="J73" s="47"/>
      <c r="K73" s="47"/>
      <c r="L73" s="47"/>
      <c r="M73" s="47"/>
      <c r="N73" s="52"/>
    </row>
    <row r="74" spans="1:14" ht="13.5" thickBot="1">
      <c r="A74" s="101"/>
      <c r="B74" s="342" t="s">
        <v>68</v>
      </c>
      <c r="C74" s="343"/>
      <c r="D74" s="343"/>
      <c r="E74" s="343"/>
      <c r="F74" s="343"/>
      <c r="G74" s="343"/>
      <c r="H74" s="343"/>
      <c r="I74" s="343"/>
      <c r="J74" s="343"/>
      <c r="K74" s="343"/>
      <c r="L74" s="343"/>
      <c r="M74" s="344"/>
      <c r="N74" s="163">
        <f>N64+N72</f>
        <v>4948866</v>
      </c>
    </row>
    <row r="75" spans="1:14" ht="13.5" thickBot="1">
      <c r="A75" s="101"/>
      <c r="B75" s="64"/>
      <c r="C75" s="63"/>
      <c r="D75" s="63"/>
      <c r="E75" s="63"/>
      <c r="F75" s="63"/>
      <c r="G75" s="63"/>
      <c r="H75" s="63"/>
      <c r="I75" s="63"/>
      <c r="J75" s="63"/>
      <c r="K75" s="63"/>
      <c r="L75" s="63"/>
      <c r="M75" s="63"/>
      <c r="N75" s="163"/>
    </row>
    <row r="76" spans="1:14" ht="13.5" thickBot="1">
      <c r="A76" s="101"/>
      <c r="B76" s="53"/>
      <c r="C76" s="47"/>
      <c r="D76" s="47"/>
      <c r="E76" s="47"/>
      <c r="F76" s="47"/>
      <c r="G76" s="47"/>
      <c r="H76" s="47"/>
      <c r="I76" s="47"/>
      <c r="J76" s="47"/>
      <c r="K76" s="47"/>
      <c r="L76" s="47"/>
      <c r="M76" s="47"/>
      <c r="N76" s="163"/>
    </row>
    <row r="77" spans="1:14">
      <c r="A77" s="101"/>
      <c r="B77" s="53"/>
      <c r="C77" s="47"/>
      <c r="D77" s="47"/>
      <c r="E77" s="47"/>
      <c r="F77" s="47"/>
      <c r="G77" s="47"/>
      <c r="H77" s="47"/>
      <c r="I77" s="47"/>
      <c r="J77" s="47"/>
      <c r="K77" s="47"/>
      <c r="L77" s="47"/>
      <c r="M77" s="47"/>
      <c r="N77" s="52"/>
    </row>
    <row r="78" spans="1:14">
      <c r="A78" s="101"/>
      <c r="B78" s="53"/>
      <c r="C78" s="47"/>
      <c r="D78" s="47"/>
      <c r="E78" s="47"/>
      <c r="F78" s="47"/>
      <c r="G78" s="55"/>
      <c r="H78" s="55"/>
      <c r="I78" s="55"/>
      <c r="J78" s="55"/>
      <c r="K78" s="47"/>
      <c r="L78" s="47"/>
      <c r="M78" s="47"/>
      <c r="N78" s="190"/>
    </row>
    <row r="79" spans="1:14" ht="13.5">
      <c r="A79" s="101"/>
      <c r="B79" s="61"/>
      <c r="C79" s="103"/>
      <c r="D79" s="103"/>
      <c r="E79" s="103"/>
      <c r="F79" s="103"/>
      <c r="G79" s="55"/>
      <c r="H79" s="103"/>
      <c r="I79" s="103"/>
      <c r="J79" s="103"/>
      <c r="K79" s="103"/>
      <c r="L79" s="103"/>
      <c r="M79" s="103"/>
      <c r="N79" s="60" t="s">
        <v>135</v>
      </c>
    </row>
    <row r="80" spans="1:14" ht="13.5">
      <c r="A80" s="101"/>
      <c r="B80" s="61"/>
      <c r="C80" s="103"/>
      <c r="D80" s="103"/>
      <c r="E80" s="103"/>
      <c r="F80" s="103"/>
      <c r="G80" s="55"/>
      <c r="H80" s="47"/>
      <c r="I80" s="47"/>
      <c r="J80" s="103"/>
      <c r="K80" s="103"/>
      <c r="L80" s="103"/>
      <c r="M80" s="103"/>
      <c r="N80" s="60"/>
    </row>
    <row r="81" spans="1:14">
      <c r="A81" s="101"/>
      <c r="B81" s="56"/>
      <c r="C81" s="104"/>
      <c r="D81" s="104"/>
      <c r="E81" s="104"/>
      <c r="F81" s="104"/>
      <c r="G81" s="55"/>
      <c r="H81" s="104"/>
      <c r="I81" s="104"/>
      <c r="J81" s="104"/>
      <c r="K81" s="104"/>
      <c r="L81" s="104"/>
      <c r="M81" s="104"/>
      <c r="N81" s="50"/>
    </row>
    <row r="82" spans="1:14">
      <c r="A82" s="101"/>
      <c r="B82" s="53"/>
      <c r="C82" s="47"/>
      <c r="D82" s="47"/>
      <c r="E82" s="47"/>
      <c r="F82" s="47"/>
      <c r="G82" s="47"/>
      <c r="H82" s="47"/>
      <c r="I82" s="47"/>
      <c r="J82" s="47"/>
      <c r="K82" s="47"/>
      <c r="L82" s="47"/>
      <c r="M82" s="47"/>
      <c r="N82" s="52"/>
    </row>
    <row r="83" spans="1:14" ht="13.5">
      <c r="A83" s="101"/>
      <c r="B83" s="59" t="s">
        <v>70</v>
      </c>
      <c r="C83" s="164"/>
      <c r="D83" s="164"/>
      <c r="E83" s="164"/>
      <c r="F83" s="164"/>
      <c r="G83" s="164"/>
      <c r="H83" s="164"/>
      <c r="I83" s="164"/>
      <c r="J83" s="164"/>
      <c r="K83" s="164"/>
      <c r="L83" s="164"/>
      <c r="M83" s="164"/>
      <c r="N83" s="58"/>
    </row>
    <row r="84" spans="1:14">
      <c r="A84" s="101"/>
      <c r="B84" s="345"/>
      <c r="C84" s="346"/>
      <c r="D84" s="346"/>
      <c r="E84" s="346"/>
      <c r="F84" s="346"/>
      <c r="G84" s="346"/>
      <c r="H84" s="346"/>
      <c r="I84" s="346"/>
      <c r="J84" s="346"/>
      <c r="K84" s="346"/>
      <c r="L84" s="346"/>
      <c r="M84" s="346"/>
      <c r="N84" s="347"/>
    </row>
    <row r="85" spans="1:14">
      <c r="A85" s="101"/>
      <c r="B85" s="345"/>
      <c r="C85" s="346"/>
      <c r="D85" s="346"/>
      <c r="E85" s="346"/>
      <c r="F85" s="346"/>
      <c r="G85" s="346"/>
      <c r="H85" s="346"/>
      <c r="I85" s="346"/>
      <c r="J85" s="346"/>
      <c r="K85" s="346"/>
      <c r="L85" s="346"/>
      <c r="M85" s="346"/>
      <c r="N85" s="347"/>
    </row>
    <row r="86" spans="1:14">
      <c r="A86" s="101"/>
      <c r="B86" s="56"/>
      <c r="C86" s="104"/>
      <c r="D86" s="104"/>
      <c r="E86" s="104"/>
      <c r="F86" s="104"/>
      <c r="G86" s="104"/>
      <c r="H86" s="104"/>
      <c r="I86" s="104"/>
      <c r="J86" s="104"/>
      <c r="K86" s="104"/>
      <c r="L86" s="104"/>
      <c r="M86" s="104"/>
      <c r="N86" s="50"/>
    </row>
    <row r="87" spans="1:14">
      <c r="A87" s="101"/>
      <c r="B87" s="57" t="s">
        <v>71</v>
      </c>
      <c r="C87" s="104"/>
      <c r="D87" s="104"/>
      <c r="E87" s="104"/>
      <c r="F87" s="104"/>
      <c r="G87" s="104"/>
      <c r="H87" s="104"/>
      <c r="I87" s="104"/>
      <c r="J87" s="104"/>
      <c r="K87" s="104"/>
      <c r="L87" s="104"/>
      <c r="M87" s="104"/>
      <c r="N87" s="50"/>
    </row>
    <row r="88" spans="1:14">
      <c r="A88" s="101"/>
      <c r="B88" s="328" t="s">
        <v>72</v>
      </c>
      <c r="C88" s="329"/>
      <c r="D88" s="329"/>
      <c r="E88" s="329"/>
      <c r="F88" s="329"/>
      <c r="G88" s="329"/>
      <c r="H88" s="329"/>
      <c r="I88" s="329"/>
      <c r="J88" s="329"/>
      <c r="K88" s="329"/>
      <c r="L88" s="329"/>
      <c r="M88" s="329"/>
      <c r="N88" s="330"/>
    </row>
    <row r="89" spans="1:14">
      <c r="A89" s="101"/>
      <c r="B89" s="328"/>
      <c r="C89" s="329"/>
      <c r="D89" s="329"/>
      <c r="E89" s="329"/>
      <c r="F89" s="329"/>
      <c r="G89" s="329"/>
      <c r="H89" s="329"/>
      <c r="I89" s="329"/>
      <c r="J89" s="329"/>
      <c r="K89" s="329"/>
      <c r="L89" s="329"/>
      <c r="M89" s="329"/>
      <c r="N89" s="330"/>
    </row>
    <row r="90" spans="1:14">
      <c r="A90" s="101"/>
      <c r="B90" s="328" t="s">
        <v>73</v>
      </c>
      <c r="C90" s="329"/>
      <c r="D90" s="329"/>
      <c r="E90" s="329"/>
      <c r="F90" s="329"/>
      <c r="G90" s="329"/>
      <c r="H90" s="329"/>
      <c r="I90" s="329"/>
      <c r="J90" s="329"/>
      <c r="K90" s="329"/>
      <c r="L90" s="329"/>
      <c r="M90" s="329"/>
      <c r="N90" s="330"/>
    </row>
    <row r="91" spans="1:14">
      <c r="A91" s="101"/>
      <c r="B91" s="328"/>
      <c r="C91" s="329"/>
      <c r="D91" s="329"/>
      <c r="E91" s="329"/>
      <c r="F91" s="329"/>
      <c r="G91" s="329"/>
      <c r="H91" s="329"/>
      <c r="I91" s="329"/>
      <c r="J91" s="329"/>
      <c r="K91" s="329"/>
      <c r="L91" s="329"/>
      <c r="M91" s="329"/>
      <c r="N91" s="330"/>
    </row>
    <row r="92" spans="1:14">
      <c r="A92" s="101"/>
      <c r="B92" s="56"/>
      <c r="C92" s="104"/>
      <c r="D92" s="104"/>
      <c r="E92" s="104"/>
      <c r="F92" s="104"/>
      <c r="G92" s="104"/>
      <c r="H92" s="104"/>
      <c r="I92" s="104"/>
      <c r="J92" s="104"/>
      <c r="K92" s="104"/>
      <c r="L92" s="104"/>
      <c r="M92" s="104"/>
      <c r="N92" s="50"/>
    </row>
    <row r="93" spans="1:14">
      <c r="A93" s="101"/>
      <c r="B93" s="53"/>
      <c r="C93" s="47"/>
      <c r="D93" s="47"/>
      <c r="E93" s="47"/>
      <c r="F93" s="47"/>
      <c r="G93" s="55"/>
      <c r="H93" s="47"/>
      <c r="I93" s="47"/>
      <c r="J93" s="47"/>
      <c r="K93" s="47"/>
      <c r="L93" s="47"/>
      <c r="M93" s="47"/>
      <c r="N93" s="52"/>
    </row>
    <row r="94" spans="1:14">
      <c r="A94" s="101"/>
      <c r="B94" s="53"/>
      <c r="C94" s="47"/>
      <c r="D94" s="47"/>
      <c r="E94" s="47"/>
      <c r="F94" s="47"/>
      <c r="G94" s="47"/>
      <c r="H94" s="54"/>
      <c r="I94" s="54"/>
      <c r="J94" s="54"/>
      <c r="K94" s="47"/>
      <c r="L94" s="47"/>
      <c r="M94" s="47"/>
      <c r="N94" s="52"/>
    </row>
    <row r="95" spans="1:14">
      <c r="A95" s="101"/>
      <c r="B95" s="53"/>
      <c r="C95" s="47"/>
      <c r="D95" s="47"/>
      <c r="E95" s="47"/>
      <c r="F95" s="47"/>
      <c r="G95" s="47"/>
      <c r="H95" s="105"/>
      <c r="I95" s="105"/>
      <c r="J95" s="105"/>
      <c r="K95" s="47"/>
      <c r="L95" s="47"/>
      <c r="M95" s="47"/>
      <c r="N95" s="52"/>
    </row>
    <row r="96" spans="1:14">
      <c r="A96" s="101"/>
      <c r="B96" s="51"/>
      <c r="C96" s="104"/>
      <c r="D96" s="104"/>
      <c r="E96" s="104"/>
      <c r="F96" s="104"/>
      <c r="G96" s="47"/>
      <c r="H96" s="47"/>
      <c r="I96" s="47"/>
      <c r="J96" s="47"/>
      <c r="K96" s="104"/>
      <c r="L96" s="104"/>
      <c r="M96" s="104"/>
      <c r="N96" s="50"/>
    </row>
    <row r="97" spans="1:14" ht="13.5">
      <c r="A97" s="101"/>
      <c r="B97" s="49"/>
      <c r="C97" s="106"/>
      <c r="D97" s="106"/>
      <c r="E97" s="47"/>
      <c r="F97" s="47"/>
      <c r="G97" s="47"/>
      <c r="H97" s="47"/>
      <c r="I97" s="47"/>
      <c r="J97" s="331"/>
      <c r="K97" s="331"/>
      <c r="L97" s="331"/>
      <c r="M97" s="331"/>
      <c r="N97" s="332"/>
    </row>
    <row r="98" spans="1:14" ht="13.5" thickBot="1">
      <c r="A98" s="101"/>
      <c r="B98" s="335"/>
      <c r="C98" s="336"/>
      <c r="D98" s="336"/>
      <c r="E98" s="48"/>
      <c r="F98" s="48"/>
      <c r="G98" s="48"/>
      <c r="H98" s="48"/>
      <c r="I98" s="48"/>
      <c r="J98" s="333"/>
      <c r="K98" s="333"/>
      <c r="L98" s="333"/>
      <c r="M98" s="333"/>
      <c r="N98" s="334"/>
    </row>
  </sheetData>
  <mergeCells count="87">
    <mergeCell ref="C14:J14"/>
    <mergeCell ref="A2:N2"/>
    <mergeCell ref="B3:E3"/>
    <mergeCell ref="B6:N6"/>
    <mergeCell ref="B8:B14"/>
    <mergeCell ref="C8:J8"/>
    <mergeCell ref="K8:N9"/>
    <mergeCell ref="C9:J9"/>
    <mergeCell ref="C10:J10"/>
    <mergeCell ref="K10:K11"/>
    <mergeCell ref="L10:N11"/>
    <mergeCell ref="C11:J11"/>
    <mergeCell ref="C12:J13"/>
    <mergeCell ref="K12:K14"/>
    <mergeCell ref="L12:L14"/>
    <mergeCell ref="M12:M14"/>
    <mergeCell ref="B26:N28"/>
    <mergeCell ref="B29:F29"/>
    <mergeCell ref="G29:H29"/>
    <mergeCell ref="I29:J29"/>
    <mergeCell ref="L29:M29"/>
    <mergeCell ref="B22:N22"/>
    <mergeCell ref="C24:K24"/>
    <mergeCell ref="L24:M24"/>
    <mergeCell ref="C25:K25"/>
    <mergeCell ref="L25:M25"/>
    <mergeCell ref="N12:N14"/>
    <mergeCell ref="B39:I39"/>
    <mergeCell ref="L39:M39"/>
    <mergeCell ref="B31:F31"/>
    <mergeCell ref="B32:F32"/>
    <mergeCell ref="B33:F33"/>
    <mergeCell ref="L33:M33"/>
    <mergeCell ref="B34:F34"/>
    <mergeCell ref="G34:H34"/>
    <mergeCell ref="L34:M34"/>
    <mergeCell ref="B35:M35"/>
    <mergeCell ref="B36:N38"/>
    <mergeCell ref="B30:F30"/>
    <mergeCell ref="G30:H30"/>
    <mergeCell ref="L30:M30"/>
    <mergeCell ref="B18:E18"/>
    <mergeCell ref="B46:N48"/>
    <mergeCell ref="B40:I40"/>
    <mergeCell ref="L40:M40"/>
    <mergeCell ref="B41:I41"/>
    <mergeCell ref="L41:M41"/>
    <mergeCell ref="B42:I42"/>
    <mergeCell ref="L42:M42"/>
    <mergeCell ref="B43:I43"/>
    <mergeCell ref="L43:M43"/>
    <mergeCell ref="B44:I44"/>
    <mergeCell ref="L44:M44"/>
    <mergeCell ref="B45:M45"/>
    <mergeCell ref="B49:I49"/>
    <mergeCell ref="L49:M49"/>
    <mergeCell ref="B50:I50"/>
    <mergeCell ref="L50:M50"/>
    <mergeCell ref="B51:I51"/>
    <mergeCell ref="L51:M51"/>
    <mergeCell ref="B61:H61"/>
    <mergeCell ref="B62:M62"/>
    <mergeCell ref="B64:M64"/>
    <mergeCell ref="L61:M61"/>
    <mergeCell ref="B52:M52"/>
    <mergeCell ref="B53:N55"/>
    <mergeCell ref="B56:H56"/>
    <mergeCell ref="L56:M56"/>
    <mergeCell ref="L57:M57"/>
    <mergeCell ref="L58:M58"/>
    <mergeCell ref="L59:M59"/>
    <mergeCell ref="L60:M60"/>
    <mergeCell ref="B65:N67"/>
    <mergeCell ref="B68:H68"/>
    <mergeCell ref="B69:H69"/>
    <mergeCell ref="L69:M69"/>
    <mergeCell ref="L70:M70"/>
    <mergeCell ref="L68:M68"/>
    <mergeCell ref="B90:N91"/>
    <mergeCell ref="J97:N98"/>
    <mergeCell ref="B98:D98"/>
    <mergeCell ref="L71:M71"/>
    <mergeCell ref="B72:M72"/>
    <mergeCell ref="B74:M74"/>
    <mergeCell ref="B84:N84"/>
    <mergeCell ref="B85:N85"/>
    <mergeCell ref="B88:N89"/>
  </mergeCells>
  <pageMargins left="0.7" right="0.7" top="0.75" bottom="0.75" header="0.3" footer="0.3"/>
  <pageSetup paperSize="9" scale="53"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97"/>
  <sheetViews>
    <sheetView topLeftCell="A61" zoomScale="78" zoomScaleNormal="78" workbookViewId="0">
      <selection activeCell="K79" sqref="K79"/>
    </sheetView>
  </sheetViews>
  <sheetFormatPr baseColWidth="10" defaultRowHeight="12.75"/>
  <cols>
    <col min="1" max="1" width="1.7109375" customWidth="1"/>
    <col min="14" max="14" width="14.7109375" bestFit="1" customWidth="1"/>
  </cols>
  <sheetData>
    <row r="1" spans="1:14" ht="13.5" thickBot="1">
      <c r="A1" s="47"/>
      <c r="B1" s="47"/>
      <c r="C1" s="47"/>
      <c r="D1" s="47"/>
      <c r="E1" s="47"/>
      <c r="F1" s="47"/>
      <c r="G1" s="47"/>
      <c r="H1" s="47"/>
      <c r="I1" s="47"/>
      <c r="J1" s="47"/>
      <c r="K1" s="47"/>
      <c r="L1" s="47"/>
      <c r="M1" s="47"/>
      <c r="N1" s="47"/>
    </row>
    <row r="2" spans="1:14" ht="13.5" thickTop="1">
      <c r="A2" s="390"/>
      <c r="B2" s="391"/>
      <c r="C2" s="391"/>
      <c r="D2" s="391"/>
      <c r="E2" s="391"/>
      <c r="F2" s="391"/>
      <c r="G2" s="391"/>
      <c r="H2" s="391"/>
      <c r="I2" s="391"/>
      <c r="J2" s="391"/>
      <c r="K2" s="391"/>
      <c r="L2" s="391"/>
      <c r="M2" s="391"/>
      <c r="N2" s="391"/>
    </row>
    <row r="3" spans="1:14">
      <c r="A3" s="125"/>
      <c r="B3" s="392" t="s">
        <v>75</v>
      </c>
      <c r="C3" s="393"/>
      <c r="D3" s="393"/>
      <c r="E3" s="394"/>
      <c r="F3" s="47"/>
      <c r="G3" s="47"/>
      <c r="H3" s="47"/>
      <c r="I3" s="47"/>
      <c r="J3" s="47"/>
      <c r="K3" s="47"/>
      <c r="L3" s="47"/>
      <c r="M3" s="47"/>
      <c r="N3" s="47"/>
    </row>
    <row r="4" spans="1:14">
      <c r="A4" s="125"/>
      <c r="B4" s="126" t="s">
        <v>0</v>
      </c>
      <c r="C4" s="127" t="s">
        <v>1</v>
      </c>
      <c r="D4" s="126" t="s">
        <v>2</v>
      </c>
      <c r="E4" s="127">
        <v>3</v>
      </c>
      <c r="F4" s="47"/>
      <c r="G4" s="47"/>
      <c r="H4" s="47"/>
      <c r="I4" s="47"/>
      <c r="J4" s="47"/>
      <c r="K4" s="47"/>
      <c r="L4" s="47"/>
      <c r="M4" s="47"/>
      <c r="N4" s="47"/>
    </row>
    <row r="5" spans="1:14">
      <c r="A5" s="125"/>
      <c r="B5" s="107"/>
      <c r="C5" s="108"/>
      <c r="D5" s="107"/>
      <c r="E5" s="108"/>
      <c r="F5" s="47"/>
      <c r="G5" s="47"/>
      <c r="H5" s="47"/>
      <c r="I5" s="47"/>
      <c r="J5" s="47"/>
      <c r="K5" s="47"/>
      <c r="L5" s="47"/>
      <c r="M5" s="47"/>
      <c r="N5" s="47"/>
    </row>
    <row r="6" spans="1:14" ht="15.75">
      <c r="A6" s="101"/>
      <c r="B6" s="395">
        <f>'[6]1,1'!B6:N6</f>
        <v>0</v>
      </c>
      <c r="C6" s="396"/>
      <c r="D6" s="396"/>
      <c r="E6" s="396"/>
      <c r="F6" s="396"/>
      <c r="G6" s="396"/>
      <c r="H6" s="396"/>
      <c r="I6" s="396"/>
      <c r="J6" s="396"/>
      <c r="K6" s="396"/>
      <c r="L6" s="396"/>
      <c r="M6" s="396"/>
      <c r="N6" s="397"/>
    </row>
    <row r="7" spans="1:14" ht="13.5" thickBot="1">
      <c r="A7" s="101"/>
      <c r="B7" s="47"/>
      <c r="C7" s="47"/>
      <c r="D7" s="47"/>
      <c r="E7" s="47"/>
      <c r="F7" s="47"/>
      <c r="G7" s="47"/>
      <c r="H7" s="47"/>
      <c r="I7" s="47"/>
      <c r="J7" s="47"/>
      <c r="K7" s="47"/>
      <c r="L7" s="47"/>
      <c r="M7" s="47"/>
      <c r="N7" s="47"/>
    </row>
    <row r="8" spans="1:14">
      <c r="A8" s="101"/>
      <c r="B8" s="398"/>
      <c r="C8" s="400" t="s">
        <v>232</v>
      </c>
      <c r="D8" s="401"/>
      <c r="E8" s="401"/>
      <c r="F8" s="401"/>
      <c r="G8" s="401"/>
      <c r="H8" s="401"/>
      <c r="I8" s="401"/>
      <c r="J8" s="402"/>
      <c r="K8" s="403"/>
      <c r="L8" s="404"/>
      <c r="M8" s="404"/>
      <c r="N8" s="405"/>
    </row>
    <row r="9" spans="1:14">
      <c r="A9" s="101"/>
      <c r="B9" s="399"/>
      <c r="C9" s="409" t="s">
        <v>231</v>
      </c>
      <c r="D9" s="410"/>
      <c r="E9" s="410"/>
      <c r="F9" s="410"/>
      <c r="G9" s="410"/>
      <c r="H9" s="410"/>
      <c r="I9" s="410"/>
      <c r="J9" s="411"/>
      <c r="K9" s="406"/>
      <c r="L9" s="407"/>
      <c r="M9" s="407"/>
      <c r="N9" s="408"/>
    </row>
    <row r="10" spans="1:14" ht="13.5">
      <c r="A10" s="101"/>
      <c r="B10" s="399"/>
      <c r="C10" s="412"/>
      <c r="D10" s="413"/>
      <c r="E10" s="413"/>
      <c r="F10" s="413"/>
      <c r="G10" s="413"/>
      <c r="H10" s="413"/>
      <c r="I10" s="413"/>
      <c r="J10" s="414"/>
      <c r="K10" s="415" t="s">
        <v>31</v>
      </c>
      <c r="L10" s="417"/>
      <c r="M10" s="418"/>
      <c r="N10" s="419"/>
    </row>
    <row r="11" spans="1:14">
      <c r="A11" s="101"/>
      <c r="B11" s="399"/>
      <c r="C11" s="409" t="s">
        <v>32</v>
      </c>
      <c r="D11" s="410"/>
      <c r="E11" s="410"/>
      <c r="F11" s="410"/>
      <c r="G11" s="410"/>
      <c r="H11" s="410"/>
      <c r="I11" s="410"/>
      <c r="J11" s="411"/>
      <c r="K11" s="416"/>
      <c r="L11" s="420"/>
      <c r="M11" s="421"/>
      <c r="N11" s="422"/>
    </row>
    <row r="12" spans="1:14">
      <c r="A12" s="101"/>
      <c r="B12" s="399"/>
      <c r="C12" s="423"/>
      <c r="D12" s="424"/>
      <c r="E12" s="424"/>
      <c r="F12" s="424"/>
      <c r="G12" s="424"/>
      <c r="H12" s="424"/>
      <c r="I12" s="424"/>
      <c r="J12" s="425"/>
      <c r="K12" s="415" t="s">
        <v>33</v>
      </c>
      <c r="L12" s="415">
        <v>1</v>
      </c>
      <c r="M12" s="415" t="s">
        <v>34</v>
      </c>
      <c r="N12" s="426">
        <v>1</v>
      </c>
    </row>
    <row r="13" spans="1:14">
      <c r="A13" s="101"/>
      <c r="B13" s="399"/>
      <c r="C13" s="423"/>
      <c r="D13" s="424"/>
      <c r="E13" s="424"/>
      <c r="F13" s="424"/>
      <c r="G13" s="424"/>
      <c r="H13" s="424"/>
      <c r="I13" s="424"/>
      <c r="J13" s="425"/>
      <c r="K13" s="428"/>
      <c r="L13" s="428"/>
      <c r="M13" s="428"/>
      <c r="N13" s="427"/>
    </row>
    <row r="14" spans="1:14">
      <c r="A14" s="101"/>
      <c r="B14" s="399"/>
      <c r="C14" s="409" t="s">
        <v>35</v>
      </c>
      <c r="D14" s="410"/>
      <c r="E14" s="410"/>
      <c r="F14" s="410"/>
      <c r="G14" s="410"/>
      <c r="H14" s="410"/>
      <c r="I14" s="410"/>
      <c r="J14" s="411"/>
      <c r="K14" s="428"/>
      <c r="L14" s="428"/>
      <c r="M14" s="428"/>
      <c r="N14" s="427"/>
    </row>
    <row r="15" spans="1:14" ht="14.25" thickBot="1">
      <c r="A15" s="101"/>
      <c r="B15" s="94"/>
      <c r="C15" s="93"/>
      <c r="D15" s="93"/>
      <c r="E15" s="93"/>
      <c r="F15" s="93"/>
      <c r="G15" s="93"/>
      <c r="H15" s="93"/>
      <c r="I15" s="93"/>
      <c r="J15" s="93"/>
      <c r="K15" s="93"/>
      <c r="L15" s="92"/>
      <c r="M15" s="92"/>
      <c r="N15" s="91"/>
    </row>
    <row r="16" spans="1:14" ht="13.5">
      <c r="A16" s="101"/>
      <c r="B16" s="90"/>
      <c r="C16" s="89"/>
      <c r="D16" s="89"/>
      <c r="E16" s="89"/>
      <c r="F16" s="89"/>
      <c r="G16" s="89"/>
      <c r="H16" s="89"/>
      <c r="I16" s="89"/>
      <c r="J16" s="89"/>
      <c r="K16" s="88" t="s">
        <v>36</v>
      </c>
      <c r="L16" s="87" t="s">
        <v>37</v>
      </c>
      <c r="M16" s="87" t="s">
        <v>38</v>
      </c>
      <c r="N16" s="86" t="s">
        <v>39</v>
      </c>
    </row>
    <row r="17" spans="1:14" ht="13.5">
      <c r="A17" s="101"/>
      <c r="B17" s="56"/>
      <c r="C17" s="203"/>
      <c r="D17" s="203"/>
      <c r="E17" s="203"/>
      <c r="F17" s="203"/>
      <c r="G17" s="203"/>
      <c r="H17" s="203"/>
      <c r="I17" s="203"/>
      <c r="J17" s="203"/>
      <c r="K17" s="102"/>
      <c r="L17" s="85"/>
      <c r="M17" s="85"/>
      <c r="N17" s="84"/>
    </row>
    <row r="18" spans="1:14" ht="13.5">
      <c r="A18" s="101"/>
      <c r="B18" s="432" t="s">
        <v>40</v>
      </c>
      <c r="C18" s="433"/>
      <c r="D18" s="433"/>
      <c r="E18" s="433"/>
      <c r="F18" s="203"/>
      <c r="G18" s="203"/>
      <c r="H18" s="203" t="s">
        <v>41</v>
      </c>
      <c r="I18" s="47"/>
      <c r="J18" s="203"/>
      <c r="K18" s="102"/>
      <c r="L18" s="47"/>
      <c r="M18" s="47"/>
      <c r="N18" s="83"/>
    </row>
    <row r="19" spans="1:14" ht="13.5">
      <c r="A19" s="101"/>
      <c r="B19" s="82"/>
      <c r="C19" s="81"/>
      <c r="D19" s="81"/>
      <c r="E19" s="81"/>
      <c r="F19" s="81"/>
      <c r="G19" s="81"/>
      <c r="H19" s="81"/>
      <c r="I19" s="81"/>
      <c r="J19" s="81"/>
      <c r="K19" s="81"/>
      <c r="L19" s="81"/>
      <c r="M19" s="81"/>
      <c r="N19" s="80"/>
    </row>
    <row r="20" spans="1:14" ht="13.5" thickBot="1">
      <c r="A20" s="101"/>
      <c r="B20" s="194"/>
      <c r="C20" s="195"/>
      <c r="D20" s="195"/>
      <c r="E20" s="195"/>
      <c r="F20" s="195"/>
      <c r="G20" s="195"/>
      <c r="H20" s="195"/>
      <c r="I20" s="195"/>
      <c r="J20" s="195"/>
      <c r="K20" s="195"/>
      <c r="L20" s="195"/>
      <c r="M20" s="195"/>
      <c r="N20" s="79"/>
    </row>
    <row r="21" spans="1:14" ht="13.5" thickBot="1">
      <c r="A21" s="101"/>
      <c r="B21" s="64"/>
      <c r="C21" s="63"/>
      <c r="D21" s="63"/>
      <c r="E21" s="63"/>
      <c r="F21" s="63"/>
      <c r="G21" s="63"/>
      <c r="H21" s="47"/>
      <c r="I21" s="47"/>
      <c r="J21" s="63"/>
      <c r="K21" s="63"/>
      <c r="L21" s="63"/>
      <c r="M21" s="63"/>
      <c r="N21" s="62"/>
    </row>
    <row r="22" spans="1:14" ht="13.5">
      <c r="A22" s="101"/>
      <c r="B22" s="434" t="s">
        <v>42</v>
      </c>
      <c r="C22" s="435"/>
      <c r="D22" s="435"/>
      <c r="E22" s="435"/>
      <c r="F22" s="435"/>
      <c r="G22" s="435"/>
      <c r="H22" s="435"/>
      <c r="I22" s="435"/>
      <c r="J22" s="435"/>
      <c r="K22" s="435"/>
      <c r="L22" s="435"/>
      <c r="M22" s="435"/>
      <c r="N22" s="436"/>
    </row>
    <row r="23" spans="1:14" ht="13.5" thickBot="1">
      <c r="A23" s="101"/>
      <c r="B23" s="53"/>
      <c r="C23" s="47"/>
      <c r="D23" s="47"/>
      <c r="E23" s="47"/>
      <c r="F23" s="47"/>
      <c r="G23" s="47"/>
      <c r="H23" s="47"/>
      <c r="I23" s="47"/>
      <c r="J23" s="47"/>
      <c r="K23" s="47"/>
      <c r="L23" s="47"/>
      <c r="M23" s="47"/>
      <c r="N23" s="52"/>
    </row>
    <row r="24" spans="1:14">
      <c r="A24" s="101"/>
      <c r="B24" s="189" t="s">
        <v>43</v>
      </c>
      <c r="C24" s="437" t="s">
        <v>44</v>
      </c>
      <c r="D24" s="438"/>
      <c r="E24" s="438"/>
      <c r="F24" s="438"/>
      <c r="G24" s="438"/>
      <c r="H24" s="438"/>
      <c r="I24" s="438"/>
      <c r="J24" s="438"/>
      <c r="K24" s="439"/>
      <c r="L24" s="440" t="s">
        <v>45</v>
      </c>
      <c r="M24" s="441"/>
      <c r="N24" s="189" t="s">
        <v>10</v>
      </c>
    </row>
    <row r="25" spans="1:14" ht="37.9" customHeight="1" thickBot="1">
      <c r="A25" s="101"/>
      <c r="B25" s="153" t="s">
        <v>136</v>
      </c>
      <c r="C25" s="442" t="s">
        <v>137</v>
      </c>
      <c r="D25" s="443"/>
      <c r="E25" s="443"/>
      <c r="F25" s="443"/>
      <c r="G25" s="443"/>
      <c r="H25" s="443"/>
      <c r="I25" s="443"/>
      <c r="J25" s="443"/>
      <c r="K25" s="444"/>
      <c r="L25" s="445"/>
      <c r="M25" s="446"/>
      <c r="N25" s="154"/>
    </row>
    <row r="26" spans="1:14">
      <c r="A26" s="101"/>
      <c r="B26" s="357" t="s">
        <v>46</v>
      </c>
      <c r="C26" s="358"/>
      <c r="D26" s="358"/>
      <c r="E26" s="358"/>
      <c r="F26" s="358"/>
      <c r="G26" s="358"/>
      <c r="H26" s="358"/>
      <c r="I26" s="358"/>
      <c r="J26" s="358"/>
      <c r="K26" s="358"/>
      <c r="L26" s="358"/>
      <c r="M26" s="358"/>
      <c r="N26" s="359"/>
    </row>
    <row r="27" spans="1:14">
      <c r="A27" s="101"/>
      <c r="B27" s="360"/>
      <c r="C27" s="361"/>
      <c r="D27" s="361"/>
      <c r="E27" s="361"/>
      <c r="F27" s="361"/>
      <c r="G27" s="361"/>
      <c r="H27" s="361"/>
      <c r="I27" s="361"/>
      <c r="J27" s="361"/>
      <c r="K27" s="361"/>
      <c r="L27" s="361"/>
      <c r="M27" s="361"/>
      <c r="N27" s="362"/>
    </row>
    <row r="28" spans="1:14" ht="13.5" thickBot="1">
      <c r="A28" s="101"/>
      <c r="B28" s="363"/>
      <c r="C28" s="364"/>
      <c r="D28" s="364"/>
      <c r="E28" s="364"/>
      <c r="F28" s="364"/>
      <c r="G28" s="364"/>
      <c r="H28" s="364"/>
      <c r="I28" s="364"/>
      <c r="J28" s="364"/>
      <c r="K28" s="364"/>
      <c r="L28" s="364"/>
      <c r="M28" s="364"/>
      <c r="N28" s="365"/>
    </row>
    <row r="29" spans="1:14" ht="13.5">
      <c r="A29" s="101"/>
      <c r="B29" s="366" t="s">
        <v>44</v>
      </c>
      <c r="C29" s="429"/>
      <c r="D29" s="429"/>
      <c r="E29" s="429"/>
      <c r="F29" s="447"/>
      <c r="G29" s="376" t="s">
        <v>47</v>
      </c>
      <c r="H29" s="429"/>
      <c r="I29" s="430" t="s">
        <v>48</v>
      </c>
      <c r="J29" s="431"/>
      <c r="K29" s="155" t="s">
        <v>49</v>
      </c>
      <c r="L29" s="376" t="s">
        <v>50</v>
      </c>
      <c r="M29" s="375"/>
      <c r="N29" s="156" t="s">
        <v>51</v>
      </c>
    </row>
    <row r="30" spans="1:14">
      <c r="A30" s="101"/>
      <c r="B30" s="348" t="s">
        <v>115</v>
      </c>
      <c r="C30" s="349"/>
      <c r="D30" s="349"/>
      <c r="E30" s="349"/>
      <c r="F30" s="370"/>
      <c r="G30" s="389"/>
      <c r="H30" s="370"/>
      <c r="I30" s="202" t="s">
        <v>116</v>
      </c>
      <c r="J30" s="199"/>
      <c r="K30" s="179">
        <v>65000</v>
      </c>
      <c r="L30" s="387">
        <v>0.9</v>
      </c>
      <c r="M30" s="388"/>
      <c r="N30" s="181">
        <f>TRUNC(K30*L30)</f>
        <v>58500</v>
      </c>
    </row>
    <row r="31" spans="1:14">
      <c r="A31" s="101"/>
      <c r="B31" s="348" t="s">
        <v>117</v>
      </c>
      <c r="C31" s="349"/>
      <c r="D31" s="349"/>
      <c r="E31" s="349"/>
      <c r="F31" s="370"/>
      <c r="G31" s="78"/>
      <c r="H31" s="77"/>
      <c r="I31" s="202" t="s">
        <v>116</v>
      </c>
      <c r="J31" s="199"/>
      <c r="K31" s="179"/>
      <c r="L31" s="200"/>
      <c r="M31" s="201"/>
      <c r="N31" s="181">
        <f t="shared" ref="N31:N33" si="0">+K31*L31</f>
        <v>0</v>
      </c>
    </row>
    <row r="32" spans="1:14">
      <c r="A32" s="101"/>
      <c r="B32" s="348" t="s">
        <v>118</v>
      </c>
      <c r="C32" s="349"/>
      <c r="D32" s="349"/>
      <c r="E32" s="349"/>
      <c r="F32" s="370"/>
      <c r="G32" s="78"/>
      <c r="H32" s="77"/>
      <c r="I32" s="202" t="s">
        <v>116</v>
      </c>
      <c r="J32" s="199"/>
      <c r="K32" s="179"/>
      <c r="L32" s="200"/>
      <c r="M32" s="201"/>
      <c r="N32" s="181">
        <f t="shared" si="0"/>
        <v>0</v>
      </c>
    </row>
    <row r="33" spans="1:14">
      <c r="A33" s="101"/>
      <c r="B33" s="348" t="s">
        <v>119</v>
      </c>
      <c r="C33" s="349"/>
      <c r="D33" s="349"/>
      <c r="E33" s="349"/>
      <c r="F33" s="370"/>
      <c r="G33" s="78"/>
      <c r="H33" s="77"/>
      <c r="I33" s="202" t="s">
        <v>116</v>
      </c>
      <c r="J33" s="199"/>
      <c r="K33" s="179"/>
      <c r="L33" s="387"/>
      <c r="M33" s="388"/>
      <c r="N33" s="181">
        <f t="shared" si="0"/>
        <v>0</v>
      </c>
    </row>
    <row r="34" spans="1:14" ht="13.5" thickBot="1">
      <c r="A34" s="101"/>
      <c r="B34" s="352" t="s">
        <v>120</v>
      </c>
      <c r="C34" s="353"/>
      <c r="D34" s="353"/>
      <c r="E34" s="353"/>
      <c r="F34" s="354"/>
      <c r="G34" s="384"/>
      <c r="H34" s="354"/>
      <c r="I34" s="202" t="s">
        <v>116</v>
      </c>
      <c r="J34" s="199"/>
      <c r="K34" s="180">
        <v>40000</v>
      </c>
      <c r="L34" s="385">
        <v>0</v>
      </c>
      <c r="M34" s="386"/>
      <c r="N34" s="181">
        <f>K34*L34</f>
        <v>0</v>
      </c>
    </row>
    <row r="35" spans="1:14" ht="14.25" thickBot="1">
      <c r="A35" s="101"/>
      <c r="B35" s="339" t="s">
        <v>52</v>
      </c>
      <c r="C35" s="340"/>
      <c r="D35" s="340"/>
      <c r="E35" s="340"/>
      <c r="F35" s="340"/>
      <c r="G35" s="340"/>
      <c r="H35" s="340"/>
      <c r="I35" s="340"/>
      <c r="J35" s="340"/>
      <c r="K35" s="340"/>
      <c r="L35" s="340"/>
      <c r="M35" s="341"/>
      <c r="N35" s="182">
        <f>SUM(N30:N34)</f>
        <v>58500</v>
      </c>
    </row>
    <row r="36" spans="1:14">
      <c r="A36" s="101"/>
      <c r="B36" s="357" t="s">
        <v>53</v>
      </c>
      <c r="C36" s="358"/>
      <c r="D36" s="358"/>
      <c r="E36" s="358"/>
      <c r="F36" s="358"/>
      <c r="G36" s="358"/>
      <c r="H36" s="358"/>
      <c r="I36" s="358"/>
      <c r="J36" s="358"/>
      <c r="K36" s="358"/>
      <c r="L36" s="358"/>
      <c r="M36" s="358"/>
      <c r="N36" s="359"/>
    </row>
    <row r="37" spans="1:14">
      <c r="A37" s="101"/>
      <c r="B37" s="360"/>
      <c r="C37" s="361"/>
      <c r="D37" s="361"/>
      <c r="E37" s="361"/>
      <c r="F37" s="361"/>
      <c r="G37" s="361"/>
      <c r="H37" s="361"/>
      <c r="I37" s="361"/>
      <c r="J37" s="361"/>
      <c r="K37" s="361"/>
      <c r="L37" s="361"/>
      <c r="M37" s="361"/>
      <c r="N37" s="362"/>
    </row>
    <row r="38" spans="1:14" ht="13.5" thickBot="1">
      <c r="A38" s="101"/>
      <c r="B38" s="363"/>
      <c r="C38" s="364"/>
      <c r="D38" s="364"/>
      <c r="E38" s="364"/>
      <c r="F38" s="364"/>
      <c r="G38" s="364"/>
      <c r="H38" s="364"/>
      <c r="I38" s="364"/>
      <c r="J38" s="364"/>
      <c r="K38" s="364"/>
      <c r="L38" s="364"/>
      <c r="M38" s="364"/>
      <c r="N38" s="365"/>
    </row>
    <row r="39" spans="1:14" ht="14.25" thickBot="1">
      <c r="A39" s="101"/>
      <c r="B39" s="459"/>
      <c r="C39" s="460"/>
      <c r="D39" s="460"/>
      <c r="E39" s="460"/>
      <c r="F39" s="460"/>
      <c r="G39" s="460"/>
      <c r="H39" s="460"/>
      <c r="I39" s="461"/>
      <c r="J39" s="198" t="s">
        <v>45</v>
      </c>
      <c r="K39" s="155" t="s">
        <v>10</v>
      </c>
      <c r="L39" s="376" t="s">
        <v>54</v>
      </c>
      <c r="M39" s="375"/>
      <c r="N39" s="156" t="s">
        <v>51</v>
      </c>
    </row>
    <row r="40" spans="1:14" ht="13.5">
      <c r="A40" s="101"/>
      <c r="B40" s="459" t="s">
        <v>138</v>
      </c>
      <c r="C40" s="460"/>
      <c r="D40" s="460"/>
      <c r="E40" s="460"/>
      <c r="F40" s="460"/>
      <c r="G40" s="460"/>
      <c r="H40" s="460"/>
      <c r="I40" s="461"/>
      <c r="J40" s="175" t="s">
        <v>116</v>
      </c>
      <c r="K40" s="220">
        <v>3</v>
      </c>
      <c r="L40" s="462">
        <v>169800</v>
      </c>
      <c r="M40" s="463"/>
      <c r="N40" s="181">
        <f>K40*L40</f>
        <v>509400</v>
      </c>
    </row>
    <row r="41" spans="1:14">
      <c r="A41" s="101"/>
      <c r="B41" s="377" t="s">
        <v>139</v>
      </c>
      <c r="C41" s="378"/>
      <c r="D41" s="378"/>
      <c r="E41" s="378"/>
      <c r="F41" s="378"/>
      <c r="G41" s="378"/>
      <c r="H41" s="378"/>
      <c r="I41" s="379"/>
      <c r="J41" s="175" t="s">
        <v>116</v>
      </c>
      <c r="K41" s="220">
        <v>1</v>
      </c>
      <c r="L41" s="452">
        <v>69800</v>
      </c>
      <c r="M41" s="453"/>
      <c r="N41" s="181">
        <f>K41*L41</f>
        <v>69800</v>
      </c>
    </row>
    <row r="42" spans="1:14">
      <c r="A42" s="101"/>
      <c r="B42" s="377" t="s">
        <v>140</v>
      </c>
      <c r="C42" s="378"/>
      <c r="D42" s="378"/>
      <c r="E42" s="378"/>
      <c r="F42" s="378"/>
      <c r="G42" s="378"/>
      <c r="H42" s="378"/>
      <c r="I42" s="379"/>
      <c r="J42" s="175" t="s">
        <v>116</v>
      </c>
      <c r="K42" s="220">
        <v>1</v>
      </c>
      <c r="L42" s="452">
        <v>150000</v>
      </c>
      <c r="M42" s="453"/>
      <c r="N42" s="181">
        <f>K42*L42</f>
        <v>150000</v>
      </c>
    </row>
    <row r="43" spans="1:14">
      <c r="A43" s="101"/>
      <c r="B43" s="377" t="s">
        <v>141</v>
      </c>
      <c r="C43" s="378"/>
      <c r="D43" s="378"/>
      <c r="E43" s="378"/>
      <c r="F43" s="378"/>
      <c r="G43" s="378"/>
      <c r="H43" s="378"/>
      <c r="I43" s="379"/>
      <c r="J43" s="175" t="s">
        <v>116</v>
      </c>
      <c r="K43" s="220">
        <v>1</v>
      </c>
      <c r="L43" s="452">
        <v>135000</v>
      </c>
      <c r="M43" s="453"/>
      <c r="N43" s="181">
        <f>K43*L43</f>
        <v>135000</v>
      </c>
    </row>
    <row r="44" spans="1:14" ht="13.5" thickBot="1">
      <c r="A44" s="101"/>
      <c r="B44" s="454" t="s">
        <v>142</v>
      </c>
      <c r="C44" s="455"/>
      <c r="D44" s="455"/>
      <c r="E44" s="455"/>
      <c r="F44" s="455"/>
      <c r="G44" s="455"/>
      <c r="H44" s="455"/>
      <c r="I44" s="456"/>
      <c r="J44" s="175" t="s">
        <v>116</v>
      </c>
      <c r="K44" s="220">
        <v>1</v>
      </c>
      <c r="L44" s="457">
        <v>75000</v>
      </c>
      <c r="M44" s="458"/>
      <c r="N44" s="181">
        <f>K44*L44</f>
        <v>75000</v>
      </c>
    </row>
    <row r="45" spans="1:14" ht="14.25" thickBot="1">
      <c r="A45" s="101"/>
      <c r="B45" s="339" t="s">
        <v>52</v>
      </c>
      <c r="C45" s="340"/>
      <c r="D45" s="340"/>
      <c r="E45" s="340"/>
      <c r="F45" s="340"/>
      <c r="G45" s="340"/>
      <c r="H45" s="340"/>
      <c r="I45" s="340"/>
      <c r="J45" s="340"/>
      <c r="K45" s="340"/>
      <c r="L45" s="340"/>
      <c r="M45" s="341"/>
      <c r="N45" s="183">
        <f>SUM(N40:N44)</f>
        <v>939200</v>
      </c>
    </row>
    <row r="46" spans="1:14">
      <c r="A46" s="101"/>
      <c r="B46" s="357" t="s">
        <v>55</v>
      </c>
      <c r="C46" s="358"/>
      <c r="D46" s="358"/>
      <c r="E46" s="358"/>
      <c r="F46" s="358"/>
      <c r="G46" s="358"/>
      <c r="H46" s="358"/>
      <c r="I46" s="358"/>
      <c r="J46" s="358"/>
      <c r="K46" s="358"/>
      <c r="L46" s="358"/>
      <c r="M46" s="358"/>
      <c r="N46" s="359"/>
    </row>
    <row r="47" spans="1:14">
      <c r="A47" s="101"/>
      <c r="B47" s="360"/>
      <c r="C47" s="361"/>
      <c r="D47" s="361"/>
      <c r="E47" s="361"/>
      <c r="F47" s="361"/>
      <c r="G47" s="361"/>
      <c r="H47" s="361"/>
      <c r="I47" s="361"/>
      <c r="J47" s="361"/>
      <c r="K47" s="361"/>
      <c r="L47" s="361"/>
      <c r="M47" s="361"/>
      <c r="N47" s="362"/>
    </row>
    <row r="48" spans="1:14" ht="13.5" thickBot="1">
      <c r="A48" s="101"/>
      <c r="B48" s="363"/>
      <c r="C48" s="364"/>
      <c r="D48" s="364"/>
      <c r="E48" s="364"/>
      <c r="F48" s="364"/>
      <c r="G48" s="364"/>
      <c r="H48" s="364"/>
      <c r="I48" s="364"/>
      <c r="J48" s="364"/>
      <c r="K48" s="364"/>
      <c r="L48" s="364"/>
      <c r="M48" s="364"/>
      <c r="N48" s="365"/>
    </row>
    <row r="49" spans="1:15" ht="13.5">
      <c r="A49" s="101"/>
      <c r="B49" s="366" t="s">
        <v>56</v>
      </c>
      <c r="C49" s="367"/>
      <c r="D49" s="367"/>
      <c r="E49" s="367"/>
      <c r="F49" s="367"/>
      <c r="G49" s="367"/>
      <c r="H49" s="367"/>
      <c r="I49" s="375" t="s">
        <v>45</v>
      </c>
      <c r="J49" s="198" t="s">
        <v>45</v>
      </c>
      <c r="K49" s="155" t="s">
        <v>10</v>
      </c>
      <c r="L49" s="376" t="s">
        <v>54</v>
      </c>
      <c r="M49" s="375"/>
      <c r="N49" s="156" t="s">
        <v>51</v>
      </c>
    </row>
    <row r="50" spans="1:15">
      <c r="A50" s="101"/>
      <c r="B50" s="377" t="s">
        <v>131</v>
      </c>
      <c r="C50" s="378"/>
      <c r="D50" s="378"/>
      <c r="E50" s="378"/>
      <c r="F50" s="378"/>
      <c r="G50" s="378"/>
      <c r="H50" s="378"/>
      <c r="I50" s="379"/>
      <c r="J50" s="76"/>
      <c r="K50" s="75">
        <v>1</v>
      </c>
      <c r="L50" s="380">
        <v>55000</v>
      </c>
      <c r="M50" s="381"/>
      <c r="N50" s="181">
        <f>K50*L50</f>
        <v>55000</v>
      </c>
    </row>
    <row r="51" spans="1:15" ht="13.5" thickBot="1">
      <c r="A51" s="101"/>
      <c r="B51" s="377"/>
      <c r="C51" s="378"/>
      <c r="D51" s="378"/>
      <c r="E51" s="378"/>
      <c r="F51" s="378"/>
      <c r="G51" s="378"/>
      <c r="H51" s="378"/>
      <c r="I51" s="379"/>
      <c r="J51" s="48"/>
      <c r="K51" s="73"/>
      <c r="L51" s="382"/>
      <c r="M51" s="383"/>
      <c r="N51" s="184"/>
    </row>
    <row r="52" spans="1:15" ht="14.25" thickBot="1">
      <c r="A52" s="101"/>
      <c r="B52" s="339" t="s">
        <v>52</v>
      </c>
      <c r="C52" s="340"/>
      <c r="D52" s="340"/>
      <c r="E52" s="340"/>
      <c r="F52" s="340"/>
      <c r="G52" s="340"/>
      <c r="H52" s="340"/>
      <c r="I52" s="340"/>
      <c r="J52" s="340"/>
      <c r="K52" s="340"/>
      <c r="L52" s="340"/>
      <c r="M52" s="341"/>
      <c r="N52" s="182">
        <f>SUM(N50:N51)</f>
        <v>55000</v>
      </c>
    </row>
    <row r="53" spans="1:15">
      <c r="A53" s="101"/>
      <c r="B53" s="357" t="s">
        <v>57</v>
      </c>
      <c r="C53" s="358"/>
      <c r="D53" s="358"/>
      <c r="E53" s="358"/>
      <c r="F53" s="358"/>
      <c r="G53" s="358"/>
      <c r="H53" s="358"/>
      <c r="I53" s="358"/>
      <c r="J53" s="358"/>
      <c r="K53" s="358"/>
      <c r="L53" s="358"/>
      <c r="M53" s="358"/>
      <c r="N53" s="359"/>
    </row>
    <row r="54" spans="1:15">
      <c r="A54" s="101"/>
      <c r="B54" s="360"/>
      <c r="C54" s="361"/>
      <c r="D54" s="361"/>
      <c r="E54" s="361"/>
      <c r="F54" s="361"/>
      <c r="G54" s="361"/>
      <c r="H54" s="361"/>
      <c r="I54" s="361"/>
      <c r="J54" s="361"/>
      <c r="K54" s="361"/>
      <c r="L54" s="361"/>
      <c r="M54" s="361"/>
      <c r="N54" s="362"/>
    </row>
    <row r="55" spans="1:15" ht="13.5" thickBot="1">
      <c r="A55" s="101"/>
      <c r="B55" s="363"/>
      <c r="C55" s="364"/>
      <c r="D55" s="364"/>
      <c r="E55" s="364"/>
      <c r="F55" s="364"/>
      <c r="G55" s="364"/>
      <c r="H55" s="364"/>
      <c r="I55" s="364"/>
      <c r="J55" s="364"/>
      <c r="K55" s="364"/>
      <c r="L55" s="364"/>
      <c r="M55" s="364"/>
      <c r="N55" s="365"/>
    </row>
    <row r="56" spans="1:15" ht="13.5">
      <c r="A56" s="101"/>
      <c r="B56" s="366" t="s">
        <v>58</v>
      </c>
      <c r="C56" s="367"/>
      <c r="D56" s="367"/>
      <c r="E56" s="367"/>
      <c r="F56" s="367"/>
      <c r="G56" s="367"/>
      <c r="H56" s="367"/>
      <c r="I56" s="155" t="s">
        <v>59</v>
      </c>
      <c r="J56" s="160" t="s">
        <v>60</v>
      </c>
      <c r="K56" s="161" t="s">
        <v>132</v>
      </c>
      <c r="L56" s="368" t="s">
        <v>50</v>
      </c>
      <c r="M56" s="369"/>
      <c r="N56" s="162" t="s">
        <v>51</v>
      </c>
    </row>
    <row r="57" spans="1:15">
      <c r="A57" s="101"/>
      <c r="B57" s="196" t="s">
        <v>127</v>
      </c>
      <c r="C57" s="197"/>
      <c r="D57" s="197"/>
      <c r="E57" s="197"/>
      <c r="F57" s="197"/>
      <c r="G57" s="197"/>
      <c r="H57" s="197"/>
      <c r="I57" s="218">
        <v>72668</v>
      </c>
      <c r="J57" s="218">
        <f>I57*0.75</f>
        <v>54501</v>
      </c>
      <c r="K57" s="74"/>
      <c r="L57" s="450">
        <v>1.2</v>
      </c>
      <c r="M57" s="451"/>
      <c r="N57" s="187">
        <f>TRUNC((I57+J57)*L57,0)</f>
        <v>152602</v>
      </c>
    </row>
    <row r="58" spans="1:15">
      <c r="A58" s="101"/>
      <c r="B58" s="196" t="s">
        <v>128</v>
      </c>
      <c r="C58" s="197"/>
      <c r="D58" s="197"/>
      <c r="E58" s="197"/>
      <c r="F58" s="197"/>
      <c r="G58" s="197"/>
      <c r="H58" s="197"/>
      <c r="I58" s="218">
        <v>49050</v>
      </c>
      <c r="J58" s="218">
        <f>I58*0.75</f>
        <v>36787.5</v>
      </c>
      <c r="K58" s="74"/>
      <c r="L58" s="450">
        <v>1.2</v>
      </c>
      <c r="M58" s="451"/>
      <c r="N58" s="187">
        <f t="shared" ref="N58:N60" si="1">TRUNC((I58+J58)*L58,0)</f>
        <v>103005</v>
      </c>
    </row>
    <row r="59" spans="1:15">
      <c r="A59" s="101"/>
      <c r="B59" s="196" t="s">
        <v>129</v>
      </c>
      <c r="C59" s="197"/>
      <c r="D59" s="197"/>
      <c r="E59" s="197"/>
      <c r="F59" s="197"/>
      <c r="G59" s="197"/>
      <c r="H59" s="197"/>
      <c r="I59" s="218">
        <v>41965</v>
      </c>
      <c r="J59" s="218">
        <f>I59*0.75</f>
        <v>31473.75</v>
      </c>
      <c r="K59" s="74"/>
      <c r="L59" s="450">
        <v>1.2</v>
      </c>
      <c r="M59" s="451"/>
      <c r="N59" s="187">
        <f t="shared" si="1"/>
        <v>88126</v>
      </c>
    </row>
    <row r="60" spans="1:15" ht="13.5" thickBot="1">
      <c r="A60" s="101"/>
      <c r="B60" s="352" t="s">
        <v>130</v>
      </c>
      <c r="C60" s="353"/>
      <c r="D60" s="353"/>
      <c r="E60" s="353"/>
      <c r="F60" s="353"/>
      <c r="G60" s="353"/>
      <c r="H60" s="354"/>
      <c r="I60" s="219">
        <v>90832</v>
      </c>
      <c r="J60" s="219">
        <f>I60*0.75</f>
        <v>68124</v>
      </c>
      <c r="K60" s="73"/>
      <c r="L60" s="448">
        <v>0.5</v>
      </c>
      <c r="M60" s="449"/>
      <c r="N60" s="187">
        <f t="shared" si="1"/>
        <v>79478</v>
      </c>
    </row>
    <row r="61" spans="1:15" ht="14.25" thickBot="1">
      <c r="A61" s="101"/>
      <c r="B61" s="339" t="s">
        <v>52</v>
      </c>
      <c r="C61" s="340"/>
      <c r="D61" s="340"/>
      <c r="E61" s="340"/>
      <c r="F61" s="340"/>
      <c r="G61" s="340"/>
      <c r="H61" s="340"/>
      <c r="I61" s="340"/>
      <c r="J61" s="340"/>
      <c r="K61" s="340"/>
      <c r="L61" s="340"/>
      <c r="M61" s="341"/>
      <c r="N61" s="183">
        <f>SUM(N57:N60)</f>
        <v>423211</v>
      </c>
    </row>
    <row r="62" spans="1:15" ht="13.5" thickBot="1">
      <c r="A62" s="101"/>
      <c r="B62" s="53"/>
      <c r="C62" s="47"/>
      <c r="D62" s="47"/>
      <c r="E62" s="47"/>
      <c r="F62" s="47"/>
      <c r="G62" s="47"/>
      <c r="H62" s="47"/>
      <c r="I62" s="47"/>
      <c r="J62" s="47"/>
      <c r="K62" s="47"/>
      <c r="L62" s="47"/>
      <c r="M62" s="47"/>
      <c r="N62" s="52"/>
    </row>
    <row r="63" spans="1:15" ht="13.5" thickBot="1">
      <c r="A63" s="101"/>
      <c r="B63" s="342" t="s">
        <v>61</v>
      </c>
      <c r="C63" s="343"/>
      <c r="D63" s="343"/>
      <c r="E63" s="343"/>
      <c r="F63" s="343"/>
      <c r="G63" s="343"/>
      <c r="H63" s="343"/>
      <c r="I63" s="343"/>
      <c r="J63" s="343"/>
      <c r="K63" s="343"/>
      <c r="L63" s="343"/>
      <c r="M63" s="344"/>
      <c r="N63" s="188">
        <f>N61+N52+N45+N35</f>
        <v>1475911</v>
      </c>
      <c r="O63" s="235"/>
    </row>
    <row r="64" spans="1:15">
      <c r="A64" s="101"/>
      <c r="B64" s="357" t="s">
        <v>62</v>
      </c>
      <c r="C64" s="358"/>
      <c r="D64" s="358"/>
      <c r="E64" s="358"/>
      <c r="F64" s="358"/>
      <c r="G64" s="358"/>
      <c r="H64" s="358"/>
      <c r="I64" s="358"/>
      <c r="J64" s="358"/>
      <c r="K64" s="358"/>
      <c r="L64" s="358"/>
      <c r="M64" s="358"/>
      <c r="N64" s="359"/>
    </row>
    <row r="65" spans="1:14">
      <c r="A65" s="101"/>
      <c r="B65" s="360"/>
      <c r="C65" s="361"/>
      <c r="D65" s="361"/>
      <c r="E65" s="361"/>
      <c r="F65" s="361"/>
      <c r="G65" s="361"/>
      <c r="H65" s="361"/>
      <c r="I65" s="361"/>
      <c r="J65" s="361"/>
      <c r="K65" s="361"/>
      <c r="L65" s="361"/>
      <c r="M65" s="361"/>
      <c r="N65" s="362"/>
    </row>
    <row r="66" spans="1:14" ht="13.5" thickBot="1">
      <c r="A66" s="101"/>
      <c r="B66" s="363"/>
      <c r="C66" s="364"/>
      <c r="D66" s="364"/>
      <c r="E66" s="364"/>
      <c r="F66" s="364"/>
      <c r="G66" s="364"/>
      <c r="H66" s="364"/>
      <c r="I66" s="364"/>
      <c r="J66" s="364"/>
      <c r="K66" s="364"/>
      <c r="L66" s="364"/>
      <c r="M66" s="364"/>
      <c r="N66" s="365"/>
    </row>
    <row r="67" spans="1:14" ht="13.5">
      <c r="A67" s="101"/>
      <c r="B67" s="366" t="s">
        <v>63</v>
      </c>
      <c r="C67" s="367"/>
      <c r="D67" s="367"/>
      <c r="E67" s="367"/>
      <c r="F67" s="367"/>
      <c r="G67" s="367"/>
      <c r="H67" s="367"/>
      <c r="I67" s="191"/>
      <c r="J67" s="192"/>
      <c r="K67" s="161" t="s">
        <v>64</v>
      </c>
      <c r="L67" s="368" t="s">
        <v>65</v>
      </c>
      <c r="M67" s="369"/>
      <c r="N67" s="162"/>
    </row>
    <row r="68" spans="1:14">
      <c r="A68" s="101"/>
      <c r="B68" s="348" t="s">
        <v>22</v>
      </c>
      <c r="C68" s="349"/>
      <c r="D68" s="349"/>
      <c r="E68" s="349"/>
      <c r="F68" s="349"/>
      <c r="G68" s="349"/>
      <c r="H68" s="349"/>
      <c r="I68" s="71"/>
      <c r="J68" s="70"/>
      <c r="K68" s="67">
        <v>0.16</v>
      </c>
      <c r="L68" s="337"/>
      <c r="M68" s="338"/>
      <c r="N68" s="66">
        <f>L68</f>
        <v>0</v>
      </c>
    </row>
    <row r="69" spans="1:14">
      <c r="A69" s="101"/>
      <c r="B69" s="72" t="s">
        <v>66</v>
      </c>
      <c r="C69" s="54"/>
      <c r="D69" s="54"/>
      <c r="E69" s="54"/>
      <c r="F69" s="54"/>
      <c r="G69" s="54"/>
      <c r="H69" s="54"/>
      <c r="I69" s="71"/>
      <c r="J69" s="70"/>
      <c r="K69" s="67">
        <v>0</v>
      </c>
      <c r="L69" s="337"/>
      <c r="M69" s="338"/>
      <c r="N69" s="66">
        <f t="shared" ref="N69:N70" si="2">L69</f>
        <v>0</v>
      </c>
    </row>
    <row r="70" spans="1:14" ht="13.5" thickBot="1">
      <c r="A70" s="101"/>
      <c r="B70" s="194" t="s">
        <v>67</v>
      </c>
      <c r="C70" s="195"/>
      <c r="D70" s="195"/>
      <c r="E70" s="195"/>
      <c r="F70" s="195"/>
      <c r="G70" s="195"/>
      <c r="H70" s="195"/>
      <c r="I70" s="69"/>
      <c r="J70" s="68"/>
      <c r="K70" s="67">
        <v>0.05</v>
      </c>
      <c r="L70" s="337"/>
      <c r="M70" s="338"/>
      <c r="N70" s="66">
        <f t="shared" si="2"/>
        <v>0</v>
      </c>
    </row>
    <row r="71" spans="1:14" ht="14.25" thickBot="1">
      <c r="A71" s="101"/>
      <c r="B71" s="339" t="s">
        <v>52</v>
      </c>
      <c r="C71" s="340"/>
      <c r="D71" s="340"/>
      <c r="E71" s="340"/>
      <c r="F71" s="340"/>
      <c r="G71" s="340"/>
      <c r="H71" s="340"/>
      <c r="I71" s="340"/>
      <c r="J71" s="340"/>
      <c r="K71" s="340"/>
      <c r="L71" s="340"/>
      <c r="M71" s="341"/>
      <c r="N71" s="65">
        <f>SUM(N68:N70)</f>
        <v>0</v>
      </c>
    </row>
    <row r="72" spans="1:14" ht="13.5" thickBot="1">
      <c r="A72" s="101"/>
      <c r="B72" s="53"/>
      <c r="C72" s="47"/>
      <c r="D72" s="47"/>
      <c r="E72" s="47"/>
      <c r="F72" s="47"/>
      <c r="G72" s="47"/>
      <c r="H72" s="47"/>
      <c r="I72" s="47"/>
      <c r="J72" s="47"/>
      <c r="K72" s="47"/>
      <c r="L72" s="47"/>
      <c r="M72" s="47"/>
      <c r="N72" s="52"/>
    </row>
    <row r="73" spans="1:14" ht="13.5" thickBot="1">
      <c r="A73" s="101"/>
      <c r="B73" s="342" t="s">
        <v>68</v>
      </c>
      <c r="C73" s="343"/>
      <c r="D73" s="343"/>
      <c r="E73" s="343"/>
      <c r="F73" s="343"/>
      <c r="G73" s="343"/>
      <c r="H73" s="343"/>
      <c r="I73" s="343"/>
      <c r="J73" s="343"/>
      <c r="K73" s="343"/>
      <c r="L73" s="343"/>
      <c r="M73" s="344"/>
      <c r="N73" s="163">
        <f>N63+N71</f>
        <v>1475911</v>
      </c>
    </row>
    <row r="74" spans="1:14" ht="13.5" thickBot="1">
      <c r="A74" s="101"/>
      <c r="B74" s="64"/>
      <c r="C74" s="63"/>
      <c r="D74" s="63"/>
      <c r="E74" s="63"/>
      <c r="F74" s="63"/>
      <c r="G74" s="63"/>
      <c r="H74" s="63"/>
      <c r="I74" s="63"/>
      <c r="J74" s="63"/>
      <c r="K74" s="63"/>
      <c r="L74" s="63"/>
      <c r="M74" s="63"/>
      <c r="N74" s="163"/>
    </row>
    <row r="75" spans="1:14" ht="13.5" thickBot="1">
      <c r="A75" s="101"/>
      <c r="B75" s="53"/>
      <c r="C75" s="47"/>
      <c r="D75" s="47"/>
      <c r="E75" s="47"/>
      <c r="F75" s="47"/>
      <c r="G75" s="47"/>
      <c r="H75" s="47"/>
      <c r="I75" s="47"/>
      <c r="J75" s="47"/>
      <c r="K75" s="47"/>
      <c r="L75" s="47"/>
      <c r="M75" s="47"/>
      <c r="N75" s="163"/>
    </row>
    <row r="76" spans="1:14">
      <c r="A76" s="101"/>
      <c r="B76" s="53"/>
      <c r="C76" s="47"/>
      <c r="D76" s="47"/>
      <c r="E76" s="47"/>
      <c r="F76" s="47"/>
      <c r="G76" s="47"/>
      <c r="H76" s="47"/>
      <c r="I76" s="47"/>
      <c r="J76" s="47"/>
      <c r="K76" s="47"/>
      <c r="L76" s="47"/>
      <c r="M76" s="47"/>
      <c r="N76" s="52"/>
    </row>
    <row r="77" spans="1:14">
      <c r="A77" s="101"/>
      <c r="B77" s="53"/>
      <c r="C77" s="47"/>
      <c r="D77" s="47"/>
      <c r="E77" s="47"/>
      <c r="F77" s="47"/>
      <c r="G77" s="55"/>
      <c r="H77" s="55"/>
      <c r="I77" s="55"/>
      <c r="J77" s="55"/>
      <c r="K77" s="47"/>
      <c r="L77" s="47"/>
      <c r="M77" s="47"/>
      <c r="N77" s="190"/>
    </row>
    <row r="78" spans="1:14" ht="13.5">
      <c r="A78" s="101"/>
      <c r="B78" s="61"/>
      <c r="C78" s="103"/>
      <c r="D78" s="103"/>
      <c r="E78" s="103"/>
      <c r="F78" s="103"/>
      <c r="G78" s="55"/>
      <c r="H78" s="103"/>
      <c r="I78" s="103"/>
      <c r="J78" s="103"/>
      <c r="K78" s="103"/>
      <c r="L78" s="103"/>
      <c r="M78" s="103"/>
      <c r="N78" s="60"/>
    </row>
    <row r="79" spans="1:14" ht="13.5">
      <c r="A79" s="101"/>
      <c r="B79" s="61"/>
      <c r="C79" s="103"/>
      <c r="D79" s="103"/>
      <c r="E79" s="103"/>
      <c r="F79" s="103"/>
      <c r="G79" s="55"/>
      <c r="H79" s="47"/>
      <c r="I79" s="47"/>
      <c r="J79" s="103"/>
      <c r="K79" s="103"/>
      <c r="L79" s="103"/>
      <c r="M79" s="103"/>
      <c r="N79" s="60"/>
    </row>
    <row r="80" spans="1:14">
      <c r="A80" s="101"/>
      <c r="B80" s="56"/>
      <c r="C80" s="104"/>
      <c r="D80" s="104"/>
      <c r="E80" s="104"/>
      <c r="F80" s="104"/>
      <c r="G80" s="55"/>
      <c r="H80" s="104"/>
      <c r="I80" s="104"/>
      <c r="J80" s="104"/>
      <c r="K80" s="104"/>
      <c r="L80" s="104"/>
      <c r="M80" s="104"/>
      <c r="N80" s="50"/>
    </row>
    <row r="81" spans="1:14">
      <c r="A81" s="101"/>
      <c r="B81" s="53"/>
      <c r="C81" s="47"/>
      <c r="D81" s="47"/>
      <c r="E81" s="47"/>
      <c r="F81" s="47"/>
      <c r="G81" s="47"/>
      <c r="H81" s="47"/>
      <c r="I81" s="47"/>
      <c r="J81" s="47"/>
      <c r="K81" s="47"/>
      <c r="L81" s="47"/>
      <c r="M81" s="47"/>
      <c r="N81" s="52"/>
    </row>
    <row r="82" spans="1:14" ht="13.5">
      <c r="A82" s="101"/>
      <c r="B82" s="59" t="s">
        <v>70</v>
      </c>
      <c r="C82" s="193"/>
      <c r="D82" s="193"/>
      <c r="E82" s="193"/>
      <c r="F82" s="193"/>
      <c r="G82" s="193"/>
      <c r="H82" s="193"/>
      <c r="I82" s="193"/>
      <c r="J82" s="193"/>
      <c r="K82" s="193"/>
      <c r="L82" s="193"/>
      <c r="M82" s="193"/>
      <c r="N82" s="58"/>
    </row>
    <row r="83" spans="1:14">
      <c r="A83" s="101"/>
      <c r="B83" s="345"/>
      <c r="C83" s="346"/>
      <c r="D83" s="346"/>
      <c r="E83" s="346"/>
      <c r="F83" s="346"/>
      <c r="G83" s="346"/>
      <c r="H83" s="346"/>
      <c r="I83" s="346"/>
      <c r="J83" s="346"/>
      <c r="K83" s="346"/>
      <c r="L83" s="346"/>
      <c r="M83" s="346"/>
      <c r="N83" s="347"/>
    </row>
    <row r="84" spans="1:14">
      <c r="A84" s="101"/>
      <c r="B84" s="345"/>
      <c r="C84" s="346"/>
      <c r="D84" s="346"/>
      <c r="E84" s="346"/>
      <c r="F84" s="346"/>
      <c r="G84" s="346"/>
      <c r="H84" s="346"/>
      <c r="I84" s="346"/>
      <c r="J84" s="346"/>
      <c r="K84" s="346"/>
      <c r="L84" s="346"/>
      <c r="M84" s="346"/>
      <c r="N84" s="347"/>
    </row>
    <row r="85" spans="1:14">
      <c r="A85" s="101"/>
      <c r="B85" s="56"/>
      <c r="C85" s="104"/>
      <c r="D85" s="104"/>
      <c r="E85" s="104"/>
      <c r="F85" s="104"/>
      <c r="G85" s="104"/>
      <c r="H85" s="104"/>
      <c r="I85" s="104"/>
      <c r="J85" s="104"/>
      <c r="K85" s="104"/>
      <c r="L85" s="104"/>
      <c r="M85" s="104"/>
      <c r="N85" s="50"/>
    </row>
    <row r="86" spans="1:14">
      <c r="A86" s="101"/>
      <c r="B86" s="57" t="s">
        <v>71</v>
      </c>
      <c r="C86" s="104"/>
      <c r="D86" s="104"/>
      <c r="E86" s="104"/>
      <c r="F86" s="104"/>
      <c r="G86" s="104"/>
      <c r="H86" s="104"/>
      <c r="I86" s="104"/>
      <c r="J86" s="104"/>
      <c r="K86" s="104"/>
      <c r="L86" s="104"/>
      <c r="M86" s="104"/>
      <c r="N86" s="50"/>
    </row>
    <row r="87" spans="1:14">
      <c r="A87" s="101"/>
      <c r="B87" s="328" t="s">
        <v>72</v>
      </c>
      <c r="C87" s="329"/>
      <c r="D87" s="329"/>
      <c r="E87" s="329"/>
      <c r="F87" s="329"/>
      <c r="G87" s="329"/>
      <c r="H87" s="329"/>
      <c r="I87" s="329"/>
      <c r="J87" s="329"/>
      <c r="K87" s="329"/>
      <c r="L87" s="329"/>
      <c r="M87" s="329"/>
      <c r="N87" s="330"/>
    </row>
    <row r="88" spans="1:14">
      <c r="A88" s="101"/>
      <c r="B88" s="328"/>
      <c r="C88" s="329"/>
      <c r="D88" s="329"/>
      <c r="E88" s="329"/>
      <c r="F88" s="329"/>
      <c r="G88" s="329"/>
      <c r="H88" s="329"/>
      <c r="I88" s="329"/>
      <c r="J88" s="329"/>
      <c r="K88" s="329"/>
      <c r="L88" s="329"/>
      <c r="M88" s="329"/>
      <c r="N88" s="330"/>
    </row>
    <row r="89" spans="1:14">
      <c r="A89" s="101"/>
      <c r="B89" s="328" t="s">
        <v>73</v>
      </c>
      <c r="C89" s="329"/>
      <c r="D89" s="329"/>
      <c r="E89" s="329"/>
      <c r="F89" s="329"/>
      <c r="G89" s="329"/>
      <c r="H89" s="329"/>
      <c r="I89" s="329"/>
      <c r="J89" s="329"/>
      <c r="K89" s="329"/>
      <c r="L89" s="329"/>
      <c r="M89" s="329"/>
      <c r="N89" s="330"/>
    </row>
    <row r="90" spans="1:14">
      <c r="A90" s="101"/>
      <c r="B90" s="328"/>
      <c r="C90" s="329"/>
      <c r="D90" s="329"/>
      <c r="E90" s="329"/>
      <c r="F90" s="329"/>
      <c r="G90" s="329"/>
      <c r="H90" s="329"/>
      <c r="I90" s="329"/>
      <c r="J90" s="329"/>
      <c r="K90" s="329"/>
      <c r="L90" s="329"/>
      <c r="M90" s="329"/>
      <c r="N90" s="330"/>
    </row>
    <row r="91" spans="1:14">
      <c r="A91" s="101"/>
      <c r="B91" s="56"/>
      <c r="C91" s="104"/>
      <c r="D91" s="104"/>
      <c r="E91" s="104"/>
      <c r="F91" s="104"/>
      <c r="G91" s="104"/>
      <c r="H91" s="104"/>
      <c r="I91" s="104"/>
      <c r="J91" s="104"/>
      <c r="K91" s="104"/>
      <c r="L91" s="104"/>
      <c r="M91" s="104"/>
      <c r="N91" s="50"/>
    </row>
    <row r="92" spans="1:14">
      <c r="A92" s="101"/>
      <c r="B92" s="53"/>
      <c r="C92" s="47"/>
      <c r="D92" s="47"/>
      <c r="E92" s="47"/>
      <c r="F92" s="47"/>
      <c r="G92" s="55"/>
      <c r="H92" s="47"/>
      <c r="I92" s="47"/>
      <c r="J92" s="47"/>
      <c r="K92" s="47"/>
      <c r="L92" s="47"/>
      <c r="M92" s="47"/>
      <c r="N92" s="52"/>
    </row>
    <row r="93" spans="1:14">
      <c r="A93" s="101"/>
      <c r="B93" s="53"/>
      <c r="C93" s="47"/>
      <c r="D93" s="47"/>
      <c r="E93" s="47"/>
      <c r="F93" s="47"/>
      <c r="G93" s="47"/>
      <c r="H93" s="54"/>
      <c r="I93" s="54"/>
      <c r="J93" s="54"/>
      <c r="K93" s="47"/>
      <c r="L93" s="47"/>
      <c r="M93" s="47"/>
      <c r="N93" s="52"/>
    </row>
    <row r="94" spans="1:14">
      <c r="A94" s="101"/>
      <c r="B94" s="53"/>
      <c r="C94" s="47"/>
      <c r="D94" s="47"/>
      <c r="E94" s="47"/>
      <c r="F94" s="47"/>
      <c r="G94" s="47"/>
      <c r="H94" s="105"/>
      <c r="I94" s="105"/>
      <c r="J94" s="105"/>
      <c r="K94" s="47"/>
      <c r="L94" s="47"/>
      <c r="M94" s="47"/>
      <c r="N94" s="52"/>
    </row>
    <row r="95" spans="1:14">
      <c r="A95" s="101"/>
      <c r="B95" s="51"/>
      <c r="C95" s="104"/>
      <c r="D95" s="104"/>
      <c r="E95" s="104"/>
      <c r="F95" s="104"/>
      <c r="G95" s="47"/>
      <c r="H95" s="47"/>
      <c r="I95" s="47"/>
      <c r="J95" s="47"/>
      <c r="K95" s="104"/>
      <c r="L95" s="104"/>
      <c r="M95" s="104"/>
      <c r="N95" s="50"/>
    </row>
    <row r="96" spans="1:14" ht="13.5">
      <c r="A96" s="101"/>
      <c r="B96" s="49"/>
      <c r="C96" s="106"/>
      <c r="D96" s="106"/>
      <c r="E96" s="47"/>
      <c r="F96" s="47"/>
      <c r="G96" s="47"/>
      <c r="H96" s="47"/>
      <c r="I96" s="47"/>
      <c r="J96" s="331"/>
      <c r="K96" s="331"/>
      <c r="L96" s="331"/>
      <c r="M96" s="331"/>
      <c r="N96" s="332"/>
    </row>
    <row r="97" spans="1:14" ht="13.5" thickBot="1">
      <c r="A97" s="101"/>
      <c r="B97" s="335"/>
      <c r="C97" s="336"/>
      <c r="D97" s="336"/>
      <c r="E97" s="48"/>
      <c r="F97" s="48"/>
      <c r="G97" s="48"/>
      <c r="H97" s="48"/>
      <c r="I97" s="48"/>
      <c r="J97" s="333"/>
      <c r="K97" s="333"/>
      <c r="L97" s="333"/>
      <c r="M97" s="333"/>
      <c r="N97" s="334"/>
    </row>
  </sheetData>
  <mergeCells count="86">
    <mergeCell ref="G29:H29"/>
    <mergeCell ref="I29:J29"/>
    <mergeCell ref="L29:M29"/>
    <mergeCell ref="C14:J14"/>
    <mergeCell ref="B18:E18"/>
    <mergeCell ref="B22:N22"/>
    <mergeCell ref="C24:K24"/>
    <mergeCell ref="L24:M24"/>
    <mergeCell ref="C25:K25"/>
    <mergeCell ref="L25:M25"/>
    <mergeCell ref="B26:N28"/>
    <mergeCell ref="B29:F29"/>
    <mergeCell ref="A2:N2"/>
    <mergeCell ref="B3:E3"/>
    <mergeCell ref="B6:N6"/>
    <mergeCell ref="B8:B14"/>
    <mergeCell ref="C8:J8"/>
    <mergeCell ref="K8:N9"/>
    <mergeCell ref="C9:J9"/>
    <mergeCell ref="C10:J10"/>
    <mergeCell ref="K10:K11"/>
    <mergeCell ref="L10:N11"/>
    <mergeCell ref="C11:J11"/>
    <mergeCell ref="C12:J13"/>
    <mergeCell ref="N12:N14"/>
    <mergeCell ref="K12:K14"/>
    <mergeCell ref="L12:L14"/>
    <mergeCell ref="M12:M14"/>
    <mergeCell ref="B31:F31"/>
    <mergeCell ref="B32:F32"/>
    <mergeCell ref="B33:F33"/>
    <mergeCell ref="L33:M33"/>
    <mergeCell ref="B30:F30"/>
    <mergeCell ref="G30:H30"/>
    <mergeCell ref="L30:M30"/>
    <mergeCell ref="B34:F34"/>
    <mergeCell ref="G34:H34"/>
    <mergeCell ref="L34:M34"/>
    <mergeCell ref="B41:I41"/>
    <mergeCell ref="L41:M41"/>
    <mergeCell ref="B42:I42"/>
    <mergeCell ref="L42:M42"/>
    <mergeCell ref="B35:M35"/>
    <mergeCell ref="B36:N38"/>
    <mergeCell ref="B39:I39"/>
    <mergeCell ref="L39:M39"/>
    <mergeCell ref="B40:I40"/>
    <mergeCell ref="L40:M40"/>
    <mergeCell ref="B44:I44"/>
    <mergeCell ref="L44:M44"/>
    <mergeCell ref="B45:M45"/>
    <mergeCell ref="B46:N48"/>
    <mergeCell ref="B49:I49"/>
    <mergeCell ref="L49:M49"/>
    <mergeCell ref="B56:H56"/>
    <mergeCell ref="L56:M56"/>
    <mergeCell ref="L57:M57"/>
    <mergeCell ref="B50:I50"/>
    <mergeCell ref="L50:M50"/>
    <mergeCell ref="B51:I51"/>
    <mergeCell ref="L51:M51"/>
    <mergeCell ref="B52:M52"/>
    <mergeCell ref="B53:N55"/>
    <mergeCell ref="B67:H67"/>
    <mergeCell ref="L67:M67"/>
    <mergeCell ref="B68:H68"/>
    <mergeCell ref="L68:M68"/>
    <mergeCell ref="L59:M59"/>
    <mergeCell ref="L60:M60"/>
    <mergeCell ref="B60:H60"/>
    <mergeCell ref="B87:N88"/>
    <mergeCell ref="B89:N90"/>
    <mergeCell ref="J96:N97"/>
    <mergeCell ref="B97:D97"/>
    <mergeCell ref="B43:I43"/>
    <mergeCell ref="L43:M43"/>
    <mergeCell ref="L58:M58"/>
    <mergeCell ref="L69:M69"/>
    <mergeCell ref="L70:M70"/>
    <mergeCell ref="B71:M71"/>
    <mergeCell ref="B73:M73"/>
    <mergeCell ref="B83:N83"/>
    <mergeCell ref="B84:N84"/>
    <mergeCell ref="B61:M61"/>
    <mergeCell ref="B63:M63"/>
    <mergeCell ref="B64:N66"/>
  </mergeCells>
  <pageMargins left="0.7" right="0.7" top="0.75" bottom="0.75" header="0.3" footer="0.3"/>
  <pageSetup paperSize="9" scale="53"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99"/>
  <sheetViews>
    <sheetView topLeftCell="A60" zoomScale="79" zoomScaleNormal="79" workbookViewId="0">
      <selection activeCell="F77" sqref="F77:K83"/>
    </sheetView>
  </sheetViews>
  <sheetFormatPr baseColWidth="10" defaultRowHeight="12.75"/>
  <cols>
    <col min="1" max="1" width="1.7109375" customWidth="1"/>
    <col min="14" max="14" width="15.140625" bestFit="1" customWidth="1"/>
    <col min="16" max="16" width="14.42578125" customWidth="1"/>
  </cols>
  <sheetData>
    <row r="1" spans="1:14" ht="13.5" thickBot="1">
      <c r="A1" s="47"/>
      <c r="B1" s="47"/>
      <c r="C1" s="47"/>
      <c r="D1" s="47"/>
      <c r="E1" s="47"/>
      <c r="F1" s="47"/>
      <c r="G1" s="47"/>
      <c r="H1" s="47"/>
      <c r="I1" s="47"/>
      <c r="J1" s="47"/>
      <c r="K1" s="47"/>
      <c r="L1" s="47"/>
      <c r="M1" s="47"/>
      <c r="N1" s="47"/>
    </row>
    <row r="2" spans="1:14" ht="13.5" thickTop="1">
      <c r="A2" s="390"/>
      <c r="B2" s="391"/>
      <c r="C2" s="391"/>
      <c r="D2" s="391"/>
      <c r="E2" s="391"/>
      <c r="F2" s="391"/>
      <c r="G2" s="391"/>
      <c r="H2" s="391"/>
      <c r="I2" s="391"/>
      <c r="J2" s="391"/>
      <c r="K2" s="391"/>
      <c r="L2" s="391"/>
      <c r="M2" s="391"/>
      <c r="N2" s="391"/>
    </row>
    <row r="3" spans="1:14">
      <c r="A3" s="125"/>
      <c r="B3" s="392" t="s">
        <v>75</v>
      </c>
      <c r="C3" s="393"/>
      <c r="D3" s="393"/>
      <c r="E3" s="394"/>
      <c r="F3" s="47"/>
      <c r="G3" s="47"/>
      <c r="H3" s="47"/>
      <c r="I3" s="47"/>
      <c r="J3" s="47"/>
      <c r="K3" s="47"/>
      <c r="L3" s="47"/>
      <c r="M3" s="47"/>
      <c r="N3" s="47"/>
    </row>
    <row r="4" spans="1:14">
      <c r="A4" s="125"/>
      <c r="B4" s="126" t="s">
        <v>0</v>
      </c>
      <c r="C4" s="127" t="s">
        <v>1</v>
      </c>
      <c r="D4" s="126" t="s">
        <v>2</v>
      </c>
      <c r="E4" s="127">
        <v>3</v>
      </c>
      <c r="F4" s="47"/>
      <c r="G4" s="47"/>
      <c r="H4" s="47"/>
      <c r="I4" s="47"/>
      <c r="J4" s="47"/>
      <c r="K4" s="47"/>
      <c r="L4" s="47"/>
      <c r="M4" s="47"/>
      <c r="N4" s="47"/>
    </row>
    <row r="5" spans="1:14">
      <c r="A5" s="125"/>
      <c r="B5" s="107"/>
      <c r="C5" s="108"/>
      <c r="D5" s="107"/>
      <c r="E5" s="108"/>
      <c r="F5" s="47"/>
      <c r="G5" s="47"/>
      <c r="H5" s="47"/>
      <c r="I5" s="47"/>
      <c r="J5" s="47"/>
      <c r="K5" s="47"/>
      <c r="L5" s="47"/>
      <c r="M5" s="47"/>
      <c r="N5" s="47"/>
    </row>
    <row r="6" spans="1:14" ht="15.75">
      <c r="A6" s="101"/>
      <c r="B6" s="395">
        <f>'[6]1,1'!B6:N6</f>
        <v>0</v>
      </c>
      <c r="C6" s="396"/>
      <c r="D6" s="396"/>
      <c r="E6" s="396"/>
      <c r="F6" s="396"/>
      <c r="G6" s="396"/>
      <c r="H6" s="396"/>
      <c r="I6" s="396"/>
      <c r="J6" s="396"/>
      <c r="K6" s="396"/>
      <c r="L6" s="396"/>
      <c r="M6" s="396"/>
      <c r="N6" s="397"/>
    </row>
    <row r="7" spans="1:14" ht="13.5" thickBot="1">
      <c r="A7" s="101"/>
      <c r="B7" s="47"/>
      <c r="C7" s="47"/>
      <c r="D7" s="47"/>
      <c r="E7" s="47"/>
      <c r="F7" s="47"/>
      <c r="G7" s="47"/>
      <c r="H7" s="47"/>
      <c r="I7" s="47"/>
      <c r="J7" s="47"/>
      <c r="K7" s="47"/>
      <c r="L7" s="47"/>
      <c r="M7" s="47"/>
      <c r="N7" s="47"/>
    </row>
    <row r="8" spans="1:14">
      <c r="A8" s="101"/>
      <c r="B8" s="398"/>
      <c r="C8" s="400" t="s">
        <v>232</v>
      </c>
      <c r="D8" s="401"/>
      <c r="E8" s="401"/>
      <c r="F8" s="401"/>
      <c r="G8" s="401"/>
      <c r="H8" s="401"/>
      <c r="I8" s="401"/>
      <c r="J8" s="402"/>
      <c r="K8" s="403"/>
      <c r="L8" s="404"/>
      <c r="M8" s="404"/>
      <c r="N8" s="405"/>
    </row>
    <row r="9" spans="1:14">
      <c r="A9" s="101"/>
      <c r="B9" s="399"/>
      <c r="C9" s="409" t="s">
        <v>231</v>
      </c>
      <c r="D9" s="410"/>
      <c r="E9" s="410"/>
      <c r="F9" s="410"/>
      <c r="G9" s="410"/>
      <c r="H9" s="410"/>
      <c r="I9" s="410"/>
      <c r="J9" s="411"/>
      <c r="K9" s="406"/>
      <c r="L9" s="407"/>
      <c r="M9" s="407"/>
      <c r="N9" s="408"/>
    </row>
    <row r="10" spans="1:14" ht="13.5">
      <c r="A10" s="101"/>
      <c r="B10" s="399"/>
      <c r="C10" s="412"/>
      <c r="D10" s="413"/>
      <c r="E10" s="413"/>
      <c r="F10" s="413"/>
      <c r="G10" s="413"/>
      <c r="H10" s="413"/>
      <c r="I10" s="413"/>
      <c r="J10" s="414"/>
      <c r="K10" s="415" t="s">
        <v>31</v>
      </c>
      <c r="L10" s="417"/>
      <c r="M10" s="418"/>
      <c r="N10" s="419"/>
    </row>
    <row r="11" spans="1:14">
      <c r="A11" s="101"/>
      <c r="B11" s="399"/>
      <c r="C11" s="409" t="s">
        <v>32</v>
      </c>
      <c r="D11" s="410"/>
      <c r="E11" s="410"/>
      <c r="F11" s="410"/>
      <c r="G11" s="410"/>
      <c r="H11" s="410"/>
      <c r="I11" s="410"/>
      <c r="J11" s="411"/>
      <c r="K11" s="416"/>
      <c r="L11" s="420"/>
      <c r="M11" s="421"/>
      <c r="N11" s="422"/>
    </row>
    <row r="12" spans="1:14">
      <c r="A12" s="101"/>
      <c r="B12" s="399"/>
      <c r="C12" s="423"/>
      <c r="D12" s="424"/>
      <c r="E12" s="424"/>
      <c r="F12" s="424"/>
      <c r="G12" s="424"/>
      <c r="H12" s="424"/>
      <c r="I12" s="424"/>
      <c r="J12" s="425"/>
      <c r="K12" s="415" t="s">
        <v>33</v>
      </c>
      <c r="L12" s="415">
        <v>1</v>
      </c>
      <c r="M12" s="415" t="s">
        <v>34</v>
      </c>
      <c r="N12" s="426">
        <v>1</v>
      </c>
    </row>
    <row r="13" spans="1:14">
      <c r="A13" s="101"/>
      <c r="B13" s="399"/>
      <c r="C13" s="423"/>
      <c r="D13" s="424"/>
      <c r="E13" s="424"/>
      <c r="F13" s="424"/>
      <c r="G13" s="424"/>
      <c r="H13" s="424"/>
      <c r="I13" s="424"/>
      <c r="J13" s="425"/>
      <c r="K13" s="428"/>
      <c r="L13" s="428"/>
      <c r="M13" s="428"/>
      <c r="N13" s="427"/>
    </row>
    <row r="14" spans="1:14">
      <c r="A14" s="101"/>
      <c r="B14" s="399"/>
      <c r="C14" s="409" t="s">
        <v>35</v>
      </c>
      <c r="D14" s="410"/>
      <c r="E14" s="410"/>
      <c r="F14" s="410"/>
      <c r="G14" s="410"/>
      <c r="H14" s="410"/>
      <c r="I14" s="410"/>
      <c r="J14" s="411"/>
      <c r="K14" s="428"/>
      <c r="L14" s="428"/>
      <c r="M14" s="428"/>
      <c r="N14" s="427"/>
    </row>
    <row r="15" spans="1:14" ht="14.25" thickBot="1">
      <c r="A15" s="101"/>
      <c r="B15" s="94"/>
      <c r="C15" s="93"/>
      <c r="D15" s="93"/>
      <c r="E15" s="93"/>
      <c r="F15" s="93"/>
      <c r="G15" s="93"/>
      <c r="H15" s="93"/>
      <c r="I15" s="93"/>
      <c r="J15" s="93"/>
      <c r="K15" s="93"/>
      <c r="L15" s="92"/>
      <c r="M15" s="92"/>
      <c r="N15" s="91"/>
    </row>
    <row r="16" spans="1:14" ht="13.5">
      <c r="A16" s="101"/>
      <c r="B16" s="90"/>
      <c r="C16" s="89"/>
      <c r="D16" s="89"/>
      <c r="E16" s="89"/>
      <c r="F16" s="89"/>
      <c r="G16" s="89"/>
      <c r="H16" s="89"/>
      <c r="I16" s="89"/>
      <c r="J16" s="89"/>
      <c r="K16" s="88" t="s">
        <v>36</v>
      </c>
      <c r="L16" s="87" t="s">
        <v>37</v>
      </c>
      <c r="M16" s="87" t="s">
        <v>38</v>
      </c>
      <c r="N16" s="86" t="s">
        <v>39</v>
      </c>
    </row>
    <row r="17" spans="1:14" ht="13.5">
      <c r="A17" s="101"/>
      <c r="B17" s="56"/>
      <c r="C17" s="204"/>
      <c r="D17" s="204"/>
      <c r="E17" s="204"/>
      <c r="F17" s="204"/>
      <c r="G17" s="204"/>
      <c r="H17" s="204"/>
      <c r="I17" s="204"/>
      <c r="J17" s="204"/>
      <c r="K17" s="102"/>
      <c r="L17" s="85"/>
      <c r="M17" s="85"/>
      <c r="N17" s="84"/>
    </row>
    <row r="18" spans="1:14" ht="13.5">
      <c r="A18" s="101"/>
      <c r="B18" s="432" t="s">
        <v>40</v>
      </c>
      <c r="C18" s="433"/>
      <c r="D18" s="433"/>
      <c r="E18" s="433"/>
      <c r="F18" s="204"/>
      <c r="G18" s="204"/>
      <c r="H18" s="204" t="s">
        <v>41</v>
      </c>
      <c r="I18" s="47"/>
      <c r="J18" s="204"/>
      <c r="K18" s="102"/>
      <c r="L18" s="47"/>
      <c r="M18" s="47"/>
      <c r="N18" s="83"/>
    </row>
    <row r="19" spans="1:14" ht="13.5">
      <c r="A19" s="101"/>
      <c r="B19" s="82"/>
      <c r="C19" s="81"/>
      <c r="D19" s="81"/>
      <c r="E19" s="81"/>
      <c r="F19" s="81"/>
      <c r="G19" s="81"/>
      <c r="H19" s="81"/>
      <c r="I19" s="81"/>
      <c r="J19" s="81"/>
      <c r="K19" s="81"/>
      <c r="L19" s="81"/>
      <c r="M19" s="81"/>
      <c r="N19" s="80"/>
    </row>
    <row r="20" spans="1:14" ht="13.5" thickBot="1">
      <c r="A20" s="101"/>
      <c r="B20" s="211"/>
      <c r="C20" s="212"/>
      <c r="D20" s="212"/>
      <c r="E20" s="212"/>
      <c r="F20" s="212"/>
      <c r="G20" s="212"/>
      <c r="H20" s="212"/>
      <c r="I20" s="212"/>
      <c r="J20" s="212"/>
      <c r="K20" s="212"/>
      <c r="L20" s="212"/>
      <c r="M20" s="212"/>
      <c r="N20" s="79"/>
    </row>
    <row r="21" spans="1:14" ht="13.5" thickBot="1">
      <c r="A21" s="101"/>
      <c r="B21" s="64"/>
      <c r="C21" s="63"/>
      <c r="D21" s="63"/>
      <c r="E21" s="63"/>
      <c r="F21" s="63"/>
      <c r="G21" s="63"/>
      <c r="H21" s="47"/>
      <c r="I21" s="47"/>
      <c r="J21" s="63"/>
      <c r="K21" s="63"/>
      <c r="L21" s="63"/>
      <c r="M21" s="63"/>
      <c r="N21" s="62"/>
    </row>
    <row r="22" spans="1:14" ht="13.5">
      <c r="A22" s="101"/>
      <c r="B22" s="434" t="s">
        <v>42</v>
      </c>
      <c r="C22" s="435"/>
      <c r="D22" s="435"/>
      <c r="E22" s="435"/>
      <c r="F22" s="435"/>
      <c r="G22" s="435"/>
      <c r="H22" s="435"/>
      <c r="I22" s="435"/>
      <c r="J22" s="435"/>
      <c r="K22" s="435"/>
      <c r="L22" s="435"/>
      <c r="M22" s="435"/>
      <c r="N22" s="436"/>
    </row>
    <row r="23" spans="1:14" ht="13.5" thickBot="1">
      <c r="A23" s="101"/>
      <c r="B23" s="53"/>
      <c r="C23" s="47"/>
      <c r="D23" s="47"/>
      <c r="E23" s="47"/>
      <c r="F23" s="47"/>
      <c r="G23" s="47"/>
      <c r="H23" s="47"/>
      <c r="I23" s="47"/>
      <c r="J23" s="47"/>
      <c r="K23" s="47"/>
      <c r="L23" s="47"/>
      <c r="M23" s="47"/>
      <c r="N23" s="52"/>
    </row>
    <row r="24" spans="1:14">
      <c r="A24" s="101"/>
      <c r="B24" s="189" t="s">
        <v>43</v>
      </c>
      <c r="C24" s="437" t="s">
        <v>44</v>
      </c>
      <c r="D24" s="438"/>
      <c r="E24" s="438"/>
      <c r="F24" s="438"/>
      <c r="G24" s="438"/>
      <c r="H24" s="438"/>
      <c r="I24" s="438"/>
      <c r="J24" s="438"/>
      <c r="K24" s="439"/>
      <c r="L24" s="440" t="s">
        <v>45</v>
      </c>
      <c r="M24" s="441"/>
      <c r="N24" s="189" t="s">
        <v>10</v>
      </c>
    </row>
    <row r="25" spans="1:14" ht="37.9" customHeight="1" thickBot="1">
      <c r="A25" s="101"/>
      <c r="B25" s="153" t="s">
        <v>136</v>
      </c>
      <c r="C25" s="464" t="s">
        <v>143</v>
      </c>
      <c r="D25" s="465"/>
      <c r="E25" s="465"/>
      <c r="F25" s="465"/>
      <c r="G25" s="465"/>
      <c r="H25" s="465"/>
      <c r="I25" s="465"/>
      <c r="J25" s="465"/>
      <c r="K25" s="466"/>
      <c r="L25" s="445"/>
      <c r="M25" s="446"/>
      <c r="N25" s="154"/>
    </row>
    <row r="26" spans="1:14">
      <c r="A26" s="101"/>
      <c r="B26" s="357" t="s">
        <v>46</v>
      </c>
      <c r="C26" s="358"/>
      <c r="D26" s="358"/>
      <c r="E26" s="358"/>
      <c r="F26" s="358"/>
      <c r="G26" s="358"/>
      <c r="H26" s="358"/>
      <c r="I26" s="358"/>
      <c r="J26" s="358"/>
      <c r="K26" s="358"/>
      <c r="L26" s="358"/>
      <c r="M26" s="358"/>
      <c r="N26" s="359"/>
    </row>
    <row r="27" spans="1:14">
      <c r="A27" s="101"/>
      <c r="B27" s="360"/>
      <c r="C27" s="361"/>
      <c r="D27" s="361"/>
      <c r="E27" s="361"/>
      <c r="F27" s="361"/>
      <c r="G27" s="361"/>
      <c r="H27" s="361"/>
      <c r="I27" s="361"/>
      <c r="J27" s="361"/>
      <c r="K27" s="361"/>
      <c r="L27" s="361"/>
      <c r="M27" s="361"/>
      <c r="N27" s="362"/>
    </row>
    <row r="28" spans="1:14" ht="13.5" thickBot="1">
      <c r="A28" s="101"/>
      <c r="B28" s="363"/>
      <c r="C28" s="364"/>
      <c r="D28" s="364"/>
      <c r="E28" s="364"/>
      <c r="F28" s="364"/>
      <c r="G28" s="364"/>
      <c r="H28" s="364"/>
      <c r="I28" s="364"/>
      <c r="J28" s="364"/>
      <c r="K28" s="364"/>
      <c r="L28" s="364"/>
      <c r="M28" s="364"/>
      <c r="N28" s="365"/>
    </row>
    <row r="29" spans="1:14" ht="13.5">
      <c r="A29" s="101"/>
      <c r="B29" s="366" t="s">
        <v>44</v>
      </c>
      <c r="C29" s="429"/>
      <c r="D29" s="429"/>
      <c r="E29" s="429"/>
      <c r="F29" s="447"/>
      <c r="G29" s="376" t="s">
        <v>47</v>
      </c>
      <c r="H29" s="429"/>
      <c r="I29" s="430" t="s">
        <v>48</v>
      </c>
      <c r="J29" s="431"/>
      <c r="K29" s="155" t="s">
        <v>49</v>
      </c>
      <c r="L29" s="376" t="s">
        <v>50</v>
      </c>
      <c r="M29" s="375"/>
      <c r="N29" s="156" t="s">
        <v>51</v>
      </c>
    </row>
    <row r="30" spans="1:14">
      <c r="A30" s="101"/>
      <c r="B30" s="348" t="s">
        <v>115</v>
      </c>
      <c r="C30" s="349"/>
      <c r="D30" s="349"/>
      <c r="E30" s="349"/>
      <c r="F30" s="370"/>
      <c r="G30" s="389"/>
      <c r="H30" s="370"/>
      <c r="I30" s="207" t="s">
        <v>116</v>
      </c>
      <c r="J30" s="206"/>
      <c r="K30" s="179">
        <v>45000</v>
      </c>
      <c r="L30" s="387">
        <v>0.9</v>
      </c>
      <c r="M30" s="388"/>
      <c r="N30" s="181">
        <f>TRUNC(K30*L30)</f>
        <v>40500</v>
      </c>
    </row>
    <row r="31" spans="1:14">
      <c r="A31" s="101"/>
      <c r="B31" s="348" t="s">
        <v>117</v>
      </c>
      <c r="C31" s="349"/>
      <c r="D31" s="349"/>
      <c r="E31" s="349"/>
      <c r="F31" s="370"/>
      <c r="G31" s="78"/>
      <c r="H31" s="77"/>
      <c r="I31" s="207" t="s">
        <v>116</v>
      </c>
      <c r="J31" s="206"/>
      <c r="K31" s="179"/>
      <c r="L31" s="208"/>
      <c r="M31" s="209"/>
      <c r="N31" s="181">
        <f t="shared" ref="N31:N34" si="0">+K31*L31</f>
        <v>0</v>
      </c>
    </row>
    <row r="32" spans="1:14">
      <c r="A32" s="101"/>
      <c r="B32" s="348" t="s">
        <v>118</v>
      </c>
      <c r="C32" s="349"/>
      <c r="D32" s="349"/>
      <c r="E32" s="349"/>
      <c r="F32" s="370"/>
      <c r="G32" s="78"/>
      <c r="H32" s="77"/>
      <c r="I32" s="207" t="s">
        <v>116</v>
      </c>
      <c r="J32" s="206"/>
      <c r="K32" s="179"/>
      <c r="L32" s="208"/>
      <c r="M32" s="209"/>
      <c r="N32" s="181">
        <f t="shared" si="0"/>
        <v>0</v>
      </c>
    </row>
    <row r="33" spans="1:14">
      <c r="A33" s="101"/>
      <c r="B33" s="348" t="s">
        <v>119</v>
      </c>
      <c r="C33" s="349"/>
      <c r="D33" s="349"/>
      <c r="E33" s="349"/>
      <c r="F33" s="370"/>
      <c r="G33" s="78"/>
      <c r="H33" s="77"/>
      <c r="I33" s="207" t="s">
        <v>116</v>
      </c>
      <c r="J33" s="206"/>
      <c r="K33" s="179"/>
      <c r="L33" s="387"/>
      <c r="M33" s="388"/>
      <c r="N33" s="181">
        <f t="shared" si="0"/>
        <v>0</v>
      </c>
    </row>
    <row r="34" spans="1:14" ht="13.5" thickBot="1">
      <c r="A34" s="101"/>
      <c r="B34" s="352" t="s">
        <v>120</v>
      </c>
      <c r="C34" s="353"/>
      <c r="D34" s="353"/>
      <c r="E34" s="353"/>
      <c r="F34" s="354"/>
      <c r="G34" s="384"/>
      <c r="H34" s="354"/>
      <c r="I34" s="207" t="s">
        <v>116</v>
      </c>
      <c r="J34" s="206"/>
      <c r="K34" s="180">
        <v>60000</v>
      </c>
      <c r="L34" s="385">
        <v>1</v>
      </c>
      <c r="M34" s="386"/>
      <c r="N34" s="181">
        <f t="shared" si="0"/>
        <v>60000</v>
      </c>
    </row>
    <row r="35" spans="1:14" ht="14.25" thickBot="1">
      <c r="A35" s="101"/>
      <c r="B35" s="339" t="s">
        <v>52</v>
      </c>
      <c r="C35" s="340"/>
      <c r="D35" s="340"/>
      <c r="E35" s="340"/>
      <c r="F35" s="340"/>
      <c r="G35" s="340"/>
      <c r="H35" s="340"/>
      <c r="I35" s="340"/>
      <c r="J35" s="340"/>
      <c r="K35" s="340"/>
      <c r="L35" s="340"/>
      <c r="M35" s="341"/>
      <c r="N35" s="182">
        <f>SUM(N30:N34)</f>
        <v>100500</v>
      </c>
    </row>
    <row r="36" spans="1:14">
      <c r="A36" s="101"/>
      <c r="B36" s="357" t="s">
        <v>53</v>
      </c>
      <c r="C36" s="358"/>
      <c r="D36" s="358"/>
      <c r="E36" s="358"/>
      <c r="F36" s="358"/>
      <c r="G36" s="358"/>
      <c r="H36" s="358"/>
      <c r="I36" s="358"/>
      <c r="J36" s="358"/>
      <c r="K36" s="358"/>
      <c r="L36" s="358"/>
      <c r="M36" s="358"/>
      <c r="N36" s="359"/>
    </row>
    <row r="37" spans="1:14">
      <c r="A37" s="101"/>
      <c r="B37" s="360"/>
      <c r="C37" s="361"/>
      <c r="D37" s="361"/>
      <c r="E37" s="361"/>
      <c r="F37" s="361"/>
      <c r="G37" s="361"/>
      <c r="H37" s="361"/>
      <c r="I37" s="361"/>
      <c r="J37" s="361"/>
      <c r="K37" s="361"/>
      <c r="L37" s="361"/>
      <c r="M37" s="361"/>
      <c r="N37" s="362"/>
    </row>
    <row r="38" spans="1:14" ht="13.5" thickBot="1">
      <c r="A38" s="101"/>
      <c r="B38" s="363"/>
      <c r="C38" s="364"/>
      <c r="D38" s="364"/>
      <c r="E38" s="364"/>
      <c r="F38" s="364"/>
      <c r="G38" s="364"/>
      <c r="H38" s="364"/>
      <c r="I38" s="364"/>
      <c r="J38" s="364"/>
      <c r="K38" s="364"/>
      <c r="L38" s="364"/>
      <c r="M38" s="364"/>
      <c r="N38" s="365"/>
    </row>
    <row r="39" spans="1:14" ht="13.5">
      <c r="A39" s="101"/>
      <c r="B39" s="366" t="s">
        <v>44</v>
      </c>
      <c r="C39" s="367"/>
      <c r="D39" s="367"/>
      <c r="E39" s="367"/>
      <c r="F39" s="367"/>
      <c r="G39" s="367"/>
      <c r="H39" s="367"/>
      <c r="I39" s="375"/>
      <c r="J39" s="210" t="s">
        <v>45</v>
      </c>
      <c r="K39" s="155" t="s">
        <v>10</v>
      </c>
      <c r="L39" s="376" t="s">
        <v>54</v>
      </c>
      <c r="M39" s="375"/>
      <c r="N39" s="156" t="s">
        <v>51</v>
      </c>
    </row>
    <row r="40" spans="1:14">
      <c r="A40" s="101"/>
      <c r="B40" s="348"/>
      <c r="C40" s="349"/>
      <c r="D40" s="349"/>
      <c r="E40" s="349"/>
      <c r="F40" s="349"/>
      <c r="G40" s="349"/>
      <c r="H40" s="349"/>
      <c r="I40" s="370"/>
      <c r="J40" s="175" t="s">
        <v>116</v>
      </c>
      <c r="K40" s="220">
        <v>1</v>
      </c>
      <c r="L40" s="452">
        <v>215000</v>
      </c>
      <c r="M40" s="453"/>
      <c r="N40" s="181">
        <f>K40*L40</f>
        <v>215000</v>
      </c>
    </row>
    <row r="41" spans="1:14">
      <c r="A41" s="101"/>
      <c r="B41" s="348" t="s">
        <v>144</v>
      </c>
      <c r="C41" s="349"/>
      <c r="D41" s="349"/>
      <c r="E41" s="349"/>
      <c r="F41" s="349"/>
      <c r="G41" s="349"/>
      <c r="H41" s="349"/>
      <c r="I41" s="370"/>
      <c r="J41" s="175" t="s">
        <v>116</v>
      </c>
      <c r="K41" s="220">
        <v>1</v>
      </c>
      <c r="L41" s="452">
        <v>289500</v>
      </c>
      <c r="M41" s="453"/>
      <c r="N41" s="181">
        <f t="shared" ref="N41:N46" si="1">K41*L41</f>
        <v>289500</v>
      </c>
    </row>
    <row r="42" spans="1:14">
      <c r="A42" s="101"/>
      <c r="B42" s="348" t="s">
        <v>145</v>
      </c>
      <c r="C42" s="349"/>
      <c r="D42" s="349"/>
      <c r="E42" s="349"/>
      <c r="F42" s="349"/>
      <c r="G42" s="349"/>
      <c r="H42" s="349"/>
      <c r="I42" s="370"/>
      <c r="J42" s="175" t="s">
        <v>93</v>
      </c>
      <c r="K42" s="220">
        <v>4</v>
      </c>
      <c r="L42" s="452">
        <f>350000/3</f>
        <v>116666.66666666667</v>
      </c>
      <c r="M42" s="453"/>
      <c r="N42" s="181">
        <f>TRUNC((K42*L42),0)</f>
        <v>466666</v>
      </c>
    </row>
    <row r="43" spans="1:14">
      <c r="A43" s="101"/>
      <c r="B43" s="348" t="s">
        <v>146</v>
      </c>
      <c r="C43" s="349"/>
      <c r="D43" s="349"/>
      <c r="E43" s="349"/>
      <c r="F43" s="349"/>
      <c r="G43" s="349"/>
      <c r="H43" s="349"/>
      <c r="I43" s="370"/>
      <c r="J43" s="175" t="s">
        <v>116</v>
      </c>
      <c r="K43" s="220">
        <v>1</v>
      </c>
      <c r="L43" s="452">
        <v>45000</v>
      </c>
      <c r="M43" s="453"/>
      <c r="N43" s="181">
        <f t="shared" si="1"/>
        <v>45000</v>
      </c>
    </row>
    <row r="44" spans="1:14">
      <c r="A44" s="101"/>
      <c r="B44" s="348" t="s">
        <v>147</v>
      </c>
      <c r="C44" s="349"/>
      <c r="D44" s="349"/>
      <c r="E44" s="349"/>
      <c r="F44" s="349"/>
      <c r="G44" s="349"/>
      <c r="H44" s="349"/>
      <c r="I44" s="370"/>
      <c r="J44" s="175" t="s">
        <v>116</v>
      </c>
      <c r="K44" s="220">
        <v>4</v>
      </c>
      <c r="L44" s="452">
        <f>350000/2</f>
        <v>175000</v>
      </c>
      <c r="M44" s="453"/>
      <c r="N44" s="181">
        <f t="shared" si="1"/>
        <v>700000</v>
      </c>
    </row>
    <row r="45" spans="1:14" ht="13.5" thickBot="1">
      <c r="A45" s="101"/>
      <c r="B45" s="352"/>
      <c r="C45" s="353"/>
      <c r="D45" s="353"/>
      <c r="E45" s="353"/>
      <c r="F45" s="353"/>
      <c r="G45" s="353"/>
      <c r="H45" s="353"/>
      <c r="I45" s="354"/>
      <c r="J45" s="175"/>
      <c r="K45" s="158"/>
      <c r="L45" s="371"/>
      <c r="M45" s="372"/>
      <c r="N45" s="181">
        <f t="shared" si="1"/>
        <v>0</v>
      </c>
    </row>
    <row r="46" spans="1:14" ht="13.5" thickBot="1">
      <c r="A46" s="101"/>
      <c r="B46" s="352"/>
      <c r="C46" s="353"/>
      <c r="D46" s="353"/>
      <c r="E46" s="353"/>
      <c r="F46" s="353"/>
      <c r="G46" s="353"/>
      <c r="H46" s="353"/>
      <c r="I46" s="354"/>
      <c r="J46" s="175"/>
      <c r="K46" s="159"/>
      <c r="L46" s="373"/>
      <c r="M46" s="374"/>
      <c r="N46" s="181">
        <f t="shared" si="1"/>
        <v>0</v>
      </c>
    </row>
    <row r="47" spans="1:14" ht="14.25" thickBot="1">
      <c r="A47" s="101"/>
      <c r="B47" s="339" t="s">
        <v>52</v>
      </c>
      <c r="C47" s="340"/>
      <c r="D47" s="340"/>
      <c r="E47" s="340"/>
      <c r="F47" s="340"/>
      <c r="G47" s="340"/>
      <c r="H47" s="340"/>
      <c r="I47" s="340"/>
      <c r="J47" s="340"/>
      <c r="K47" s="340"/>
      <c r="L47" s="340"/>
      <c r="M47" s="341"/>
      <c r="N47" s="183">
        <f>SUM(N40:N46)</f>
        <v>1716166</v>
      </c>
    </row>
    <row r="48" spans="1:14">
      <c r="A48" s="101"/>
      <c r="B48" s="357" t="s">
        <v>55</v>
      </c>
      <c r="C48" s="358"/>
      <c r="D48" s="358"/>
      <c r="E48" s="358"/>
      <c r="F48" s="358"/>
      <c r="G48" s="358"/>
      <c r="H48" s="358"/>
      <c r="I48" s="358"/>
      <c r="J48" s="358"/>
      <c r="K48" s="358"/>
      <c r="L48" s="358"/>
      <c r="M48" s="358"/>
      <c r="N48" s="359"/>
    </row>
    <row r="49" spans="1:14">
      <c r="A49" s="101"/>
      <c r="B49" s="360"/>
      <c r="C49" s="361"/>
      <c r="D49" s="361"/>
      <c r="E49" s="361"/>
      <c r="F49" s="361"/>
      <c r="G49" s="361"/>
      <c r="H49" s="361"/>
      <c r="I49" s="361"/>
      <c r="J49" s="361"/>
      <c r="K49" s="361"/>
      <c r="L49" s="361"/>
      <c r="M49" s="361"/>
      <c r="N49" s="362"/>
    </row>
    <row r="50" spans="1:14" ht="13.5" thickBot="1">
      <c r="A50" s="101"/>
      <c r="B50" s="363"/>
      <c r="C50" s="364"/>
      <c r="D50" s="364"/>
      <c r="E50" s="364"/>
      <c r="F50" s="364"/>
      <c r="G50" s="364"/>
      <c r="H50" s="364"/>
      <c r="I50" s="364"/>
      <c r="J50" s="364"/>
      <c r="K50" s="364"/>
      <c r="L50" s="364"/>
      <c r="M50" s="364"/>
      <c r="N50" s="365"/>
    </row>
    <row r="51" spans="1:14" ht="13.5">
      <c r="A51" s="101"/>
      <c r="B51" s="366" t="s">
        <v>56</v>
      </c>
      <c r="C51" s="367"/>
      <c r="D51" s="367"/>
      <c r="E51" s="367"/>
      <c r="F51" s="367"/>
      <c r="G51" s="367"/>
      <c r="H51" s="367"/>
      <c r="I51" s="375" t="s">
        <v>45</v>
      </c>
      <c r="J51" s="210" t="s">
        <v>45</v>
      </c>
      <c r="K51" s="155" t="s">
        <v>10</v>
      </c>
      <c r="L51" s="376" t="s">
        <v>54</v>
      </c>
      <c r="M51" s="375"/>
      <c r="N51" s="156" t="s">
        <v>51</v>
      </c>
    </row>
    <row r="52" spans="1:14">
      <c r="A52" s="101"/>
      <c r="B52" s="377" t="s">
        <v>131</v>
      </c>
      <c r="C52" s="378"/>
      <c r="D52" s="378"/>
      <c r="E52" s="378"/>
      <c r="F52" s="378"/>
      <c r="G52" s="378"/>
      <c r="H52" s="378"/>
      <c r="I52" s="379"/>
      <c r="J52" s="76"/>
      <c r="K52" s="75">
        <v>1</v>
      </c>
      <c r="L52" s="380">
        <f>15000+2</f>
        <v>15002</v>
      </c>
      <c r="M52" s="381"/>
      <c r="N52" s="181">
        <f>K52*L52</f>
        <v>15002</v>
      </c>
    </row>
    <row r="53" spans="1:14" ht="13.5" thickBot="1">
      <c r="A53" s="101"/>
      <c r="B53" s="377"/>
      <c r="C53" s="378"/>
      <c r="D53" s="378"/>
      <c r="E53" s="378"/>
      <c r="F53" s="378"/>
      <c r="G53" s="378"/>
      <c r="H53" s="378"/>
      <c r="I53" s="379"/>
      <c r="J53" s="48"/>
      <c r="K53" s="73"/>
      <c r="L53" s="382"/>
      <c r="M53" s="383"/>
      <c r="N53" s="184"/>
    </row>
    <row r="54" spans="1:14" ht="14.25" thickBot="1">
      <c r="A54" s="101"/>
      <c r="B54" s="339" t="s">
        <v>52</v>
      </c>
      <c r="C54" s="340"/>
      <c r="D54" s="340"/>
      <c r="E54" s="340"/>
      <c r="F54" s="340"/>
      <c r="G54" s="340"/>
      <c r="H54" s="340"/>
      <c r="I54" s="340"/>
      <c r="J54" s="340"/>
      <c r="K54" s="340"/>
      <c r="L54" s="340"/>
      <c r="M54" s="341"/>
      <c r="N54" s="182">
        <f>SUM(N52:N53)</f>
        <v>15002</v>
      </c>
    </row>
    <row r="55" spans="1:14">
      <c r="A55" s="101"/>
      <c r="B55" s="357" t="s">
        <v>57</v>
      </c>
      <c r="C55" s="358"/>
      <c r="D55" s="358"/>
      <c r="E55" s="358"/>
      <c r="F55" s="358"/>
      <c r="G55" s="358"/>
      <c r="H55" s="358"/>
      <c r="I55" s="358"/>
      <c r="J55" s="358"/>
      <c r="K55" s="358"/>
      <c r="L55" s="358"/>
      <c r="M55" s="358"/>
      <c r="N55" s="359"/>
    </row>
    <row r="56" spans="1:14">
      <c r="A56" s="101"/>
      <c r="B56" s="360"/>
      <c r="C56" s="361"/>
      <c r="D56" s="361"/>
      <c r="E56" s="361"/>
      <c r="F56" s="361"/>
      <c r="G56" s="361"/>
      <c r="H56" s="361"/>
      <c r="I56" s="361"/>
      <c r="J56" s="361"/>
      <c r="K56" s="361"/>
      <c r="L56" s="361"/>
      <c r="M56" s="361"/>
      <c r="N56" s="362"/>
    </row>
    <row r="57" spans="1:14" ht="13.5" thickBot="1">
      <c r="A57" s="101"/>
      <c r="B57" s="363"/>
      <c r="C57" s="364"/>
      <c r="D57" s="364"/>
      <c r="E57" s="364"/>
      <c r="F57" s="364"/>
      <c r="G57" s="364"/>
      <c r="H57" s="364"/>
      <c r="I57" s="364"/>
      <c r="J57" s="364"/>
      <c r="K57" s="364"/>
      <c r="L57" s="364"/>
      <c r="M57" s="364"/>
      <c r="N57" s="365"/>
    </row>
    <row r="58" spans="1:14" ht="13.5">
      <c r="A58" s="101"/>
      <c r="B58" s="366" t="s">
        <v>58</v>
      </c>
      <c r="C58" s="367"/>
      <c r="D58" s="367"/>
      <c r="E58" s="367"/>
      <c r="F58" s="367"/>
      <c r="G58" s="367"/>
      <c r="H58" s="367"/>
      <c r="I58" s="155" t="s">
        <v>59</v>
      </c>
      <c r="J58" s="160" t="s">
        <v>60</v>
      </c>
      <c r="K58" s="161" t="s">
        <v>132</v>
      </c>
      <c r="L58" s="368" t="s">
        <v>50</v>
      </c>
      <c r="M58" s="369"/>
      <c r="N58" s="162" t="s">
        <v>51</v>
      </c>
    </row>
    <row r="59" spans="1:14">
      <c r="A59" s="101"/>
      <c r="B59" s="214" t="s">
        <v>127</v>
      </c>
      <c r="C59" s="215"/>
      <c r="D59" s="215"/>
      <c r="E59" s="215"/>
      <c r="F59" s="215"/>
      <c r="G59" s="215"/>
      <c r="H59" s="215"/>
      <c r="I59" s="218">
        <v>72668</v>
      </c>
      <c r="J59" s="218">
        <f>I59*0.75</f>
        <v>54501</v>
      </c>
      <c r="K59" s="74"/>
      <c r="L59" s="450">
        <v>1</v>
      </c>
      <c r="M59" s="451"/>
      <c r="N59" s="187">
        <f>TRUNC((I59+J59)*L59,0)</f>
        <v>127169</v>
      </c>
    </row>
    <row r="60" spans="1:14">
      <c r="A60" s="101"/>
      <c r="B60" s="214" t="s">
        <v>128</v>
      </c>
      <c r="C60" s="215"/>
      <c r="D60" s="215"/>
      <c r="E60" s="215"/>
      <c r="F60" s="215"/>
      <c r="G60" s="215"/>
      <c r="H60" s="215"/>
      <c r="I60" s="218">
        <v>49050</v>
      </c>
      <c r="J60" s="218">
        <f>I60*0.75</f>
        <v>36787.5</v>
      </c>
      <c r="K60" s="74"/>
      <c r="L60" s="450">
        <v>1</v>
      </c>
      <c r="M60" s="451"/>
      <c r="N60" s="187">
        <f t="shared" ref="N60:N62" si="2">TRUNC((I60+J60)*L60,0)</f>
        <v>85837</v>
      </c>
    </row>
    <row r="61" spans="1:14">
      <c r="A61" s="101"/>
      <c r="B61" s="214" t="s">
        <v>129</v>
      </c>
      <c r="C61" s="215"/>
      <c r="D61" s="215"/>
      <c r="E61" s="215"/>
      <c r="F61" s="215"/>
      <c r="G61" s="215"/>
      <c r="H61" s="215"/>
      <c r="I61" s="218">
        <v>41965</v>
      </c>
      <c r="J61" s="218">
        <f>I61*0.75</f>
        <v>31473.75</v>
      </c>
      <c r="K61" s="74"/>
      <c r="L61" s="450">
        <v>1</v>
      </c>
      <c r="M61" s="451"/>
      <c r="N61" s="187">
        <f t="shared" si="2"/>
        <v>73438</v>
      </c>
    </row>
    <row r="62" spans="1:14" ht="13.5" thickBot="1">
      <c r="A62" s="101"/>
      <c r="B62" s="352" t="s">
        <v>130</v>
      </c>
      <c r="C62" s="353"/>
      <c r="D62" s="353"/>
      <c r="E62" s="353"/>
      <c r="F62" s="353"/>
      <c r="G62" s="353"/>
      <c r="H62" s="354"/>
      <c r="I62" s="219">
        <v>90832</v>
      </c>
      <c r="J62" s="219">
        <f>I62*0.75</f>
        <v>68124</v>
      </c>
      <c r="K62" s="73"/>
      <c r="L62" s="448">
        <v>0.5</v>
      </c>
      <c r="M62" s="449"/>
      <c r="N62" s="187">
        <f t="shared" si="2"/>
        <v>79478</v>
      </c>
    </row>
    <row r="63" spans="1:14" ht="14.25" thickBot="1">
      <c r="A63" s="101"/>
      <c r="B63" s="339" t="s">
        <v>52</v>
      </c>
      <c r="C63" s="340"/>
      <c r="D63" s="340"/>
      <c r="E63" s="340"/>
      <c r="F63" s="340"/>
      <c r="G63" s="340"/>
      <c r="H63" s="340"/>
      <c r="I63" s="340"/>
      <c r="J63" s="340"/>
      <c r="K63" s="340"/>
      <c r="L63" s="340"/>
      <c r="M63" s="341"/>
      <c r="N63" s="183">
        <f>SUM(N59:N62)</f>
        <v>365922</v>
      </c>
    </row>
    <row r="64" spans="1:14" ht="13.5" thickBot="1">
      <c r="A64" s="101"/>
      <c r="B64" s="53"/>
      <c r="C64" s="47"/>
      <c r="D64" s="47"/>
      <c r="E64" s="47"/>
      <c r="F64" s="47"/>
      <c r="G64" s="47"/>
      <c r="H64" s="47"/>
      <c r="I64" s="47"/>
      <c r="J64" s="47"/>
      <c r="K64" s="47"/>
      <c r="L64" s="47"/>
      <c r="M64" s="47"/>
      <c r="N64" s="52"/>
    </row>
    <row r="65" spans="1:14" ht="13.5" thickBot="1">
      <c r="A65" s="101"/>
      <c r="B65" s="342" t="s">
        <v>61</v>
      </c>
      <c r="C65" s="343"/>
      <c r="D65" s="343"/>
      <c r="E65" s="343"/>
      <c r="F65" s="343"/>
      <c r="G65" s="343"/>
      <c r="H65" s="343"/>
      <c r="I65" s="343"/>
      <c r="J65" s="343"/>
      <c r="K65" s="343"/>
      <c r="L65" s="343"/>
      <c r="M65" s="344"/>
      <c r="N65" s="188">
        <f>N63+N54+N47+N35</f>
        <v>2197590</v>
      </c>
    </row>
    <row r="66" spans="1:14">
      <c r="A66" s="101"/>
      <c r="B66" s="357" t="s">
        <v>62</v>
      </c>
      <c r="C66" s="358"/>
      <c r="D66" s="358"/>
      <c r="E66" s="358"/>
      <c r="F66" s="358"/>
      <c r="G66" s="358"/>
      <c r="H66" s="358"/>
      <c r="I66" s="358"/>
      <c r="J66" s="358"/>
      <c r="K66" s="358"/>
      <c r="L66" s="358"/>
      <c r="M66" s="358"/>
      <c r="N66" s="359"/>
    </row>
    <row r="67" spans="1:14">
      <c r="A67" s="101"/>
      <c r="B67" s="360"/>
      <c r="C67" s="361"/>
      <c r="D67" s="361"/>
      <c r="E67" s="361"/>
      <c r="F67" s="361"/>
      <c r="G67" s="361"/>
      <c r="H67" s="361"/>
      <c r="I67" s="361"/>
      <c r="J67" s="361"/>
      <c r="K67" s="361"/>
      <c r="L67" s="361"/>
      <c r="M67" s="361"/>
      <c r="N67" s="362"/>
    </row>
    <row r="68" spans="1:14" ht="13.5" thickBot="1">
      <c r="A68" s="101"/>
      <c r="B68" s="363"/>
      <c r="C68" s="364"/>
      <c r="D68" s="364"/>
      <c r="E68" s="364"/>
      <c r="F68" s="364"/>
      <c r="G68" s="364"/>
      <c r="H68" s="364"/>
      <c r="I68" s="364"/>
      <c r="J68" s="364"/>
      <c r="K68" s="364"/>
      <c r="L68" s="364"/>
      <c r="M68" s="364"/>
      <c r="N68" s="365"/>
    </row>
    <row r="69" spans="1:14" ht="13.5">
      <c r="A69" s="101"/>
      <c r="B69" s="366" t="s">
        <v>63</v>
      </c>
      <c r="C69" s="367"/>
      <c r="D69" s="367"/>
      <c r="E69" s="367"/>
      <c r="F69" s="367"/>
      <c r="G69" s="367"/>
      <c r="H69" s="367"/>
      <c r="I69" s="213"/>
      <c r="J69" s="216"/>
      <c r="K69" s="161" t="s">
        <v>64</v>
      </c>
      <c r="L69" s="368" t="s">
        <v>65</v>
      </c>
      <c r="M69" s="369"/>
      <c r="N69" s="162"/>
    </row>
    <row r="70" spans="1:14">
      <c r="A70" s="101"/>
      <c r="B70" s="348" t="s">
        <v>22</v>
      </c>
      <c r="C70" s="349"/>
      <c r="D70" s="349"/>
      <c r="E70" s="349"/>
      <c r="F70" s="349"/>
      <c r="G70" s="349"/>
      <c r="H70" s="349"/>
      <c r="I70" s="71"/>
      <c r="J70" s="70"/>
      <c r="K70" s="67">
        <v>0.16</v>
      </c>
      <c r="L70" s="337"/>
      <c r="M70" s="338"/>
      <c r="N70" s="66">
        <f>L70</f>
        <v>0</v>
      </c>
    </row>
    <row r="71" spans="1:14">
      <c r="A71" s="101"/>
      <c r="B71" s="72" t="s">
        <v>66</v>
      </c>
      <c r="C71" s="54"/>
      <c r="D71" s="54"/>
      <c r="E71" s="54"/>
      <c r="F71" s="54"/>
      <c r="G71" s="54"/>
      <c r="H71" s="54"/>
      <c r="I71" s="71"/>
      <c r="J71" s="70"/>
      <c r="K71" s="67">
        <v>0</v>
      </c>
      <c r="L71" s="337"/>
      <c r="M71" s="338"/>
      <c r="N71" s="66">
        <f t="shared" ref="N71:N72" si="3">L71</f>
        <v>0</v>
      </c>
    </row>
    <row r="72" spans="1:14" ht="13.5" thickBot="1">
      <c r="A72" s="101"/>
      <c r="B72" s="211" t="s">
        <v>67</v>
      </c>
      <c r="C72" s="212"/>
      <c r="D72" s="212"/>
      <c r="E72" s="212"/>
      <c r="F72" s="212"/>
      <c r="G72" s="212"/>
      <c r="H72" s="212"/>
      <c r="I72" s="69"/>
      <c r="J72" s="68"/>
      <c r="K72" s="67">
        <v>0.05</v>
      </c>
      <c r="L72" s="337"/>
      <c r="M72" s="338"/>
      <c r="N72" s="66">
        <f t="shared" si="3"/>
        <v>0</v>
      </c>
    </row>
    <row r="73" spans="1:14" ht="14.25" thickBot="1">
      <c r="A73" s="101"/>
      <c r="B73" s="339" t="s">
        <v>52</v>
      </c>
      <c r="C73" s="340"/>
      <c r="D73" s="340"/>
      <c r="E73" s="340"/>
      <c r="F73" s="340"/>
      <c r="G73" s="340"/>
      <c r="H73" s="340"/>
      <c r="I73" s="340"/>
      <c r="J73" s="340"/>
      <c r="K73" s="340"/>
      <c r="L73" s="340"/>
      <c r="M73" s="341"/>
      <c r="N73" s="65">
        <f>SUM(N70:N72)</f>
        <v>0</v>
      </c>
    </row>
    <row r="74" spans="1:14" ht="13.5" thickBot="1">
      <c r="A74" s="101"/>
      <c r="B74" s="53"/>
      <c r="C74" s="47"/>
      <c r="D74" s="47"/>
      <c r="E74" s="47"/>
      <c r="F74" s="47"/>
      <c r="G74" s="47"/>
      <c r="H74" s="47"/>
      <c r="I74" s="47"/>
      <c r="J74" s="47"/>
      <c r="K74" s="47"/>
      <c r="L74" s="47"/>
      <c r="M74" s="47"/>
      <c r="N74" s="52"/>
    </row>
    <row r="75" spans="1:14" ht="13.5" thickBot="1">
      <c r="A75" s="101"/>
      <c r="B75" s="342" t="s">
        <v>68</v>
      </c>
      <c r="C75" s="343"/>
      <c r="D75" s="343"/>
      <c r="E75" s="343"/>
      <c r="F75" s="343"/>
      <c r="G75" s="343"/>
      <c r="H75" s="343"/>
      <c r="I75" s="343"/>
      <c r="J75" s="343"/>
      <c r="K75" s="343"/>
      <c r="L75" s="343"/>
      <c r="M75" s="344"/>
      <c r="N75" s="163">
        <f>N65+N73</f>
        <v>2197590</v>
      </c>
    </row>
    <row r="76" spans="1:14" ht="13.5" thickBot="1">
      <c r="A76" s="101"/>
      <c r="B76" s="64"/>
      <c r="C76" s="63"/>
      <c r="D76" s="63"/>
      <c r="E76" s="63"/>
      <c r="F76" s="63"/>
      <c r="G76" s="63"/>
      <c r="H76" s="63"/>
      <c r="I76" s="63"/>
      <c r="J76" s="63"/>
      <c r="K76" s="63"/>
      <c r="L76" s="63"/>
      <c r="M76" s="63"/>
      <c r="N76" s="163"/>
    </row>
    <row r="77" spans="1:14" ht="13.5" thickBot="1">
      <c r="A77" s="101"/>
      <c r="B77" s="53"/>
      <c r="C77" s="47"/>
      <c r="D77" s="47"/>
      <c r="E77" s="47"/>
      <c r="F77" s="47"/>
      <c r="G77" s="47"/>
      <c r="H77" s="47"/>
      <c r="I77" s="47"/>
      <c r="J77" s="47"/>
      <c r="K77" s="47"/>
      <c r="L77" s="47"/>
      <c r="M77" s="47"/>
      <c r="N77" s="163"/>
    </row>
    <row r="78" spans="1:14">
      <c r="A78" s="101"/>
      <c r="B78" s="53"/>
      <c r="C78" s="47"/>
      <c r="D78" s="47"/>
      <c r="E78" s="47"/>
      <c r="F78" s="47"/>
      <c r="G78" s="47"/>
      <c r="H78" s="47"/>
      <c r="I78" s="47"/>
      <c r="J78" s="47"/>
      <c r="K78" s="47"/>
      <c r="L78" s="47"/>
      <c r="M78" s="47"/>
      <c r="N78" s="52"/>
    </row>
    <row r="79" spans="1:14">
      <c r="A79" s="101"/>
      <c r="B79" s="53"/>
      <c r="C79" s="47"/>
      <c r="D79" s="47"/>
      <c r="E79" s="47"/>
      <c r="F79" s="47"/>
      <c r="G79" s="55"/>
      <c r="H79" s="55"/>
      <c r="I79" s="55"/>
      <c r="J79" s="55"/>
      <c r="K79" s="47"/>
      <c r="L79" s="47"/>
      <c r="M79" s="47"/>
      <c r="N79" s="190"/>
    </row>
    <row r="80" spans="1:14" ht="13.5">
      <c r="A80" s="101"/>
      <c r="B80" s="61"/>
      <c r="C80" s="103"/>
      <c r="D80" s="103"/>
      <c r="E80" s="103"/>
      <c r="F80" s="103"/>
      <c r="G80" s="55"/>
      <c r="H80" s="103"/>
      <c r="I80" s="103"/>
      <c r="J80" s="103"/>
      <c r="K80" s="103"/>
      <c r="L80" s="103"/>
      <c r="M80" s="103"/>
      <c r="N80" s="60" t="s">
        <v>135</v>
      </c>
    </row>
    <row r="81" spans="1:14" ht="13.5">
      <c r="A81" s="101"/>
      <c r="B81" s="61"/>
      <c r="C81" s="103"/>
      <c r="D81" s="103"/>
      <c r="E81" s="103"/>
      <c r="F81" s="103"/>
      <c r="G81" s="55"/>
      <c r="H81" s="47"/>
      <c r="I81" s="47"/>
      <c r="J81" s="103"/>
      <c r="K81" s="103"/>
      <c r="L81" s="103"/>
      <c r="M81" s="103"/>
      <c r="N81" s="60"/>
    </row>
    <row r="82" spans="1:14">
      <c r="A82" s="101"/>
      <c r="B82" s="56"/>
      <c r="C82" s="104"/>
      <c r="D82" s="104"/>
      <c r="E82" s="104"/>
      <c r="F82" s="104"/>
      <c r="G82" s="55"/>
      <c r="H82" s="104"/>
      <c r="I82" s="104"/>
      <c r="J82" s="104"/>
      <c r="K82" s="104"/>
      <c r="L82" s="104"/>
      <c r="M82" s="104"/>
      <c r="N82" s="50"/>
    </row>
    <row r="83" spans="1:14">
      <c r="A83" s="101"/>
      <c r="B83" s="53"/>
      <c r="C83" s="47"/>
      <c r="D83" s="47"/>
      <c r="E83" s="47"/>
      <c r="F83" s="47"/>
      <c r="G83" s="47"/>
      <c r="H83" s="47"/>
      <c r="I83" s="47"/>
      <c r="J83" s="47"/>
      <c r="K83" s="47"/>
      <c r="L83" s="47"/>
      <c r="M83" s="47"/>
      <c r="N83" s="52"/>
    </row>
    <row r="84" spans="1:14" ht="13.5">
      <c r="A84" s="101"/>
      <c r="B84" s="59" t="s">
        <v>70</v>
      </c>
      <c r="C84" s="205"/>
      <c r="D84" s="205"/>
      <c r="E84" s="205"/>
      <c r="F84" s="205"/>
      <c r="G84" s="205"/>
      <c r="H84" s="205"/>
      <c r="I84" s="205"/>
      <c r="J84" s="205"/>
      <c r="K84" s="205"/>
      <c r="L84" s="205"/>
      <c r="M84" s="205"/>
      <c r="N84" s="58"/>
    </row>
    <row r="85" spans="1:14">
      <c r="A85" s="101"/>
      <c r="B85" s="345"/>
      <c r="C85" s="346"/>
      <c r="D85" s="346"/>
      <c r="E85" s="346"/>
      <c r="F85" s="346"/>
      <c r="G85" s="346"/>
      <c r="H85" s="346"/>
      <c r="I85" s="346"/>
      <c r="J85" s="346"/>
      <c r="K85" s="346"/>
      <c r="L85" s="346"/>
      <c r="M85" s="346"/>
      <c r="N85" s="347"/>
    </row>
    <row r="86" spans="1:14">
      <c r="A86" s="101"/>
      <c r="B86" s="345"/>
      <c r="C86" s="346"/>
      <c r="D86" s="346"/>
      <c r="E86" s="346"/>
      <c r="F86" s="346"/>
      <c r="G86" s="346"/>
      <c r="H86" s="346"/>
      <c r="I86" s="346"/>
      <c r="J86" s="346"/>
      <c r="K86" s="346"/>
      <c r="L86" s="346"/>
      <c r="M86" s="346"/>
      <c r="N86" s="347"/>
    </row>
    <row r="87" spans="1:14">
      <c r="A87" s="101"/>
      <c r="B87" s="56"/>
      <c r="C87" s="104"/>
      <c r="D87" s="104"/>
      <c r="E87" s="104"/>
      <c r="F87" s="104"/>
      <c r="G87" s="104"/>
      <c r="H87" s="104"/>
      <c r="I87" s="104"/>
      <c r="J87" s="104"/>
      <c r="K87" s="104"/>
      <c r="L87" s="104"/>
      <c r="M87" s="104"/>
      <c r="N87" s="50"/>
    </row>
    <row r="88" spans="1:14">
      <c r="A88" s="101"/>
      <c r="B88" s="57" t="s">
        <v>71</v>
      </c>
      <c r="C88" s="104"/>
      <c r="D88" s="104"/>
      <c r="E88" s="104"/>
      <c r="F88" s="104"/>
      <c r="G88" s="104"/>
      <c r="H88" s="104"/>
      <c r="I88" s="104"/>
      <c r="J88" s="104"/>
      <c r="K88" s="104"/>
      <c r="L88" s="104"/>
      <c r="M88" s="104"/>
      <c r="N88" s="50"/>
    </row>
    <row r="89" spans="1:14">
      <c r="A89" s="101"/>
      <c r="B89" s="328" t="s">
        <v>72</v>
      </c>
      <c r="C89" s="329"/>
      <c r="D89" s="329"/>
      <c r="E89" s="329"/>
      <c r="F89" s="329"/>
      <c r="G89" s="329"/>
      <c r="H89" s="329"/>
      <c r="I89" s="329"/>
      <c r="J89" s="329"/>
      <c r="K89" s="329"/>
      <c r="L89" s="329"/>
      <c r="M89" s="329"/>
      <c r="N89" s="330"/>
    </row>
    <row r="90" spans="1:14">
      <c r="A90" s="101"/>
      <c r="B90" s="328"/>
      <c r="C90" s="329"/>
      <c r="D90" s="329"/>
      <c r="E90" s="329"/>
      <c r="F90" s="329"/>
      <c r="G90" s="329"/>
      <c r="H90" s="329"/>
      <c r="I90" s="329"/>
      <c r="J90" s="329"/>
      <c r="K90" s="329"/>
      <c r="L90" s="329"/>
      <c r="M90" s="329"/>
      <c r="N90" s="330"/>
    </row>
    <row r="91" spans="1:14">
      <c r="A91" s="101"/>
      <c r="B91" s="328" t="s">
        <v>73</v>
      </c>
      <c r="C91" s="329"/>
      <c r="D91" s="329"/>
      <c r="E91" s="329"/>
      <c r="F91" s="329"/>
      <c r="G91" s="329"/>
      <c r="H91" s="329"/>
      <c r="I91" s="329"/>
      <c r="J91" s="329"/>
      <c r="K91" s="329"/>
      <c r="L91" s="329"/>
      <c r="M91" s="329"/>
      <c r="N91" s="330"/>
    </row>
    <row r="92" spans="1:14">
      <c r="A92" s="101"/>
      <c r="B92" s="328"/>
      <c r="C92" s="329"/>
      <c r="D92" s="329"/>
      <c r="E92" s="329"/>
      <c r="F92" s="329"/>
      <c r="G92" s="329"/>
      <c r="H92" s="329"/>
      <c r="I92" s="329"/>
      <c r="J92" s="329"/>
      <c r="K92" s="329"/>
      <c r="L92" s="329"/>
      <c r="M92" s="329"/>
      <c r="N92" s="330"/>
    </row>
    <row r="93" spans="1:14">
      <c r="A93" s="101"/>
      <c r="B93" s="56"/>
      <c r="C93" s="104"/>
      <c r="D93" s="104"/>
      <c r="E93" s="104"/>
      <c r="F93" s="104"/>
      <c r="G93" s="104"/>
      <c r="H93" s="104"/>
      <c r="I93" s="104"/>
      <c r="J93" s="104"/>
      <c r="K93" s="104"/>
      <c r="L93" s="104"/>
      <c r="M93" s="104"/>
      <c r="N93" s="50"/>
    </row>
    <row r="94" spans="1:14">
      <c r="A94" s="101"/>
      <c r="B94" s="53"/>
      <c r="C94" s="47"/>
      <c r="D94" s="47"/>
      <c r="E94" s="47"/>
      <c r="F94" s="47"/>
      <c r="G94" s="55"/>
      <c r="H94" s="47"/>
      <c r="I94" s="47"/>
      <c r="J94" s="47"/>
      <c r="K94" s="47"/>
      <c r="L94" s="47"/>
      <c r="M94" s="47"/>
      <c r="N94" s="52"/>
    </row>
    <row r="95" spans="1:14">
      <c r="A95" s="101"/>
      <c r="B95" s="53"/>
      <c r="C95" s="47"/>
      <c r="D95" s="47"/>
      <c r="E95" s="47"/>
      <c r="F95" s="47"/>
      <c r="G95" s="47"/>
      <c r="H95" s="54"/>
      <c r="I95" s="54"/>
      <c r="J95" s="54"/>
      <c r="K95" s="47"/>
      <c r="L95" s="47"/>
      <c r="M95" s="47"/>
      <c r="N95" s="52"/>
    </row>
    <row r="96" spans="1:14">
      <c r="A96" s="101"/>
      <c r="B96" s="53"/>
      <c r="C96" s="47"/>
      <c r="D96" s="47"/>
      <c r="E96" s="47"/>
      <c r="F96" s="47"/>
      <c r="G96" s="47"/>
      <c r="H96" s="105"/>
      <c r="I96" s="105"/>
      <c r="J96" s="105"/>
      <c r="K96" s="47"/>
      <c r="L96" s="47"/>
      <c r="M96" s="47"/>
      <c r="N96" s="52"/>
    </row>
    <row r="97" spans="1:14">
      <c r="A97" s="101"/>
      <c r="B97" s="51"/>
      <c r="C97" s="104"/>
      <c r="D97" s="104"/>
      <c r="E97" s="104"/>
      <c r="F97" s="104"/>
      <c r="G97" s="47"/>
      <c r="H97" s="47"/>
      <c r="I97" s="47"/>
      <c r="J97" s="47"/>
      <c r="K97" s="104"/>
      <c r="L97" s="104"/>
      <c r="M97" s="104"/>
      <c r="N97" s="50"/>
    </row>
    <row r="98" spans="1:14" ht="13.5">
      <c r="A98" s="101"/>
      <c r="B98" s="49"/>
      <c r="C98" s="106"/>
      <c r="D98" s="106"/>
      <c r="E98" s="47"/>
      <c r="F98" s="47"/>
      <c r="G98" s="47"/>
      <c r="H98" s="47"/>
      <c r="I98" s="47"/>
      <c r="J98" s="331"/>
      <c r="K98" s="331"/>
      <c r="L98" s="331"/>
      <c r="M98" s="331"/>
      <c r="N98" s="332"/>
    </row>
    <row r="99" spans="1:14" ht="13.5" thickBot="1">
      <c r="A99" s="101"/>
      <c r="B99" s="335"/>
      <c r="C99" s="336"/>
      <c r="D99" s="336"/>
      <c r="E99" s="48"/>
      <c r="F99" s="48"/>
      <c r="G99" s="48"/>
      <c r="H99" s="48"/>
      <c r="I99" s="48"/>
      <c r="J99" s="333"/>
      <c r="K99" s="333"/>
      <c r="L99" s="333"/>
      <c r="M99" s="333"/>
      <c r="N99" s="334"/>
    </row>
  </sheetData>
  <mergeCells count="90">
    <mergeCell ref="B89:N90"/>
    <mergeCell ref="B91:N92"/>
    <mergeCell ref="J98:N99"/>
    <mergeCell ref="B99:D99"/>
    <mergeCell ref="B43:I43"/>
    <mergeCell ref="L43:M43"/>
    <mergeCell ref="L71:M71"/>
    <mergeCell ref="L72:M72"/>
    <mergeCell ref="B73:M73"/>
    <mergeCell ref="B75:M75"/>
    <mergeCell ref="B85:N85"/>
    <mergeCell ref="B86:N86"/>
    <mergeCell ref="B63:M63"/>
    <mergeCell ref="B65:M65"/>
    <mergeCell ref="B66:N68"/>
    <mergeCell ref="B69:H69"/>
    <mergeCell ref="L59:M59"/>
    <mergeCell ref="L69:M69"/>
    <mergeCell ref="B70:H70"/>
    <mergeCell ref="L70:M70"/>
    <mergeCell ref="B62:H62"/>
    <mergeCell ref="L60:M60"/>
    <mergeCell ref="L61:M61"/>
    <mergeCell ref="L62:M62"/>
    <mergeCell ref="B58:H58"/>
    <mergeCell ref="L58:M58"/>
    <mergeCell ref="B52:I52"/>
    <mergeCell ref="L52:M52"/>
    <mergeCell ref="B53:I53"/>
    <mergeCell ref="L53:M53"/>
    <mergeCell ref="B54:M54"/>
    <mergeCell ref="B55:N57"/>
    <mergeCell ref="B46:I46"/>
    <mergeCell ref="L46:M46"/>
    <mergeCell ref="B47:M47"/>
    <mergeCell ref="B48:N50"/>
    <mergeCell ref="B51:I51"/>
    <mergeCell ref="L51:M51"/>
    <mergeCell ref="B44:I44"/>
    <mergeCell ref="L44:M44"/>
    <mergeCell ref="B45:I45"/>
    <mergeCell ref="L45:M45"/>
    <mergeCell ref="B42:I42"/>
    <mergeCell ref="L42:M42"/>
    <mergeCell ref="B39:I39"/>
    <mergeCell ref="L39:M39"/>
    <mergeCell ref="B40:I40"/>
    <mergeCell ref="L40:M40"/>
    <mergeCell ref="B41:I41"/>
    <mergeCell ref="L41:M41"/>
    <mergeCell ref="B34:F34"/>
    <mergeCell ref="G34:H34"/>
    <mergeCell ref="L34:M34"/>
    <mergeCell ref="B35:M35"/>
    <mergeCell ref="B36:N38"/>
    <mergeCell ref="B31:F31"/>
    <mergeCell ref="B32:F32"/>
    <mergeCell ref="B33:F33"/>
    <mergeCell ref="L33:M33"/>
    <mergeCell ref="B30:F30"/>
    <mergeCell ref="G30:H30"/>
    <mergeCell ref="L30:M30"/>
    <mergeCell ref="A2:N2"/>
    <mergeCell ref="B3:E3"/>
    <mergeCell ref="B6:N6"/>
    <mergeCell ref="B8:B14"/>
    <mergeCell ref="C8:J8"/>
    <mergeCell ref="K8:N9"/>
    <mergeCell ref="C9:J9"/>
    <mergeCell ref="C10:J10"/>
    <mergeCell ref="K10:K11"/>
    <mergeCell ref="L10:N11"/>
    <mergeCell ref="C11:J11"/>
    <mergeCell ref="C12:J13"/>
    <mergeCell ref="N12:N14"/>
    <mergeCell ref="K12:K14"/>
    <mergeCell ref="L12:L14"/>
    <mergeCell ref="M12:M14"/>
    <mergeCell ref="G29:H29"/>
    <mergeCell ref="I29:J29"/>
    <mergeCell ref="L29:M29"/>
    <mergeCell ref="C14:J14"/>
    <mergeCell ref="B18:E18"/>
    <mergeCell ref="B22:N22"/>
    <mergeCell ref="C24:K24"/>
    <mergeCell ref="L24:M24"/>
    <mergeCell ref="C25:K25"/>
    <mergeCell ref="L25:M25"/>
    <mergeCell ref="B26:N28"/>
    <mergeCell ref="B29:F29"/>
  </mergeCells>
  <pageMargins left="0.7" right="0.7" top="0.75" bottom="0.75" header="0.3" footer="0.3"/>
  <pageSetup paperSize="9" scale="53"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96"/>
  <sheetViews>
    <sheetView topLeftCell="A58" zoomScale="78" zoomScaleNormal="78" workbookViewId="0">
      <selection activeCell="F75" sqref="F75:J80"/>
    </sheetView>
  </sheetViews>
  <sheetFormatPr baseColWidth="10" defaultRowHeight="12.75"/>
  <cols>
    <col min="13" max="13" width="14.28515625" bestFit="1" customWidth="1"/>
  </cols>
  <sheetData>
    <row r="1" spans="1:13" ht="13.5" thickTop="1">
      <c r="A1" s="391"/>
      <c r="B1" s="391"/>
      <c r="C1" s="391"/>
      <c r="D1" s="391"/>
      <c r="E1" s="391"/>
      <c r="F1" s="391"/>
      <c r="G1" s="391"/>
      <c r="H1" s="391"/>
      <c r="I1" s="391"/>
      <c r="J1" s="391"/>
      <c r="K1" s="391"/>
      <c r="L1" s="391"/>
      <c r="M1" s="391"/>
    </row>
    <row r="2" spans="1:13">
      <c r="A2" s="392" t="s">
        <v>75</v>
      </c>
      <c r="B2" s="393"/>
      <c r="C2" s="393"/>
      <c r="D2" s="394"/>
      <c r="E2" s="47"/>
      <c r="F2" s="47"/>
      <c r="G2" s="47"/>
      <c r="H2" s="47"/>
      <c r="I2" s="47"/>
      <c r="J2" s="47"/>
      <c r="K2" s="47"/>
      <c r="L2" s="47"/>
      <c r="M2" s="47"/>
    </row>
    <row r="3" spans="1:13">
      <c r="A3" s="126" t="s">
        <v>0</v>
      </c>
      <c r="B3" s="127" t="s">
        <v>1</v>
      </c>
      <c r="C3" s="126" t="s">
        <v>2</v>
      </c>
      <c r="D3" s="127">
        <v>3</v>
      </c>
      <c r="E3" s="47"/>
      <c r="F3" s="47"/>
      <c r="G3" s="47"/>
      <c r="H3" s="47"/>
      <c r="I3" s="47"/>
      <c r="J3" s="47"/>
      <c r="K3" s="47"/>
      <c r="L3" s="47"/>
      <c r="M3" s="47"/>
    </row>
    <row r="4" spans="1:13">
      <c r="A4" s="107"/>
      <c r="B4" s="108"/>
      <c r="C4" s="107"/>
      <c r="D4" s="108"/>
      <c r="E4" s="47"/>
      <c r="F4" s="47"/>
      <c r="G4" s="47"/>
      <c r="H4" s="47"/>
      <c r="I4" s="47"/>
      <c r="J4" s="47"/>
      <c r="K4" s="47"/>
      <c r="L4" s="47"/>
      <c r="M4" s="47"/>
    </row>
    <row r="5" spans="1:13" ht="15.75">
      <c r="A5" s="395"/>
      <c r="B5" s="396"/>
      <c r="C5" s="396"/>
      <c r="D5" s="396"/>
      <c r="E5" s="396"/>
      <c r="F5" s="396"/>
      <c r="G5" s="396"/>
      <c r="H5" s="396"/>
      <c r="I5" s="396"/>
      <c r="J5" s="396"/>
      <c r="K5" s="396"/>
      <c r="L5" s="396"/>
      <c r="M5" s="397"/>
    </row>
    <row r="6" spans="1:13" ht="13.5" thickBot="1">
      <c r="A6" s="47"/>
      <c r="B6" s="47"/>
      <c r="C6" s="47"/>
      <c r="D6" s="47"/>
      <c r="E6" s="47"/>
      <c r="F6" s="47"/>
      <c r="G6" s="47"/>
      <c r="H6" s="47"/>
      <c r="I6" s="47"/>
      <c r="J6" s="47"/>
      <c r="K6" s="47"/>
      <c r="L6" s="47"/>
      <c r="M6" s="47"/>
    </row>
    <row r="7" spans="1:13">
      <c r="A7" s="398"/>
      <c r="B7" s="400" t="s">
        <v>232</v>
      </c>
      <c r="C7" s="401"/>
      <c r="D7" s="401"/>
      <c r="E7" s="401"/>
      <c r="F7" s="401"/>
      <c r="G7" s="401"/>
      <c r="H7" s="401"/>
      <c r="I7" s="402"/>
      <c r="J7" s="403"/>
      <c r="K7" s="404"/>
      <c r="L7" s="404"/>
      <c r="M7" s="405"/>
    </row>
    <row r="8" spans="1:13">
      <c r="A8" s="399"/>
      <c r="B8" s="409" t="s">
        <v>231</v>
      </c>
      <c r="C8" s="410"/>
      <c r="D8" s="410"/>
      <c r="E8" s="410"/>
      <c r="F8" s="410"/>
      <c r="G8" s="410"/>
      <c r="H8" s="410"/>
      <c r="I8" s="411"/>
      <c r="J8" s="406"/>
      <c r="K8" s="407"/>
      <c r="L8" s="407"/>
      <c r="M8" s="408"/>
    </row>
    <row r="9" spans="1:13" ht="13.5">
      <c r="A9" s="399"/>
      <c r="B9" s="412"/>
      <c r="C9" s="413"/>
      <c r="D9" s="413"/>
      <c r="E9" s="413"/>
      <c r="F9" s="413"/>
      <c r="G9" s="413"/>
      <c r="H9" s="413"/>
      <c r="I9" s="414"/>
      <c r="J9" s="415" t="s">
        <v>31</v>
      </c>
      <c r="K9" s="417"/>
      <c r="L9" s="418"/>
      <c r="M9" s="419"/>
    </row>
    <row r="10" spans="1:13">
      <c r="A10" s="399"/>
      <c r="B10" s="409" t="s">
        <v>32</v>
      </c>
      <c r="C10" s="410"/>
      <c r="D10" s="410"/>
      <c r="E10" s="410"/>
      <c r="F10" s="410"/>
      <c r="G10" s="410"/>
      <c r="H10" s="410"/>
      <c r="I10" s="411"/>
      <c r="J10" s="416"/>
      <c r="K10" s="420"/>
      <c r="L10" s="421"/>
      <c r="M10" s="422"/>
    </row>
    <row r="11" spans="1:13">
      <c r="A11" s="399"/>
      <c r="B11" s="423" t="s">
        <v>231</v>
      </c>
      <c r="C11" s="424"/>
      <c r="D11" s="424"/>
      <c r="E11" s="424"/>
      <c r="F11" s="424"/>
      <c r="G11" s="424"/>
      <c r="H11" s="424"/>
      <c r="I11" s="425"/>
      <c r="J11" s="415" t="s">
        <v>33</v>
      </c>
      <c r="K11" s="415">
        <v>1</v>
      </c>
      <c r="L11" s="415" t="s">
        <v>34</v>
      </c>
      <c r="M11" s="426">
        <v>1</v>
      </c>
    </row>
    <row r="12" spans="1:13">
      <c r="A12" s="399"/>
      <c r="B12" s="423"/>
      <c r="C12" s="424"/>
      <c r="D12" s="424"/>
      <c r="E12" s="424"/>
      <c r="F12" s="424"/>
      <c r="G12" s="424"/>
      <c r="H12" s="424"/>
      <c r="I12" s="425"/>
      <c r="J12" s="428"/>
      <c r="K12" s="428"/>
      <c r="L12" s="428"/>
      <c r="M12" s="427"/>
    </row>
    <row r="13" spans="1:13">
      <c r="A13" s="399"/>
      <c r="B13" s="409" t="s">
        <v>35</v>
      </c>
      <c r="C13" s="410"/>
      <c r="D13" s="410"/>
      <c r="E13" s="410"/>
      <c r="F13" s="410"/>
      <c r="G13" s="410"/>
      <c r="H13" s="410"/>
      <c r="I13" s="411"/>
      <c r="J13" s="428"/>
      <c r="K13" s="428"/>
      <c r="L13" s="428"/>
      <c r="M13" s="427"/>
    </row>
    <row r="14" spans="1:13" ht="14.25" thickBot="1">
      <c r="A14" s="94"/>
      <c r="B14" s="93"/>
      <c r="C14" s="93"/>
      <c r="D14" s="93"/>
      <c r="E14" s="93"/>
      <c r="F14" s="93"/>
      <c r="G14" s="93"/>
      <c r="H14" s="93"/>
      <c r="I14" s="93"/>
      <c r="J14" s="93"/>
      <c r="K14" s="92"/>
      <c r="L14" s="92"/>
      <c r="M14" s="91"/>
    </row>
    <row r="15" spans="1:13" ht="13.5">
      <c r="A15" s="90"/>
      <c r="B15" s="89"/>
      <c r="C15" s="89"/>
      <c r="D15" s="89"/>
      <c r="E15" s="89"/>
      <c r="F15" s="89"/>
      <c r="G15" s="89"/>
      <c r="H15" s="89"/>
      <c r="I15" s="89"/>
      <c r="J15" s="88" t="s">
        <v>36</v>
      </c>
      <c r="K15" s="87" t="s">
        <v>37</v>
      </c>
      <c r="L15" s="87" t="s">
        <v>38</v>
      </c>
      <c r="M15" s="86" t="s">
        <v>39</v>
      </c>
    </row>
    <row r="16" spans="1:13" ht="13.5">
      <c r="A16" s="56"/>
      <c r="B16" s="231"/>
      <c r="C16" s="231"/>
      <c r="D16" s="231"/>
      <c r="E16" s="231"/>
      <c r="F16" s="231"/>
      <c r="G16" s="231"/>
      <c r="H16" s="231"/>
      <c r="I16" s="231"/>
      <c r="J16" s="102"/>
      <c r="K16" s="85"/>
      <c r="L16" s="85"/>
      <c r="M16" s="84"/>
    </row>
    <row r="17" spans="1:13" ht="13.5">
      <c r="A17" s="432" t="s">
        <v>40</v>
      </c>
      <c r="B17" s="433"/>
      <c r="C17" s="433"/>
      <c r="D17" s="433"/>
      <c r="E17" s="231"/>
      <c r="F17" s="231"/>
      <c r="G17" s="231" t="s">
        <v>41</v>
      </c>
      <c r="H17" s="47"/>
      <c r="I17" s="231"/>
      <c r="J17" s="102"/>
      <c r="K17" s="47"/>
      <c r="L17" s="47"/>
      <c r="M17" s="83"/>
    </row>
    <row r="18" spans="1:13" ht="13.5">
      <c r="A18" s="82"/>
      <c r="B18" s="81"/>
      <c r="C18" s="81"/>
      <c r="D18" s="81"/>
      <c r="E18" s="81"/>
      <c r="F18" s="81"/>
      <c r="G18" s="81"/>
      <c r="H18" s="81"/>
      <c r="I18" s="81"/>
      <c r="J18" s="81"/>
      <c r="K18" s="81"/>
      <c r="L18" s="81"/>
      <c r="M18" s="80"/>
    </row>
    <row r="19" spans="1:13" ht="13.5" thickBot="1">
      <c r="A19" s="222"/>
      <c r="B19" s="223"/>
      <c r="C19" s="223"/>
      <c r="D19" s="223"/>
      <c r="E19" s="223"/>
      <c r="F19" s="223"/>
      <c r="G19" s="223"/>
      <c r="H19" s="223"/>
      <c r="I19" s="223"/>
      <c r="J19" s="223"/>
      <c r="K19" s="223"/>
      <c r="L19" s="223"/>
      <c r="M19" s="79"/>
    </row>
    <row r="20" spans="1:13" ht="13.5" thickBot="1">
      <c r="A20" s="64"/>
      <c r="B20" s="63"/>
      <c r="C20" s="63"/>
      <c r="D20" s="63"/>
      <c r="E20" s="63"/>
      <c r="F20" s="63"/>
      <c r="G20" s="47"/>
      <c r="H20" s="47"/>
      <c r="I20" s="63"/>
      <c r="J20" s="63"/>
      <c r="K20" s="63"/>
      <c r="L20" s="63"/>
      <c r="M20" s="62"/>
    </row>
    <row r="21" spans="1:13" ht="13.5">
      <c r="A21" s="434" t="s">
        <v>42</v>
      </c>
      <c r="B21" s="435"/>
      <c r="C21" s="435"/>
      <c r="D21" s="435"/>
      <c r="E21" s="435"/>
      <c r="F21" s="435"/>
      <c r="G21" s="435"/>
      <c r="H21" s="435"/>
      <c r="I21" s="435"/>
      <c r="J21" s="435"/>
      <c r="K21" s="435"/>
      <c r="L21" s="435"/>
      <c r="M21" s="436"/>
    </row>
    <row r="22" spans="1:13" ht="13.5" thickBot="1">
      <c r="A22" s="53"/>
      <c r="B22" s="47"/>
      <c r="C22" s="47"/>
      <c r="D22" s="47"/>
      <c r="E22" s="47"/>
      <c r="F22" s="47"/>
      <c r="G22" s="47"/>
      <c r="H22" s="47"/>
      <c r="I22" s="47"/>
      <c r="J22" s="47"/>
      <c r="K22" s="47"/>
      <c r="L22" s="47"/>
      <c r="M22" s="52"/>
    </row>
    <row r="23" spans="1:13">
      <c r="A23" s="189" t="s">
        <v>43</v>
      </c>
      <c r="B23" s="437" t="s">
        <v>44</v>
      </c>
      <c r="C23" s="438"/>
      <c r="D23" s="438"/>
      <c r="E23" s="438"/>
      <c r="F23" s="438"/>
      <c r="G23" s="438"/>
      <c r="H23" s="438"/>
      <c r="I23" s="438"/>
      <c r="J23" s="439"/>
      <c r="K23" s="440" t="s">
        <v>45</v>
      </c>
      <c r="L23" s="441"/>
      <c r="M23" s="189" t="s">
        <v>10</v>
      </c>
    </row>
    <row r="24" spans="1:13" ht="13.5" thickBot="1">
      <c r="A24" s="153" t="s">
        <v>136</v>
      </c>
      <c r="B24" s="464" t="s">
        <v>143</v>
      </c>
      <c r="C24" s="465"/>
      <c r="D24" s="465"/>
      <c r="E24" s="465"/>
      <c r="F24" s="465"/>
      <c r="G24" s="465"/>
      <c r="H24" s="465"/>
      <c r="I24" s="465"/>
      <c r="J24" s="466"/>
      <c r="K24" s="445"/>
      <c r="L24" s="446"/>
      <c r="M24" s="154"/>
    </row>
    <row r="25" spans="1:13">
      <c r="A25" s="357" t="s">
        <v>46</v>
      </c>
      <c r="B25" s="358"/>
      <c r="C25" s="358"/>
      <c r="D25" s="358"/>
      <c r="E25" s="358"/>
      <c r="F25" s="358"/>
      <c r="G25" s="358"/>
      <c r="H25" s="358"/>
      <c r="I25" s="358"/>
      <c r="J25" s="358"/>
      <c r="K25" s="358"/>
      <c r="L25" s="358"/>
      <c r="M25" s="359"/>
    </row>
    <row r="26" spans="1:13">
      <c r="A26" s="360"/>
      <c r="B26" s="361"/>
      <c r="C26" s="361"/>
      <c r="D26" s="361"/>
      <c r="E26" s="361"/>
      <c r="F26" s="361"/>
      <c r="G26" s="361"/>
      <c r="H26" s="361"/>
      <c r="I26" s="361"/>
      <c r="J26" s="361"/>
      <c r="K26" s="361"/>
      <c r="L26" s="361"/>
      <c r="M26" s="362"/>
    </row>
    <row r="27" spans="1:13" ht="13.5" thickBot="1">
      <c r="A27" s="363"/>
      <c r="B27" s="364"/>
      <c r="C27" s="364"/>
      <c r="D27" s="364"/>
      <c r="E27" s="364"/>
      <c r="F27" s="364"/>
      <c r="G27" s="364"/>
      <c r="H27" s="364"/>
      <c r="I27" s="364"/>
      <c r="J27" s="364"/>
      <c r="K27" s="364"/>
      <c r="L27" s="364"/>
      <c r="M27" s="365"/>
    </row>
    <row r="28" spans="1:13" ht="13.5">
      <c r="A28" s="366" t="s">
        <v>44</v>
      </c>
      <c r="B28" s="429"/>
      <c r="C28" s="429"/>
      <c r="D28" s="429"/>
      <c r="E28" s="447"/>
      <c r="F28" s="376" t="s">
        <v>47</v>
      </c>
      <c r="G28" s="429"/>
      <c r="H28" s="430" t="s">
        <v>48</v>
      </c>
      <c r="I28" s="431"/>
      <c r="J28" s="155" t="s">
        <v>49</v>
      </c>
      <c r="K28" s="376" t="s">
        <v>50</v>
      </c>
      <c r="L28" s="375"/>
      <c r="M28" s="156" t="s">
        <v>51</v>
      </c>
    </row>
    <row r="29" spans="1:13">
      <c r="A29" s="348" t="s">
        <v>115</v>
      </c>
      <c r="B29" s="349"/>
      <c r="C29" s="349"/>
      <c r="D29" s="349"/>
      <c r="E29" s="370"/>
      <c r="F29" s="389"/>
      <c r="G29" s="370"/>
      <c r="H29" s="230" t="s">
        <v>116</v>
      </c>
      <c r="I29" s="227"/>
      <c r="J29" s="179">
        <v>35000</v>
      </c>
      <c r="K29" s="387">
        <v>0.9</v>
      </c>
      <c r="L29" s="388"/>
      <c r="M29" s="181">
        <f>TRUNC(J29*K29)</f>
        <v>31500</v>
      </c>
    </row>
    <row r="30" spans="1:13">
      <c r="A30" s="348" t="s">
        <v>117</v>
      </c>
      <c r="B30" s="349"/>
      <c r="C30" s="349"/>
      <c r="D30" s="349"/>
      <c r="E30" s="370"/>
      <c r="F30" s="78"/>
      <c r="G30" s="77"/>
      <c r="H30" s="230" t="s">
        <v>116</v>
      </c>
      <c r="I30" s="227"/>
      <c r="J30" s="179"/>
      <c r="K30" s="228"/>
      <c r="L30" s="229"/>
      <c r="M30" s="181">
        <f t="shared" ref="M30:M33" si="0">+J30*K30</f>
        <v>0</v>
      </c>
    </row>
    <row r="31" spans="1:13">
      <c r="A31" s="348" t="s">
        <v>118</v>
      </c>
      <c r="B31" s="349"/>
      <c r="C31" s="349"/>
      <c r="D31" s="349"/>
      <c r="E31" s="370"/>
      <c r="F31" s="78"/>
      <c r="G31" s="77"/>
      <c r="H31" s="230" t="s">
        <v>116</v>
      </c>
      <c r="I31" s="227"/>
      <c r="J31" s="179"/>
      <c r="K31" s="228"/>
      <c r="L31" s="229"/>
      <c r="M31" s="181">
        <f t="shared" si="0"/>
        <v>0</v>
      </c>
    </row>
    <row r="32" spans="1:13">
      <c r="A32" s="348" t="s">
        <v>119</v>
      </c>
      <c r="B32" s="349"/>
      <c r="C32" s="349"/>
      <c r="D32" s="349"/>
      <c r="E32" s="370"/>
      <c r="F32" s="78"/>
      <c r="G32" s="77"/>
      <c r="H32" s="230" t="s">
        <v>116</v>
      </c>
      <c r="I32" s="227"/>
      <c r="J32" s="179"/>
      <c r="K32" s="387"/>
      <c r="L32" s="388"/>
      <c r="M32" s="181">
        <f t="shared" si="0"/>
        <v>0</v>
      </c>
    </row>
    <row r="33" spans="1:13" ht="13.5" thickBot="1">
      <c r="A33" s="352" t="s">
        <v>120</v>
      </c>
      <c r="B33" s="353"/>
      <c r="C33" s="353"/>
      <c r="D33" s="353"/>
      <c r="E33" s="354"/>
      <c r="F33" s="384"/>
      <c r="G33" s="354"/>
      <c r="H33" s="230" t="s">
        <v>116</v>
      </c>
      <c r="I33" s="227"/>
      <c r="J33" s="180">
        <v>60000</v>
      </c>
      <c r="K33" s="385">
        <v>4</v>
      </c>
      <c r="L33" s="386"/>
      <c r="M33" s="181">
        <f t="shared" si="0"/>
        <v>240000</v>
      </c>
    </row>
    <row r="34" spans="1:13" ht="14.25" thickBot="1">
      <c r="A34" s="339" t="s">
        <v>52</v>
      </c>
      <c r="B34" s="340"/>
      <c r="C34" s="340"/>
      <c r="D34" s="340"/>
      <c r="E34" s="340"/>
      <c r="F34" s="340"/>
      <c r="G34" s="340"/>
      <c r="H34" s="340"/>
      <c r="I34" s="340"/>
      <c r="J34" s="340"/>
      <c r="K34" s="340"/>
      <c r="L34" s="341"/>
      <c r="M34" s="182">
        <f>SUM(M29:M33)</f>
        <v>271500</v>
      </c>
    </row>
    <row r="35" spans="1:13">
      <c r="A35" s="357" t="s">
        <v>53</v>
      </c>
      <c r="B35" s="358"/>
      <c r="C35" s="358"/>
      <c r="D35" s="358"/>
      <c r="E35" s="358"/>
      <c r="F35" s="358"/>
      <c r="G35" s="358"/>
      <c r="H35" s="358"/>
      <c r="I35" s="358"/>
      <c r="J35" s="358"/>
      <c r="K35" s="358"/>
      <c r="L35" s="358"/>
      <c r="M35" s="359"/>
    </row>
    <row r="36" spans="1:13">
      <c r="A36" s="360"/>
      <c r="B36" s="361"/>
      <c r="C36" s="361"/>
      <c r="D36" s="361"/>
      <c r="E36" s="361"/>
      <c r="F36" s="361"/>
      <c r="G36" s="361"/>
      <c r="H36" s="361"/>
      <c r="I36" s="361"/>
      <c r="J36" s="361"/>
      <c r="K36" s="361"/>
      <c r="L36" s="361"/>
      <c r="M36" s="362"/>
    </row>
    <row r="37" spans="1:13" ht="13.5" thickBot="1">
      <c r="A37" s="363"/>
      <c r="B37" s="364"/>
      <c r="C37" s="364"/>
      <c r="D37" s="364"/>
      <c r="E37" s="364"/>
      <c r="F37" s="364"/>
      <c r="G37" s="364"/>
      <c r="H37" s="364"/>
      <c r="I37" s="364"/>
      <c r="J37" s="364"/>
      <c r="K37" s="364"/>
      <c r="L37" s="364"/>
      <c r="M37" s="365"/>
    </row>
    <row r="38" spans="1:13" ht="13.5">
      <c r="A38" s="366" t="s">
        <v>44</v>
      </c>
      <c r="B38" s="367"/>
      <c r="C38" s="367"/>
      <c r="D38" s="367"/>
      <c r="E38" s="367"/>
      <c r="F38" s="367"/>
      <c r="G38" s="367"/>
      <c r="H38" s="375"/>
      <c r="I38" s="226" t="s">
        <v>45</v>
      </c>
      <c r="J38" s="155" t="s">
        <v>10</v>
      </c>
      <c r="K38" s="376" t="s">
        <v>54</v>
      </c>
      <c r="L38" s="375"/>
      <c r="M38" s="156" t="s">
        <v>51</v>
      </c>
    </row>
    <row r="39" spans="1:13">
      <c r="A39" s="348"/>
      <c r="B39" s="349"/>
      <c r="C39" s="349"/>
      <c r="D39" s="349"/>
      <c r="E39" s="349"/>
      <c r="F39" s="349"/>
      <c r="G39" s="349"/>
      <c r="H39" s="370"/>
      <c r="I39" s="175"/>
      <c r="J39" s="220"/>
      <c r="K39" s="452"/>
      <c r="L39" s="453"/>
      <c r="M39" s="181"/>
    </row>
    <row r="40" spans="1:13">
      <c r="A40" s="348" t="s">
        <v>148</v>
      </c>
      <c r="B40" s="349"/>
      <c r="C40" s="349"/>
      <c r="D40" s="349"/>
      <c r="E40" s="349"/>
      <c r="F40" s="349"/>
      <c r="G40" s="349"/>
      <c r="H40" s="370"/>
      <c r="I40" s="175" t="s">
        <v>77</v>
      </c>
      <c r="J40" s="220">
        <v>1</v>
      </c>
      <c r="K40" s="452">
        <v>990000</v>
      </c>
      <c r="L40" s="453"/>
      <c r="M40" s="181">
        <f t="shared" ref="M40:M43" si="1">J40*K40</f>
        <v>990000</v>
      </c>
    </row>
    <row r="41" spans="1:13">
      <c r="A41" s="348" t="s">
        <v>149</v>
      </c>
      <c r="B41" s="349"/>
      <c r="C41" s="349"/>
      <c r="D41" s="349"/>
      <c r="E41" s="349"/>
      <c r="F41" s="349"/>
      <c r="G41" s="349"/>
      <c r="H41" s="370"/>
      <c r="I41" s="175" t="s">
        <v>77</v>
      </c>
      <c r="J41" s="220">
        <v>1</v>
      </c>
      <c r="K41" s="452">
        <v>291832</v>
      </c>
      <c r="L41" s="453"/>
      <c r="M41" s="181">
        <f t="shared" si="1"/>
        <v>291832</v>
      </c>
    </row>
    <row r="42" spans="1:13" ht="13.5" thickBot="1">
      <c r="A42" s="352"/>
      <c r="B42" s="353"/>
      <c r="C42" s="353"/>
      <c r="D42" s="353"/>
      <c r="E42" s="353"/>
      <c r="F42" s="353"/>
      <c r="G42" s="353"/>
      <c r="H42" s="354"/>
      <c r="I42" s="175"/>
      <c r="J42" s="158"/>
      <c r="K42" s="371"/>
      <c r="L42" s="372"/>
      <c r="M42" s="181">
        <f t="shared" si="1"/>
        <v>0</v>
      </c>
    </row>
    <row r="43" spans="1:13" ht="13.5" thickBot="1">
      <c r="A43" s="352"/>
      <c r="B43" s="353"/>
      <c r="C43" s="353"/>
      <c r="D43" s="353"/>
      <c r="E43" s="353"/>
      <c r="F43" s="353"/>
      <c r="G43" s="353"/>
      <c r="H43" s="354"/>
      <c r="I43" s="175"/>
      <c r="J43" s="159"/>
      <c r="K43" s="373"/>
      <c r="L43" s="374"/>
      <c r="M43" s="181">
        <f t="shared" si="1"/>
        <v>0</v>
      </c>
    </row>
    <row r="44" spans="1:13" ht="14.25" thickBot="1">
      <c r="A44" s="339" t="s">
        <v>52</v>
      </c>
      <c r="B44" s="340"/>
      <c r="C44" s="340"/>
      <c r="D44" s="340"/>
      <c r="E44" s="340"/>
      <c r="F44" s="340"/>
      <c r="G44" s="340"/>
      <c r="H44" s="340"/>
      <c r="I44" s="340"/>
      <c r="J44" s="340"/>
      <c r="K44" s="340"/>
      <c r="L44" s="341"/>
      <c r="M44" s="183">
        <f>SUM(M39:M43)</f>
        <v>1281832</v>
      </c>
    </row>
    <row r="45" spans="1:13">
      <c r="A45" s="357" t="s">
        <v>55</v>
      </c>
      <c r="B45" s="358"/>
      <c r="C45" s="358"/>
      <c r="D45" s="358"/>
      <c r="E45" s="358"/>
      <c r="F45" s="358"/>
      <c r="G45" s="358"/>
      <c r="H45" s="358"/>
      <c r="I45" s="358"/>
      <c r="J45" s="358"/>
      <c r="K45" s="358"/>
      <c r="L45" s="358"/>
      <c r="M45" s="359"/>
    </row>
    <row r="46" spans="1:13">
      <c r="A46" s="360"/>
      <c r="B46" s="361"/>
      <c r="C46" s="361"/>
      <c r="D46" s="361"/>
      <c r="E46" s="361"/>
      <c r="F46" s="361"/>
      <c r="G46" s="361"/>
      <c r="H46" s="361"/>
      <c r="I46" s="361"/>
      <c r="J46" s="361"/>
      <c r="K46" s="361"/>
      <c r="L46" s="361"/>
      <c r="M46" s="362"/>
    </row>
    <row r="47" spans="1:13" ht="13.5" thickBot="1">
      <c r="A47" s="363"/>
      <c r="B47" s="364"/>
      <c r="C47" s="364"/>
      <c r="D47" s="364"/>
      <c r="E47" s="364"/>
      <c r="F47" s="364"/>
      <c r="G47" s="364"/>
      <c r="H47" s="364"/>
      <c r="I47" s="364"/>
      <c r="J47" s="364"/>
      <c r="K47" s="364"/>
      <c r="L47" s="364"/>
      <c r="M47" s="365"/>
    </row>
    <row r="48" spans="1:13" ht="13.5">
      <c r="A48" s="366" t="s">
        <v>56</v>
      </c>
      <c r="B48" s="367"/>
      <c r="C48" s="367"/>
      <c r="D48" s="367"/>
      <c r="E48" s="367"/>
      <c r="F48" s="367"/>
      <c r="G48" s="367"/>
      <c r="H48" s="375" t="s">
        <v>45</v>
      </c>
      <c r="I48" s="226" t="s">
        <v>45</v>
      </c>
      <c r="J48" s="155" t="s">
        <v>10</v>
      </c>
      <c r="K48" s="376" t="s">
        <v>54</v>
      </c>
      <c r="L48" s="375"/>
      <c r="M48" s="156" t="s">
        <v>51</v>
      </c>
    </row>
    <row r="49" spans="1:13">
      <c r="A49" s="377" t="s">
        <v>131</v>
      </c>
      <c r="B49" s="378"/>
      <c r="C49" s="378"/>
      <c r="D49" s="378"/>
      <c r="E49" s="378"/>
      <c r="F49" s="378"/>
      <c r="G49" s="378"/>
      <c r="H49" s="379"/>
      <c r="I49" s="76"/>
      <c r="J49" s="75">
        <v>1</v>
      </c>
      <c r="K49" s="380">
        <v>49500</v>
      </c>
      <c r="L49" s="381"/>
      <c r="M49" s="181">
        <f>J49*K49</f>
        <v>49500</v>
      </c>
    </row>
    <row r="50" spans="1:13" ht="13.5" thickBot="1">
      <c r="A50" s="377"/>
      <c r="B50" s="378"/>
      <c r="C50" s="378"/>
      <c r="D50" s="378"/>
      <c r="E50" s="378"/>
      <c r="F50" s="378"/>
      <c r="G50" s="378"/>
      <c r="H50" s="379"/>
      <c r="I50" s="48"/>
      <c r="J50" s="73"/>
      <c r="K50" s="382"/>
      <c r="L50" s="383"/>
      <c r="M50" s="184"/>
    </row>
    <row r="51" spans="1:13" ht="14.25" thickBot="1">
      <c r="A51" s="339" t="s">
        <v>52</v>
      </c>
      <c r="B51" s="340"/>
      <c r="C51" s="340"/>
      <c r="D51" s="340"/>
      <c r="E51" s="340"/>
      <c r="F51" s="340"/>
      <c r="G51" s="340"/>
      <c r="H51" s="340"/>
      <c r="I51" s="340"/>
      <c r="J51" s="340"/>
      <c r="K51" s="340"/>
      <c r="L51" s="341"/>
      <c r="M51" s="182">
        <f>SUM(M49:M50)</f>
        <v>49500</v>
      </c>
    </row>
    <row r="52" spans="1:13">
      <c r="A52" s="357" t="s">
        <v>57</v>
      </c>
      <c r="B52" s="358"/>
      <c r="C52" s="358"/>
      <c r="D52" s="358"/>
      <c r="E52" s="358"/>
      <c r="F52" s="358"/>
      <c r="G52" s="358"/>
      <c r="H52" s="358"/>
      <c r="I52" s="358"/>
      <c r="J52" s="358"/>
      <c r="K52" s="358"/>
      <c r="L52" s="358"/>
      <c r="M52" s="359"/>
    </row>
    <row r="53" spans="1:13">
      <c r="A53" s="360"/>
      <c r="B53" s="361"/>
      <c r="C53" s="361"/>
      <c r="D53" s="361"/>
      <c r="E53" s="361"/>
      <c r="F53" s="361"/>
      <c r="G53" s="361"/>
      <c r="H53" s="361"/>
      <c r="I53" s="361"/>
      <c r="J53" s="361"/>
      <c r="K53" s="361"/>
      <c r="L53" s="361"/>
      <c r="M53" s="362"/>
    </row>
    <row r="54" spans="1:13" ht="13.5" thickBot="1">
      <c r="A54" s="363"/>
      <c r="B54" s="364"/>
      <c r="C54" s="364"/>
      <c r="D54" s="364"/>
      <c r="E54" s="364"/>
      <c r="F54" s="364"/>
      <c r="G54" s="364"/>
      <c r="H54" s="364"/>
      <c r="I54" s="364"/>
      <c r="J54" s="364"/>
      <c r="K54" s="364"/>
      <c r="L54" s="364"/>
      <c r="M54" s="365"/>
    </row>
    <row r="55" spans="1:13" ht="13.5">
      <c r="A55" s="467" t="s">
        <v>58</v>
      </c>
      <c r="B55" s="468"/>
      <c r="C55" s="468"/>
      <c r="D55" s="468"/>
      <c r="E55" s="468"/>
      <c r="F55" s="468"/>
      <c r="G55" s="468"/>
      <c r="H55" s="155" t="s">
        <v>59</v>
      </c>
      <c r="I55" s="160" t="s">
        <v>60</v>
      </c>
      <c r="J55" s="161" t="s">
        <v>132</v>
      </c>
      <c r="K55" s="368" t="s">
        <v>50</v>
      </c>
      <c r="L55" s="369"/>
      <c r="M55" s="162" t="s">
        <v>51</v>
      </c>
    </row>
    <row r="56" spans="1:13">
      <c r="A56" s="377" t="s">
        <v>127</v>
      </c>
      <c r="B56" s="378"/>
      <c r="C56" s="378"/>
      <c r="D56" s="378"/>
      <c r="E56" s="378"/>
      <c r="F56" s="378"/>
      <c r="G56" s="379"/>
      <c r="H56" s="218">
        <v>72668</v>
      </c>
      <c r="I56" s="218">
        <f>H56*0.75</f>
        <v>54501</v>
      </c>
      <c r="J56" s="74"/>
      <c r="K56" s="450">
        <v>0.6</v>
      </c>
      <c r="L56" s="451"/>
      <c r="M56" s="187">
        <f>TRUNC((H56+I56)*K56,0)</f>
        <v>76301</v>
      </c>
    </row>
    <row r="57" spans="1:13">
      <c r="A57" s="377" t="s">
        <v>128</v>
      </c>
      <c r="B57" s="378"/>
      <c r="C57" s="378"/>
      <c r="D57" s="378"/>
      <c r="E57" s="378"/>
      <c r="F57" s="378"/>
      <c r="G57" s="379"/>
      <c r="H57" s="218">
        <v>49050</v>
      </c>
      <c r="I57" s="218">
        <f>H57*0.75</f>
        <v>36787.5</v>
      </c>
      <c r="J57" s="74"/>
      <c r="K57" s="450">
        <v>0.5</v>
      </c>
      <c r="L57" s="451"/>
      <c r="M57" s="187">
        <f t="shared" ref="M57:M59" si="2">TRUNC((H57+I57)*K57,0)</f>
        <v>42918</v>
      </c>
    </row>
    <row r="58" spans="1:13">
      <c r="A58" s="377" t="s">
        <v>129</v>
      </c>
      <c r="B58" s="378"/>
      <c r="C58" s="378"/>
      <c r="D58" s="378"/>
      <c r="E58" s="378"/>
      <c r="F58" s="378"/>
      <c r="G58" s="379"/>
      <c r="H58" s="218">
        <v>41965</v>
      </c>
      <c r="I58" s="218">
        <f>H58*0.75</f>
        <v>31473.75</v>
      </c>
      <c r="J58" s="74"/>
      <c r="K58" s="450">
        <v>1</v>
      </c>
      <c r="L58" s="451"/>
      <c r="M58" s="187">
        <f t="shared" si="2"/>
        <v>73438</v>
      </c>
    </row>
    <row r="59" spans="1:13" ht="13.5" thickBot="1">
      <c r="A59" s="352" t="s">
        <v>130</v>
      </c>
      <c r="B59" s="353"/>
      <c r="C59" s="353"/>
      <c r="D59" s="353"/>
      <c r="E59" s="353"/>
      <c r="F59" s="353"/>
      <c r="G59" s="354"/>
      <c r="H59" s="219">
        <v>90832</v>
      </c>
      <c r="I59" s="219">
        <f>H59*0.75</f>
        <v>68124</v>
      </c>
      <c r="J59" s="73"/>
      <c r="K59" s="448">
        <v>0.1</v>
      </c>
      <c r="L59" s="449"/>
      <c r="M59" s="187">
        <f t="shared" si="2"/>
        <v>15895</v>
      </c>
    </row>
    <row r="60" spans="1:13" ht="14.25" thickBot="1">
      <c r="A60" s="339" t="s">
        <v>52</v>
      </c>
      <c r="B60" s="340"/>
      <c r="C60" s="340"/>
      <c r="D60" s="340"/>
      <c r="E60" s="340"/>
      <c r="F60" s="340"/>
      <c r="G60" s="340"/>
      <c r="H60" s="340"/>
      <c r="I60" s="340"/>
      <c r="J60" s="340"/>
      <c r="K60" s="340"/>
      <c r="L60" s="341"/>
      <c r="M60" s="183">
        <f>SUM(M56:M59)</f>
        <v>208552</v>
      </c>
    </row>
    <row r="61" spans="1:13" ht="13.5" thickBot="1">
      <c r="A61" s="53"/>
      <c r="B61" s="47"/>
      <c r="C61" s="47"/>
      <c r="D61" s="47"/>
      <c r="E61" s="47"/>
      <c r="F61" s="47"/>
      <c r="G61" s="47"/>
      <c r="H61" s="47"/>
      <c r="I61" s="47"/>
      <c r="J61" s="47"/>
      <c r="K61" s="47"/>
      <c r="L61" s="47"/>
      <c r="M61" s="52"/>
    </row>
    <row r="62" spans="1:13" ht="13.5" thickBot="1">
      <c r="A62" s="342" t="s">
        <v>61</v>
      </c>
      <c r="B62" s="343"/>
      <c r="C62" s="343"/>
      <c r="D62" s="343"/>
      <c r="E62" s="343"/>
      <c r="F62" s="343"/>
      <c r="G62" s="343"/>
      <c r="H62" s="343"/>
      <c r="I62" s="343"/>
      <c r="J62" s="343"/>
      <c r="K62" s="343"/>
      <c r="L62" s="344"/>
      <c r="M62" s="188">
        <f>M60+M51+M44+M34</f>
        <v>1811384</v>
      </c>
    </row>
    <row r="63" spans="1:13">
      <c r="A63" s="357" t="s">
        <v>62</v>
      </c>
      <c r="B63" s="358"/>
      <c r="C63" s="358"/>
      <c r="D63" s="358"/>
      <c r="E63" s="358"/>
      <c r="F63" s="358"/>
      <c r="G63" s="358"/>
      <c r="H63" s="358"/>
      <c r="I63" s="358"/>
      <c r="J63" s="358"/>
      <c r="K63" s="358"/>
      <c r="L63" s="358"/>
      <c r="M63" s="359"/>
    </row>
    <row r="64" spans="1:13">
      <c r="A64" s="360"/>
      <c r="B64" s="361"/>
      <c r="C64" s="361"/>
      <c r="D64" s="361"/>
      <c r="E64" s="361"/>
      <c r="F64" s="361"/>
      <c r="G64" s="361"/>
      <c r="H64" s="361"/>
      <c r="I64" s="361"/>
      <c r="J64" s="361"/>
      <c r="K64" s="361"/>
      <c r="L64" s="361"/>
      <c r="M64" s="362"/>
    </row>
    <row r="65" spans="1:13" ht="13.5" thickBot="1">
      <c r="A65" s="363"/>
      <c r="B65" s="364"/>
      <c r="C65" s="364"/>
      <c r="D65" s="364"/>
      <c r="E65" s="364"/>
      <c r="F65" s="364"/>
      <c r="G65" s="364"/>
      <c r="H65" s="364"/>
      <c r="I65" s="364"/>
      <c r="J65" s="364"/>
      <c r="K65" s="364"/>
      <c r="L65" s="364"/>
      <c r="M65" s="365"/>
    </row>
    <row r="66" spans="1:13" ht="13.5">
      <c r="A66" s="366" t="s">
        <v>63</v>
      </c>
      <c r="B66" s="367"/>
      <c r="C66" s="367"/>
      <c r="D66" s="367"/>
      <c r="E66" s="367"/>
      <c r="F66" s="367"/>
      <c r="G66" s="367"/>
      <c r="H66" s="224"/>
      <c r="I66" s="225"/>
      <c r="J66" s="161" t="s">
        <v>64</v>
      </c>
      <c r="K66" s="368" t="s">
        <v>65</v>
      </c>
      <c r="L66" s="369"/>
      <c r="M66" s="162"/>
    </row>
    <row r="67" spans="1:13">
      <c r="A67" s="348" t="s">
        <v>22</v>
      </c>
      <c r="B67" s="349"/>
      <c r="C67" s="349"/>
      <c r="D67" s="349"/>
      <c r="E67" s="349"/>
      <c r="F67" s="349"/>
      <c r="G67" s="349"/>
      <c r="H67" s="71"/>
      <c r="I67" s="70"/>
      <c r="J67" s="67">
        <v>0.16</v>
      </c>
      <c r="K67" s="337"/>
      <c r="L67" s="338"/>
      <c r="M67" s="66">
        <f>K67</f>
        <v>0</v>
      </c>
    </row>
    <row r="68" spans="1:13">
      <c r="A68" s="72" t="s">
        <v>66</v>
      </c>
      <c r="B68" s="54"/>
      <c r="C68" s="54"/>
      <c r="D68" s="54"/>
      <c r="E68" s="54"/>
      <c r="F68" s="54"/>
      <c r="G68" s="54"/>
      <c r="H68" s="71"/>
      <c r="I68" s="70"/>
      <c r="J68" s="67">
        <v>0</v>
      </c>
      <c r="K68" s="337"/>
      <c r="L68" s="338"/>
      <c r="M68" s="66">
        <f t="shared" ref="M68:M69" si="3">K68</f>
        <v>0</v>
      </c>
    </row>
    <row r="69" spans="1:13" ht="13.5" thickBot="1">
      <c r="A69" s="222" t="s">
        <v>67</v>
      </c>
      <c r="B69" s="223"/>
      <c r="C69" s="223"/>
      <c r="D69" s="223"/>
      <c r="E69" s="223"/>
      <c r="F69" s="223"/>
      <c r="G69" s="223"/>
      <c r="H69" s="69"/>
      <c r="I69" s="68"/>
      <c r="J69" s="67">
        <v>0.05</v>
      </c>
      <c r="K69" s="337"/>
      <c r="L69" s="338"/>
      <c r="M69" s="66">
        <f t="shared" si="3"/>
        <v>0</v>
      </c>
    </row>
    <row r="70" spans="1:13" ht="14.25" thickBot="1">
      <c r="A70" s="339" t="s">
        <v>52</v>
      </c>
      <c r="B70" s="340"/>
      <c r="C70" s="340"/>
      <c r="D70" s="340"/>
      <c r="E70" s="340"/>
      <c r="F70" s="340"/>
      <c r="G70" s="340"/>
      <c r="H70" s="340"/>
      <c r="I70" s="340"/>
      <c r="J70" s="340"/>
      <c r="K70" s="340"/>
      <c r="L70" s="341"/>
      <c r="M70" s="65">
        <f>SUM(M67:M69)</f>
        <v>0</v>
      </c>
    </row>
    <row r="71" spans="1:13" ht="13.5" thickBot="1">
      <c r="A71" s="53"/>
      <c r="B71" s="47"/>
      <c r="C71" s="47"/>
      <c r="D71" s="47"/>
      <c r="E71" s="47"/>
      <c r="F71" s="47"/>
      <c r="G71" s="47"/>
      <c r="H71" s="47"/>
      <c r="I71" s="47"/>
      <c r="J71" s="47"/>
      <c r="K71" s="47"/>
      <c r="L71" s="47"/>
      <c r="M71" s="52"/>
    </row>
    <row r="72" spans="1:13" ht="13.5" thickBot="1">
      <c r="A72" s="342" t="s">
        <v>68</v>
      </c>
      <c r="B72" s="343"/>
      <c r="C72" s="343"/>
      <c r="D72" s="343"/>
      <c r="E72" s="343"/>
      <c r="F72" s="343"/>
      <c r="G72" s="343"/>
      <c r="H72" s="343"/>
      <c r="I72" s="343"/>
      <c r="J72" s="343"/>
      <c r="K72" s="343"/>
      <c r="L72" s="344"/>
      <c r="M72" s="163">
        <f>M62+M70</f>
        <v>1811384</v>
      </c>
    </row>
    <row r="73" spans="1:13" ht="13.5" thickBot="1">
      <c r="A73" s="64"/>
      <c r="B73" s="63"/>
      <c r="C73" s="63"/>
      <c r="D73" s="63"/>
      <c r="E73" s="63"/>
      <c r="F73" s="63"/>
      <c r="G73" s="63"/>
      <c r="H73" s="63"/>
      <c r="I73" s="63"/>
      <c r="J73" s="63"/>
      <c r="K73" s="63"/>
      <c r="L73" s="63"/>
      <c r="M73" s="163"/>
    </row>
    <row r="74" spans="1:13" ht="13.5" thickBot="1">
      <c r="A74" s="53"/>
      <c r="B74" s="47"/>
      <c r="C74" s="47"/>
      <c r="D74" s="47"/>
      <c r="E74" s="47"/>
      <c r="F74" s="47"/>
      <c r="G74" s="47"/>
      <c r="H74" s="47"/>
      <c r="I74" s="47"/>
      <c r="J74" s="47"/>
      <c r="K74" s="47"/>
      <c r="L74" s="47"/>
      <c r="M74" s="163"/>
    </row>
    <row r="75" spans="1:13">
      <c r="A75" s="53"/>
      <c r="B75" s="47"/>
      <c r="C75" s="47"/>
      <c r="D75" s="47"/>
      <c r="E75" s="47"/>
      <c r="F75" s="47"/>
      <c r="G75" s="47"/>
      <c r="H75" s="47"/>
      <c r="I75" s="47"/>
      <c r="J75" s="47"/>
      <c r="K75" s="47"/>
      <c r="L75" s="47"/>
      <c r="M75" s="52"/>
    </row>
    <row r="76" spans="1:13">
      <c r="A76" s="53"/>
      <c r="B76" s="47"/>
      <c r="C76" s="47"/>
      <c r="D76" s="47"/>
      <c r="E76" s="47"/>
      <c r="F76" s="55"/>
      <c r="G76" s="55"/>
      <c r="H76" s="55"/>
      <c r="I76" s="55"/>
      <c r="J76" s="47"/>
      <c r="K76" s="47"/>
      <c r="L76" s="47"/>
      <c r="M76" s="190"/>
    </row>
    <row r="77" spans="1:13" ht="13.5">
      <c r="A77" s="61"/>
      <c r="B77" s="103"/>
      <c r="C77" s="103"/>
      <c r="D77" s="103"/>
      <c r="E77" s="103"/>
      <c r="F77" s="55"/>
      <c r="G77" s="103"/>
      <c r="H77" s="103"/>
      <c r="I77" s="103"/>
      <c r="J77" s="103"/>
      <c r="K77" s="103"/>
      <c r="L77" s="103"/>
      <c r="M77" s="60" t="s">
        <v>135</v>
      </c>
    </row>
    <row r="78" spans="1:13" ht="13.5">
      <c r="A78" s="61"/>
      <c r="B78" s="103"/>
      <c r="C78" s="103"/>
      <c r="D78" s="103"/>
      <c r="E78" s="103"/>
      <c r="F78" s="55"/>
      <c r="G78" s="47"/>
      <c r="H78" s="47"/>
      <c r="I78" s="103"/>
      <c r="J78" s="103"/>
      <c r="K78" s="103"/>
      <c r="L78" s="103"/>
      <c r="M78" s="60"/>
    </row>
    <row r="79" spans="1:13">
      <c r="A79" s="56"/>
      <c r="B79" s="104"/>
      <c r="C79" s="104"/>
      <c r="D79" s="104"/>
      <c r="E79" s="104"/>
      <c r="F79" s="55"/>
      <c r="G79" s="104"/>
      <c r="H79" s="104"/>
      <c r="I79" s="104"/>
      <c r="J79" s="104"/>
      <c r="K79" s="104"/>
      <c r="L79" s="104"/>
      <c r="M79" s="50"/>
    </row>
    <row r="80" spans="1:13">
      <c r="A80" s="53"/>
      <c r="B80" s="47"/>
      <c r="C80" s="47"/>
      <c r="D80" s="47"/>
      <c r="E80" s="47"/>
      <c r="F80" s="47"/>
      <c r="G80" s="47"/>
      <c r="H80" s="47"/>
      <c r="I80" s="47"/>
      <c r="J80" s="47"/>
      <c r="K80" s="47"/>
      <c r="L80" s="47"/>
      <c r="M80" s="52"/>
    </row>
    <row r="81" spans="1:13" ht="13.5">
      <c r="A81" s="59" t="s">
        <v>70</v>
      </c>
      <c r="B81" s="221"/>
      <c r="C81" s="221"/>
      <c r="D81" s="221"/>
      <c r="E81" s="221"/>
      <c r="F81" s="221"/>
      <c r="G81" s="221"/>
      <c r="H81" s="221"/>
      <c r="I81" s="221"/>
      <c r="J81" s="221"/>
      <c r="K81" s="221"/>
      <c r="L81" s="221"/>
      <c r="M81" s="58"/>
    </row>
    <row r="82" spans="1:13">
      <c r="A82" s="345"/>
      <c r="B82" s="346"/>
      <c r="C82" s="346"/>
      <c r="D82" s="346"/>
      <c r="E82" s="346"/>
      <c r="F82" s="346"/>
      <c r="G82" s="346"/>
      <c r="H82" s="346"/>
      <c r="I82" s="346"/>
      <c r="J82" s="346"/>
      <c r="K82" s="346"/>
      <c r="L82" s="346"/>
      <c r="M82" s="347"/>
    </row>
    <row r="83" spans="1:13">
      <c r="A83" s="345"/>
      <c r="B83" s="346"/>
      <c r="C83" s="346"/>
      <c r="D83" s="346"/>
      <c r="E83" s="346"/>
      <c r="F83" s="346"/>
      <c r="G83" s="346"/>
      <c r="H83" s="346"/>
      <c r="I83" s="346"/>
      <c r="J83" s="346"/>
      <c r="K83" s="346"/>
      <c r="L83" s="346"/>
      <c r="M83" s="347"/>
    </row>
    <row r="84" spans="1:13">
      <c r="A84" s="56"/>
      <c r="B84" s="104"/>
      <c r="C84" s="104"/>
      <c r="D84" s="104"/>
      <c r="E84" s="104"/>
      <c r="F84" s="104"/>
      <c r="G84" s="104"/>
      <c r="H84" s="104"/>
      <c r="I84" s="104"/>
      <c r="J84" s="104"/>
      <c r="K84" s="104"/>
      <c r="L84" s="104"/>
      <c r="M84" s="50"/>
    </row>
    <row r="85" spans="1:13">
      <c r="A85" s="57" t="s">
        <v>71</v>
      </c>
      <c r="B85" s="104"/>
      <c r="C85" s="104"/>
      <c r="D85" s="104"/>
      <c r="E85" s="104"/>
      <c r="F85" s="104"/>
      <c r="G85" s="104"/>
      <c r="H85" s="104"/>
      <c r="I85" s="104"/>
      <c r="J85" s="104"/>
      <c r="K85" s="104"/>
      <c r="L85" s="104"/>
      <c r="M85" s="50"/>
    </row>
    <row r="86" spans="1:13">
      <c r="A86" s="328" t="s">
        <v>72</v>
      </c>
      <c r="B86" s="329"/>
      <c r="C86" s="329"/>
      <c r="D86" s="329"/>
      <c r="E86" s="329"/>
      <c r="F86" s="329"/>
      <c r="G86" s="329"/>
      <c r="H86" s="329"/>
      <c r="I86" s="329"/>
      <c r="J86" s="329"/>
      <c r="K86" s="329"/>
      <c r="L86" s="329"/>
      <c r="M86" s="330"/>
    </row>
    <row r="87" spans="1:13">
      <c r="A87" s="328"/>
      <c r="B87" s="329"/>
      <c r="C87" s="329"/>
      <c r="D87" s="329"/>
      <c r="E87" s="329"/>
      <c r="F87" s="329"/>
      <c r="G87" s="329"/>
      <c r="H87" s="329"/>
      <c r="I87" s="329"/>
      <c r="J87" s="329"/>
      <c r="K87" s="329"/>
      <c r="L87" s="329"/>
      <c r="M87" s="330"/>
    </row>
    <row r="88" spans="1:13">
      <c r="A88" s="328" t="s">
        <v>73</v>
      </c>
      <c r="B88" s="329"/>
      <c r="C88" s="329"/>
      <c r="D88" s="329"/>
      <c r="E88" s="329"/>
      <c r="F88" s="329"/>
      <c r="G88" s="329"/>
      <c r="H88" s="329"/>
      <c r="I88" s="329"/>
      <c r="J88" s="329"/>
      <c r="K88" s="329"/>
      <c r="L88" s="329"/>
      <c r="M88" s="330"/>
    </row>
    <row r="89" spans="1:13">
      <c r="A89" s="328"/>
      <c r="B89" s="329"/>
      <c r="C89" s="329"/>
      <c r="D89" s="329"/>
      <c r="E89" s="329"/>
      <c r="F89" s="329"/>
      <c r="G89" s="329"/>
      <c r="H89" s="329"/>
      <c r="I89" s="329"/>
      <c r="J89" s="329"/>
      <c r="K89" s="329"/>
      <c r="L89" s="329"/>
      <c r="M89" s="330"/>
    </row>
    <row r="90" spans="1:13">
      <c r="A90" s="56"/>
      <c r="B90" s="104"/>
      <c r="C90" s="104"/>
      <c r="D90" s="104"/>
      <c r="E90" s="104"/>
      <c r="F90" s="104"/>
      <c r="G90" s="104"/>
      <c r="H90" s="104"/>
      <c r="I90" s="104"/>
      <c r="J90" s="104"/>
      <c r="K90" s="104"/>
      <c r="L90" s="104"/>
      <c r="M90" s="50"/>
    </row>
    <row r="91" spans="1:13">
      <c r="A91" s="53"/>
      <c r="B91" s="47"/>
      <c r="C91" s="47"/>
      <c r="D91" s="47"/>
      <c r="E91" s="47"/>
      <c r="F91" s="55"/>
      <c r="G91" s="47"/>
      <c r="H91" s="47"/>
      <c r="I91" s="47"/>
      <c r="J91" s="47"/>
      <c r="K91" s="47"/>
      <c r="L91" s="47"/>
      <c r="M91" s="52"/>
    </row>
    <row r="92" spans="1:13">
      <c r="A92" s="53"/>
      <c r="B92" s="47"/>
      <c r="C92" s="47"/>
      <c r="D92" s="47"/>
      <c r="E92" s="47"/>
      <c r="F92" s="47"/>
      <c r="G92" s="54"/>
      <c r="H92" s="54"/>
      <c r="I92" s="54"/>
      <c r="J92" s="47"/>
      <c r="K92" s="47"/>
      <c r="L92" s="47"/>
      <c r="M92" s="52"/>
    </row>
    <row r="93" spans="1:13">
      <c r="A93" s="53"/>
      <c r="B93" s="47"/>
      <c r="C93" s="47"/>
      <c r="D93" s="47"/>
      <c r="E93" s="47"/>
      <c r="F93" s="47"/>
      <c r="G93" s="105"/>
      <c r="H93" s="105"/>
      <c r="I93" s="105"/>
      <c r="J93" s="47"/>
      <c r="K93" s="47"/>
      <c r="L93" s="47"/>
      <c r="M93" s="52"/>
    </row>
    <row r="94" spans="1:13">
      <c r="A94" s="51"/>
      <c r="B94" s="104"/>
      <c r="C94" s="104"/>
      <c r="D94" s="104"/>
      <c r="E94" s="104"/>
      <c r="F94" s="47"/>
      <c r="G94" s="47"/>
      <c r="H94" s="47"/>
      <c r="I94" s="47"/>
      <c r="J94" s="104"/>
      <c r="K94" s="104"/>
      <c r="L94" s="104"/>
      <c r="M94" s="50"/>
    </row>
    <row r="95" spans="1:13" ht="13.5">
      <c r="A95" s="49"/>
      <c r="B95" s="106"/>
      <c r="C95" s="106"/>
      <c r="D95" s="47"/>
      <c r="E95" s="47"/>
      <c r="F95" s="47"/>
      <c r="G95" s="47"/>
      <c r="H95" s="47"/>
      <c r="I95" s="331"/>
      <c r="J95" s="331"/>
      <c r="K95" s="331"/>
      <c r="L95" s="331"/>
      <c r="M95" s="332"/>
    </row>
    <row r="96" spans="1:13" ht="13.5" thickBot="1">
      <c r="A96" s="335"/>
      <c r="B96" s="336"/>
      <c r="C96" s="336"/>
      <c r="D96" s="48"/>
      <c r="E96" s="48"/>
      <c r="F96" s="48"/>
      <c r="G96" s="48"/>
      <c r="H96" s="48"/>
      <c r="I96" s="333"/>
      <c r="J96" s="333"/>
      <c r="K96" s="333"/>
      <c r="L96" s="333"/>
      <c r="M96" s="334"/>
    </row>
  </sheetData>
  <mergeCells count="89">
    <mergeCell ref="F28:G28"/>
    <mergeCell ref="H28:I28"/>
    <mergeCell ref="K28:L28"/>
    <mergeCell ref="B13:I13"/>
    <mergeCell ref="A17:D17"/>
    <mergeCell ref="A21:M21"/>
    <mergeCell ref="B23:J23"/>
    <mergeCell ref="K23:L23"/>
    <mergeCell ref="B24:J24"/>
    <mergeCell ref="K24:L24"/>
    <mergeCell ref="A25:M27"/>
    <mergeCell ref="A28:E28"/>
    <mergeCell ref="A1:M1"/>
    <mergeCell ref="A2:D2"/>
    <mergeCell ref="A5:M5"/>
    <mergeCell ref="A7:A13"/>
    <mergeCell ref="B7:I7"/>
    <mergeCell ref="J7:M8"/>
    <mergeCell ref="B8:I8"/>
    <mergeCell ref="B9:I9"/>
    <mergeCell ref="J9:J10"/>
    <mergeCell ref="K9:M10"/>
    <mergeCell ref="B10:I10"/>
    <mergeCell ref="B11:I12"/>
    <mergeCell ref="M11:M13"/>
    <mergeCell ref="J11:J13"/>
    <mergeCell ref="K11:K13"/>
    <mergeCell ref="L11:L13"/>
    <mergeCell ref="A30:E30"/>
    <mergeCell ref="A31:E31"/>
    <mergeCell ref="A32:E32"/>
    <mergeCell ref="K32:L32"/>
    <mergeCell ref="A29:E29"/>
    <mergeCell ref="F29:G29"/>
    <mergeCell ref="K29:L29"/>
    <mergeCell ref="A33:E33"/>
    <mergeCell ref="F33:G33"/>
    <mergeCell ref="K33:L33"/>
    <mergeCell ref="A34:L34"/>
    <mergeCell ref="A35:M37"/>
    <mergeCell ref="A38:H38"/>
    <mergeCell ref="K38:L38"/>
    <mergeCell ref="A39:H39"/>
    <mergeCell ref="K39:L39"/>
    <mergeCell ref="A42:H42"/>
    <mergeCell ref="K42:L42"/>
    <mergeCell ref="A43:H43"/>
    <mergeCell ref="K43:L43"/>
    <mergeCell ref="A40:H40"/>
    <mergeCell ref="K40:L40"/>
    <mergeCell ref="A41:H41"/>
    <mergeCell ref="K41:L41"/>
    <mergeCell ref="A44:L44"/>
    <mergeCell ref="A45:M47"/>
    <mergeCell ref="A48:H48"/>
    <mergeCell ref="K48:L48"/>
    <mergeCell ref="A49:H49"/>
    <mergeCell ref="K49:L49"/>
    <mergeCell ref="A50:H50"/>
    <mergeCell ref="K50:L50"/>
    <mergeCell ref="A51:L51"/>
    <mergeCell ref="A52:M54"/>
    <mergeCell ref="A55:G55"/>
    <mergeCell ref="K55:L55"/>
    <mergeCell ref="A72:L72"/>
    <mergeCell ref="A59:G59"/>
    <mergeCell ref="A60:L60"/>
    <mergeCell ref="A62:L62"/>
    <mergeCell ref="A63:M65"/>
    <mergeCell ref="A66:G66"/>
    <mergeCell ref="K66:L66"/>
    <mergeCell ref="K59:L59"/>
    <mergeCell ref="A67:G67"/>
    <mergeCell ref="K67:L67"/>
    <mergeCell ref="K68:L68"/>
    <mergeCell ref="K69:L69"/>
    <mergeCell ref="A70:L70"/>
    <mergeCell ref="A82:M82"/>
    <mergeCell ref="A83:M83"/>
    <mergeCell ref="A86:M87"/>
    <mergeCell ref="A88:M89"/>
    <mergeCell ref="I95:M96"/>
    <mergeCell ref="A96:C96"/>
    <mergeCell ref="A56:G56"/>
    <mergeCell ref="A57:G57"/>
    <mergeCell ref="A58:G58"/>
    <mergeCell ref="K56:L56"/>
    <mergeCell ref="K57:L57"/>
    <mergeCell ref="K58:L58"/>
  </mergeCells>
  <pageMargins left="0.7" right="0.7" top="0.75" bottom="0.75" header="0.3" footer="0.3"/>
  <pageSetup paperSize="9" scale="53"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97"/>
  <sheetViews>
    <sheetView topLeftCell="A57" zoomScale="73" zoomScaleNormal="73" workbookViewId="0">
      <selection activeCell="E76" sqref="E76:J80"/>
    </sheetView>
  </sheetViews>
  <sheetFormatPr baseColWidth="10" defaultRowHeight="12.75"/>
  <cols>
    <col min="13" max="13" width="16"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c r="A8" s="398"/>
      <c r="B8" s="400" t="s">
        <v>232</v>
      </c>
      <c r="C8" s="401"/>
      <c r="D8" s="401"/>
      <c r="E8" s="401"/>
      <c r="F8" s="401"/>
      <c r="G8" s="401"/>
      <c r="H8" s="401"/>
      <c r="I8" s="402"/>
      <c r="J8" s="403"/>
      <c r="K8" s="404"/>
      <c r="L8" s="404"/>
      <c r="M8" s="405"/>
    </row>
    <row r="9" spans="1:13">
      <c r="A9" s="399"/>
      <c r="B9" s="409" t="s">
        <v>231</v>
      </c>
      <c r="C9" s="410"/>
      <c r="D9" s="410"/>
      <c r="E9" s="410"/>
      <c r="F9" s="410"/>
      <c r="G9" s="410"/>
      <c r="H9" s="410"/>
      <c r="I9" s="411"/>
      <c r="J9" s="406"/>
      <c r="K9" s="407"/>
      <c r="L9" s="407"/>
      <c r="M9" s="408"/>
    </row>
    <row r="10" spans="1:13" ht="13.5">
      <c r="A10" s="399"/>
      <c r="B10" s="412"/>
      <c r="C10" s="413"/>
      <c r="D10" s="413"/>
      <c r="E10" s="413"/>
      <c r="F10" s="413"/>
      <c r="G10" s="413"/>
      <c r="H10" s="413"/>
      <c r="I10" s="414"/>
      <c r="J10" s="415" t="s">
        <v>31</v>
      </c>
      <c r="K10" s="417"/>
      <c r="L10" s="418"/>
      <c r="M10" s="419"/>
    </row>
    <row r="11" spans="1:13">
      <c r="A11" s="399"/>
      <c r="B11" s="409" t="s">
        <v>32</v>
      </c>
      <c r="C11" s="410"/>
      <c r="D11" s="410"/>
      <c r="E11" s="410"/>
      <c r="F11" s="410"/>
      <c r="G11" s="410"/>
      <c r="H11" s="410"/>
      <c r="I11" s="411"/>
      <c r="J11" s="416"/>
      <c r="K11" s="420"/>
      <c r="L11" s="421"/>
      <c r="M11" s="422"/>
    </row>
    <row r="12" spans="1:13">
      <c r="A12" s="399"/>
      <c r="B12" s="423" t="s">
        <v>231</v>
      </c>
      <c r="C12" s="424"/>
      <c r="D12" s="424"/>
      <c r="E12" s="424"/>
      <c r="F12" s="424"/>
      <c r="G12" s="424"/>
      <c r="H12" s="424"/>
      <c r="I12" s="425"/>
      <c r="J12" s="415" t="s">
        <v>33</v>
      </c>
      <c r="K12" s="415">
        <v>1</v>
      </c>
      <c r="L12" s="415" t="s">
        <v>34</v>
      </c>
      <c r="M12" s="426">
        <v>1</v>
      </c>
    </row>
    <row r="13" spans="1:13" ht="12.75" customHeight="1">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9" ht="13.5">
      <c r="A17" s="56"/>
      <c r="B17" s="231"/>
      <c r="C17" s="231"/>
      <c r="D17" s="231"/>
      <c r="E17" s="231"/>
      <c r="F17" s="231"/>
      <c r="G17" s="231"/>
      <c r="H17" s="231"/>
      <c r="I17" s="231"/>
      <c r="J17" s="102"/>
      <c r="K17" s="85"/>
      <c r="L17" s="85"/>
      <c r="M17" s="84"/>
    </row>
    <row r="18" spans="1:19" ht="13.5">
      <c r="A18" s="432" t="s">
        <v>40</v>
      </c>
      <c r="B18" s="433"/>
      <c r="C18" s="433"/>
      <c r="D18" s="433"/>
      <c r="E18" s="231"/>
      <c r="F18" s="231"/>
      <c r="G18" s="231" t="s">
        <v>41</v>
      </c>
      <c r="H18" s="47"/>
      <c r="I18" s="231"/>
      <c r="J18" s="102"/>
      <c r="K18" s="47"/>
      <c r="L18" s="47"/>
      <c r="M18" s="83"/>
    </row>
    <row r="19" spans="1:19" ht="13.5">
      <c r="A19" s="82"/>
      <c r="B19" s="81"/>
      <c r="C19" s="81"/>
      <c r="D19" s="81"/>
      <c r="E19" s="81"/>
      <c r="F19" s="81"/>
      <c r="G19" s="81"/>
      <c r="H19" s="81"/>
      <c r="I19" s="81"/>
      <c r="J19" s="81"/>
      <c r="K19" s="81"/>
      <c r="L19" s="81"/>
      <c r="M19" s="80"/>
    </row>
    <row r="20" spans="1:19" ht="13.5" thickBot="1">
      <c r="A20" s="222"/>
      <c r="B20" s="223"/>
      <c r="C20" s="223"/>
      <c r="D20" s="223"/>
      <c r="E20" s="223"/>
      <c r="F20" s="223"/>
      <c r="G20" s="223"/>
      <c r="H20" s="223"/>
      <c r="I20" s="223"/>
      <c r="J20" s="223"/>
      <c r="K20" s="223"/>
      <c r="L20" s="223"/>
      <c r="M20" s="79"/>
    </row>
    <row r="21" spans="1:19" ht="13.5" thickBot="1">
      <c r="A21" s="64"/>
      <c r="B21" s="63"/>
      <c r="C21" s="63"/>
      <c r="D21" s="63"/>
      <c r="E21" s="63"/>
      <c r="F21" s="63"/>
      <c r="G21" s="47"/>
      <c r="H21" s="47"/>
      <c r="I21" s="63"/>
      <c r="J21" s="63"/>
      <c r="K21" s="63"/>
      <c r="L21" s="63"/>
      <c r="M21" s="62"/>
    </row>
    <row r="22" spans="1:19" ht="13.5">
      <c r="A22" s="434" t="s">
        <v>42</v>
      </c>
      <c r="B22" s="435"/>
      <c r="C22" s="435"/>
      <c r="D22" s="435"/>
      <c r="E22" s="435"/>
      <c r="F22" s="435"/>
      <c r="G22" s="435"/>
      <c r="H22" s="435"/>
      <c r="I22" s="435"/>
      <c r="J22" s="435"/>
      <c r="K22" s="435"/>
      <c r="L22" s="435"/>
      <c r="M22" s="436"/>
    </row>
    <row r="23" spans="1:19" ht="13.5" thickBot="1">
      <c r="A23" s="53"/>
      <c r="B23" s="47"/>
      <c r="C23" s="47"/>
      <c r="D23" s="47"/>
      <c r="E23" s="47"/>
      <c r="F23" s="47"/>
      <c r="G23" s="47"/>
      <c r="H23" s="47"/>
      <c r="I23" s="47"/>
      <c r="J23" s="47"/>
      <c r="K23" s="47"/>
      <c r="L23" s="47"/>
      <c r="M23" s="52"/>
    </row>
    <row r="24" spans="1:19">
      <c r="A24" s="189" t="s">
        <v>43</v>
      </c>
      <c r="B24" s="437" t="s">
        <v>44</v>
      </c>
      <c r="C24" s="438"/>
      <c r="D24" s="438"/>
      <c r="E24" s="438"/>
      <c r="F24" s="438"/>
      <c r="G24" s="438"/>
      <c r="H24" s="438"/>
      <c r="I24" s="438"/>
      <c r="J24" s="439"/>
      <c r="K24" s="440" t="s">
        <v>45</v>
      </c>
      <c r="L24" s="441"/>
      <c r="M24" s="189" t="s">
        <v>10</v>
      </c>
      <c r="S24" s="47"/>
    </row>
    <row r="25" spans="1:19" ht="28.5" customHeight="1" thickBot="1">
      <c r="A25" s="153" t="s">
        <v>136</v>
      </c>
      <c r="B25" s="464" t="s">
        <v>150</v>
      </c>
      <c r="C25" s="465"/>
      <c r="D25" s="465"/>
      <c r="E25" s="465"/>
      <c r="F25" s="465"/>
      <c r="G25" s="465"/>
      <c r="H25" s="465"/>
      <c r="I25" s="465"/>
      <c r="J25" s="466"/>
      <c r="K25" s="445"/>
      <c r="L25" s="446"/>
      <c r="M25" s="154"/>
    </row>
    <row r="26" spans="1:19">
      <c r="A26" s="357" t="s">
        <v>46</v>
      </c>
      <c r="B26" s="358"/>
      <c r="C26" s="358"/>
      <c r="D26" s="358"/>
      <c r="E26" s="358"/>
      <c r="F26" s="358"/>
      <c r="G26" s="358"/>
      <c r="H26" s="358"/>
      <c r="I26" s="358"/>
      <c r="J26" s="358"/>
      <c r="K26" s="358"/>
      <c r="L26" s="358"/>
      <c r="M26" s="359"/>
    </row>
    <row r="27" spans="1:19">
      <c r="A27" s="360"/>
      <c r="B27" s="361"/>
      <c r="C27" s="361"/>
      <c r="D27" s="361"/>
      <c r="E27" s="361"/>
      <c r="F27" s="361"/>
      <c r="G27" s="361"/>
      <c r="H27" s="361"/>
      <c r="I27" s="361"/>
      <c r="J27" s="361"/>
      <c r="K27" s="361"/>
      <c r="L27" s="361"/>
      <c r="M27" s="362"/>
    </row>
    <row r="28" spans="1:19" ht="13.5" thickBot="1">
      <c r="A28" s="363"/>
      <c r="B28" s="364"/>
      <c r="C28" s="364"/>
      <c r="D28" s="364"/>
      <c r="E28" s="364"/>
      <c r="F28" s="364"/>
      <c r="G28" s="364"/>
      <c r="H28" s="364"/>
      <c r="I28" s="364"/>
      <c r="J28" s="364"/>
      <c r="K28" s="364"/>
      <c r="L28" s="364"/>
      <c r="M28" s="365"/>
    </row>
    <row r="29" spans="1:19" ht="13.5">
      <c r="A29" s="366" t="s">
        <v>44</v>
      </c>
      <c r="B29" s="429"/>
      <c r="C29" s="429"/>
      <c r="D29" s="429"/>
      <c r="E29" s="447"/>
      <c r="F29" s="376" t="s">
        <v>47</v>
      </c>
      <c r="G29" s="429"/>
      <c r="H29" s="430" t="s">
        <v>48</v>
      </c>
      <c r="I29" s="431"/>
      <c r="J29" s="155" t="s">
        <v>49</v>
      </c>
      <c r="K29" s="376" t="s">
        <v>50</v>
      </c>
      <c r="L29" s="375"/>
      <c r="M29" s="156" t="s">
        <v>51</v>
      </c>
    </row>
    <row r="30" spans="1:19">
      <c r="A30" s="348" t="s">
        <v>115</v>
      </c>
      <c r="B30" s="349"/>
      <c r="C30" s="349"/>
      <c r="D30" s="349"/>
      <c r="E30" s="370"/>
      <c r="F30" s="389"/>
      <c r="G30" s="370"/>
      <c r="H30" s="230" t="s">
        <v>116</v>
      </c>
      <c r="I30" s="227"/>
      <c r="J30" s="179">
        <v>35000</v>
      </c>
      <c r="K30" s="469">
        <v>0.9</v>
      </c>
      <c r="L30" s="470"/>
      <c r="M30" s="181">
        <f>TRUNC(J30*K30)</f>
        <v>31500</v>
      </c>
    </row>
    <row r="31" spans="1:19">
      <c r="A31" s="348" t="s">
        <v>151</v>
      </c>
      <c r="B31" s="349"/>
      <c r="C31" s="349"/>
      <c r="D31" s="349"/>
      <c r="E31" s="370"/>
      <c r="F31" s="78"/>
      <c r="G31" s="77"/>
      <c r="H31" s="230" t="s">
        <v>116</v>
      </c>
      <c r="I31" s="227"/>
      <c r="J31" s="179">
        <v>350000</v>
      </c>
      <c r="K31" s="469">
        <v>1</v>
      </c>
      <c r="L31" s="470"/>
      <c r="M31" s="181">
        <f t="shared" ref="M31:M34" si="0">+J31*K31</f>
        <v>350000</v>
      </c>
    </row>
    <row r="32" spans="1:19">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60000</v>
      </c>
      <c r="K34" s="471">
        <v>5</v>
      </c>
      <c r="L34" s="472"/>
      <c r="M34" s="181">
        <f t="shared" si="0"/>
        <v>300000</v>
      </c>
    </row>
    <row r="35" spans="1:13" ht="14.25" thickBot="1">
      <c r="A35" s="339" t="s">
        <v>52</v>
      </c>
      <c r="B35" s="340"/>
      <c r="C35" s="340"/>
      <c r="D35" s="340"/>
      <c r="E35" s="340"/>
      <c r="F35" s="340"/>
      <c r="G35" s="340"/>
      <c r="H35" s="340"/>
      <c r="I35" s="340"/>
      <c r="J35" s="340"/>
      <c r="K35" s="340"/>
      <c r="L35" s="341"/>
      <c r="M35" s="182">
        <f>SUM(M30:M34)</f>
        <v>681500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152</v>
      </c>
      <c r="B40" s="349"/>
      <c r="C40" s="349"/>
      <c r="D40" s="349"/>
      <c r="E40" s="349"/>
      <c r="F40" s="349"/>
      <c r="G40" s="349"/>
      <c r="H40" s="370"/>
      <c r="I40" s="175" t="s">
        <v>93</v>
      </c>
      <c r="J40" s="220">
        <v>2</v>
      </c>
      <c r="K40" s="452">
        <v>750000</v>
      </c>
      <c r="L40" s="453"/>
      <c r="M40" s="181">
        <f t="shared" ref="M40:M44" si="1">J40*K40</f>
        <v>1500000</v>
      </c>
    </row>
    <row r="41" spans="1:13">
      <c r="A41" s="348" t="s">
        <v>153</v>
      </c>
      <c r="B41" s="349"/>
      <c r="C41" s="349"/>
      <c r="D41" s="349"/>
      <c r="E41" s="349"/>
      <c r="F41" s="349"/>
      <c r="G41" s="349"/>
      <c r="H41" s="370"/>
      <c r="I41" s="175" t="s">
        <v>77</v>
      </c>
      <c r="J41" s="220">
        <v>1</v>
      </c>
      <c r="K41" s="452">
        <v>950000</v>
      </c>
      <c r="L41" s="453"/>
      <c r="M41" s="181">
        <f t="shared" si="1"/>
        <v>950000</v>
      </c>
    </row>
    <row r="42" spans="1:13">
      <c r="A42" s="348" t="s">
        <v>154</v>
      </c>
      <c r="B42" s="349"/>
      <c r="C42" s="349"/>
      <c r="D42" s="349"/>
      <c r="E42" s="349"/>
      <c r="F42" s="349"/>
      <c r="G42" s="349"/>
      <c r="H42" s="370"/>
      <c r="I42" s="175" t="s">
        <v>79</v>
      </c>
      <c r="J42" s="220">
        <v>1</v>
      </c>
      <c r="K42" s="452">
        <v>350000</v>
      </c>
      <c r="L42" s="453"/>
      <c r="M42" s="181">
        <f t="shared" si="1"/>
        <v>350000</v>
      </c>
    </row>
    <row r="43" spans="1:13" ht="13.5" thickBot="1">
      <c r="A43" s="352"/>
      <c r="B43" s="353"/>
      <c r="C43" s="353"/>
      <c r="D43" s="353"/>
      <c r="E43" s="353"/>
      <c r="F43" s="353"/>
      <c r="G43" s="353"/>
      <c r="H43" s="354"/>
      <c r="I43" s="175"/>
      <c r="J43" s="158"/>
      <c r="K43" s="371"/>
      <c r="L43" s="372"/>
      <c r="M43" s="181">
        <f t="shared" si="1"/>
        <v>0</v>
      </c>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2800000</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v>305000</v>
      </c>
      <c r="L50" s="381"/>
      <c r="M50" s="181">
        <f>J50*K50</f>
        <v>305000</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305000</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0.9</v>
      </c>
      <c r="L57" s="451"/>
      <c r="M57" s="187">
        <f>TRUNC((H57+I57)*K57,0)</f>
        <v>114452</v>
      </c>
    </row>
    <row r="58" spans="1:13">
      <c r="A58" s="377" t="s">
        <v>128</v>
      </c>
      <c r="B58" s="378"/>
      <c r="C58" s="378"/>
      <c r="D58" s="378"/>
      <c r="E58" s="378"/>
      <c r="F58" s="378"/>
      <c r="G58" s="379"/>
      <c r="H58" s="218">
        <v>49050</v>
      </c>
      <c r="I58" s="218">
        <f>H58*0.75</f>
        <v>36787.5</v>
      </c>
      <c r="J58" s="74"/>
      <c r="K58" s="450">
        <v>1.2</v>
      </c>
      <c r="L58" s="451"/>
      <c r="M58" s="187">
        <f t="shared" ref="M58:M60" si="2">TRUNC((H58+I58)*K58,0)</f>
        <v>103005</v>
      </c>
    </row>
    <row r="59" spans="1:13">
      <c r="A59" s="377" t="s">
        <v>129</v>
      </c>
      <c r="B59" s="378"/>
      <c r="C59" s="378"/>
      <c r="D59" s="378"/>
      <c r="E59" s="378"/>
      <c r="F59" s="378"/>
      <c r="G59" s="379"/>
      <c r="H59" s="218">
        <v>41965</v>
      </c>
      <c r="I59" s="218">
        <f>H59*0.75</f>
        <v>31473.75</v>
      </c>
      <c r="J59" s="74"/>
      <c r="K59" s="450">
        <v>1.2</v>
      </c>
      <c r="L59" s="451"/>
      <c r="M59" s="187">
        <f t="shared" si="2"/>
        <v>88126</v>
      </c>
    </row>
    <row r="60" spans="1:13" ht="13.5" thickBot="1">
      <c r="A60" s="352" t="s">
        <v>130</v>
      </c>
      <c r="B60" s="353"/>
      <c r="C60" s="353"/>
      <c r="D60" s="353"/>
      <c r="E60" s="353"/>
      <c r="F60" s="353"/>
      <c r="G60" s="354"/>
      <c r="H60" s="219">
        <v>90832</v>
      </c>
      <c r="I60" s="219">
        <f>H60*0.75</f>
        <v>68124</v>
      </c>
      <c r="J60" s="73"/>
      <c r="K60" s="448">
        <v>0.3</v>
      </c>
      <c r="L60" s="449"/>
      <c r="M60" s="187">
        <f t="shared" si="2"/>
        <v>47686</v>
      </c>
    </row>
    <row r="61" spans="1:13" ht="14.25" thickBot="1">
      <c r="A61" s="339" t="s">
        <v>52</v>
      </c>
      <c r="B61" s="340"/>
      <c r="C61" s="340"/>
      <c r="D61" s="340"/>
      <c r="E61" s="340"/>
      <c r="F61" s="340"/>
      <c r="G61" s="340"/>
      <c r="H61" s="340"/>
      <c r="I61" s="340"/>
      <c r="J61" s="340"/>
      <c r="K61" s="340"/>
      <c r="L61" s="341"/>
      <c r="M61" s="183">
        <f>SUM(M57:M60)</f>
        <v>353269</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4139769</v>
      </c>
    </row>
    <row r="64" spans="1:13">
      <c r="A64" s="357" t="s">
        <v>62</v>
      </c>
      <c r="B64" s="358"/>
      <c r="C64" s="358"/>
      <c r="D64" s="358"/>
      <c r="E64" s="358"/>
      <c r="F64" s="358"/>
      <c r="G64" s="358"/>
      <c r="H64" s="358"/>
      <c r="I64" s="358"/>
      <c r="J64" s="358"/>
      <c r="K64" s="358"/>
      <c r="L64" s="358"/>
      <c r="M64" s="359"/>
    </row>
    <row r="65" spans="1:13">
      <c r="A65" s="360"/>
      <c r="B65" s="361"/>
      <c r="C65" s="361"/>
      <c r="D65" s="361"/>
      <c r="E65" s="361"/>
      <c r="F65" s="361"/>
      <c r="G65" s="361"/>
      <c r="H65" s="361"/>
      <c r="I65" s="361"/>
      <c r="J65" s="361"/>
      <c r="K65" s="361"/>
      <c r="L65" s="361"/>
      <c r="M65" s="362"/>
    </row>
    <row r="66" spans="1:13" ht="13.5" thickBot="1">
      <c r="A66" s="363"/>
      <c r="B66" s="364"/>
      <c r="C66" s="364"/>
      <c r="D66" s="364"/>
      <c r="E66" s="364"/>
      <c r="F66" s="364"/>
      <c r="G66" s="364"/>
      <c r="H66" s="364"/>
      <c r="I66" s="364"/>
      <c r="J66" s="364"/>
      <c r="K66" s="364"/>
      <c r="L66" s="364"/>
      <c r="M66" s="365"/>
    </row>
    <row r="67" spans="1:13" ht="13.5">
      <c r="A67" s="366" t="s">
        <v>63</v>
      </c>
      <c r="B67" s="367"/>
      <c r="C67" s="367"/>
      <c r="D67" s="367"/>
      <c r="E67" s="367"/>
      <c r="F67" s="367"/>
      <c r="G67" s="367"/>
      <c r="H67" s="224"/>
      <c r="I67" s="225"/>
      <c r="J67" s="161" t="s">
        <v>64</v>
      </c>
      <c r="K67" s="368" t="s">
        <v>65</v>
      </c>
      <c r="L67" s="369"/>
      <c r="M67" s="162"/>
    </row>
    <row r="68" spans="1:13">
      <c r="A68" s="348" t="s">
        <v>22</v>
      </c>
      <c r="B68" s="349"/>
      <c r="C68" s="349"/>
      <c r="D68" s="349"/>
      <c r="E68" s="349"/>
      <c r="F68" s="349"/>
      <c r="G68" s="349"/>
      <c r="H68" s="71"/>
      <c r="I68" s="70"/>
      <c r="J68" s="67">
        <v>0.16</v>
      </c>
      <c r="K68" s="337"/>
      <c r="L68" s="338"/>
      <c r="M68" s="66">
        <f>K68</f>
        <v>0</v>
      </c>
    </row>
    <row r="69" spans="1:13">
      <c r="A69" s="72" t="s">
        <v>66</v>
      </c>
      <c r="B69" s="54"/>
      <c r="C69" s="54"/>
      <c r="D69" s="54"/>
      <c r="E69" s="54"/>
      <c r="F69" s="54"/>
      <c r="G69" s="54"/>
      <c r="H69" s="71"/>
      <c r="I69" s="70"/>
      <c r="J69" s="67">
        <v>0</v>
      </c>
      <c r="K69" s="337"/>
      <c r="L69" s="338"/>
      <c r="M69" s="66">
        <f t="shared" ref="M69:M70" si="3">K69</f>
        <v>0</v>
      </c>
    </row>
    <row r="70" spans="1:13" ht="13.5" thickBot="1">
      <c r="A70" s="222" t="s">
        <v>67</v>
      </c>
      <c r="B70" s="223"/>
      <c r="C70" s="223"/>
      <c r="D70" s="223"/>
      <c r="E70" s="223"/>
      <c r="F70" s="223"/>
      <c r="G70" s="223"/>
      <c r="H70" s="69"/>
      <c r="I70" s="68"/>
      <c r="J70" s="67">
        <v>0.05</v>
      </c>
      <c r="K70" s="337"/>
      <c r="L70" s="338"/>
      <c r="M70" s="66">
        <f t="shared" si="3"/>
        <v>0</v>
      </c>
    </row>
    <row r="71" spans="1:13" ht="14.25" thickBot="1">
      <c r="A71" s="339" t="s">
        <v>52</v>
      </c>
      <c r="B71" s="340"/>
      <c r="C71" s="340"/>
      <c r="D71" s="340"/>
      <c r="E71" s="340"/>
      <c r="F71" s="340"/>
      <c r="G71" s="340"/>
      <c r="H71" s="340"/>
      <c r="I71" s="340"/>
      <c r="J71" s="340"/>
      <c r="K71" s="340"/>
      <c r="L71" s="341"/>
      <c r="M71" s="65">
        <f>SUM(M68:M70)</f>
        <v>0</v>
      </c>
    </row>
    <row r="72" spans="1:13" ht="13.5" thickBot="1">
      <c r="A72" s="53"/>
      <c r="B72" s="47"/>
      <c r="C72" s="47"/>
      <c r="D72" s="47"/>
      <c r="E72" s="47"/>
      <c r="F72" s="47"/>
      <c r="G72" s="47"/>
      <c r="H72" s="47"/>
      <c r="I72" s="47"/>
      <c r="J72" s="47"/>
      <c r="K72" s="47"/>
      <c r="L72" s="47"/>
      <c r="M72" s="52"/>
    </row>
    <row r="73" spans="1:13" ht="13.5" thickBot="1">
      <c r="A73" s="342" t="s">
        <v>68</v>
      </c>
      <c r="B73" s="343"/>
      <c r="C73" s="343"/>
      <c r="D73" s="343"/>
      <c r="E73" s="343"/>
      <c r="F73" s="343"/>
      <c r="G73" s="343"/>
      <c r="H73" s="343"/>
      <c r="I73" s="343"/>
      <c r="J73" s="343"/>
      <c r="K73" s="343"/>
      <c r="L73" s="344"/>
      <c r="M73" s="163">
        <f>M63+M71</f>
        <v>4139769</v>
      </c>
    </row>
    <row r="74" spans="1:13" ht="13.5" thickBot="1">
      <c r="A74" s="64"/>
      <c r="B74" s="63"/>
      <c r="C74" s="63"/>
      <c r="D74" s="63"/>
      <c r="E74" s="63"/>
      <c r="F74" s="63"/>
      <c r="G74" s="63"/>
      <c r="H74" s="63"/>
      <c r="I74" s="63"/>
      <c r="J74" s="63"/>
      <c r="K74" s="63"/>
      <c r="L74" s="63"/>
      <c r="M74" s="163"/>
    </row>
    <row r="75" spans="1:13" ht="13.5" thickBot="1">
      <c r="A75" s="53"/>
      <c r="B75" s="47"/>
      <c r="C75" s="47"/>
      <c r="D75" s="47"/>
      <c r="E75" s="47"/>
      <c r="F75" s="47"/>
      <c r="G75" s="47"/>
      <c r="H75" s="47"/>
      <c r="I75" s="47"/>
      <c r="J75" s="47"/>
      <c r="K75" s="47"/>
      <c r="L75" s="47"/>
      <c r="M75" s="163"/>
    </row>
    <row r="76" spans="1:13">
      <c r="A76" s="53"/>
      <c r="B76" s="47"/>
      <c r="C76" s="47"/>
      <c r="D76" s="47"/>
      <c r="E76" s="47"/>
      <c r="F76" s="47"/>
      <c r="G76" s="47"/>
      <c r="H76" s="47"/>
      <c r="I76" s="47"/>
      <c r="J76" s="47"/>
      <c r="K76" s="47"/>
      <c r="L76" s="47"/>
      <c r="M76" s="52"/>
    </row>
    <row r="77" spans="1:13">
      <c r="A77" s="53"/>
      <c r="B77" s="47"/>
      <c r="C77" s="47"/>
      <c r="D77" s="47"/>
      <c r="E77" s="47"/>
      <c r="F77" s="55"/>
      <c r="G77" s="55"/>
      <c r="H77" s="55"/>
      <c r="I77" s="55"/>
      <c r="J77" s="47"/>
      <c r="K77" s="47"/>
      <c r="L77" s="47"/>
      <c r="M77" s="190"/>
    </row>
    <row r="78" spans="1:13" ht="13.5">
      <c r="A78" s="61"/>
      <c r="B78" s="103"/>
      <c r="C78" s="103"/>
      <c r="D78" s="103"/>
      <c r="E78" s="103"/>
      <c r="F78" s="55"/>
      <c r="G78" s="103"/>
      <c r="H78" s="103"/>
      <c r="I78" s="103"/>
      <c r="J78" s="103"/>
      <c r="K78" s="103"/>
      <c r="L78" s="103"/>
      <c r="M78" s="60" t="s">
        <v>135</v>
      </c>
    </row>
    <row r="79" spans="1:13" ht="13.5">
      <c r="A79" s="61"/>
      <c r="B79" s="103"/>
      <c r="C79" s="103"/>
      <c r="D79" s="103"/>
      <c r="E79" s="103"/>
      <c r="F79" s="55"/>
      <c r="G79" s="47"/>
      <c r="H79" s="47"/>
      <c r="I79" s="103"/>
      <c r="J79" s="103"/>
      <c r="K79" s="103"/>
      <c r="L79" s="103"/>
      <c r="M79" s="60"/>
    </row>
    <row r="80" spans="1:13">
      <c r="A80" s="56"/>
      <c r="B80" s="104"/>
      <c r="C80" s="104"/>
      <c r="D80" s="104"/>
      <c r="E80" s="104"/>
      <c r="F80" s="55"/>
      <c r="G80" s="104"/>
      <c r="H80" s="104"/>
      <c r="I80" s="104"/>
      <c r="J80" s="104"/>
      <c r="K80" s="104"/>
      <c r="L80" s="104"/>
      <c r="M80" s="50"/>
    </row>
    <row r="81" spans="1:13">
      <c r="A81" s="53"/>
      <c r="B81" s="47"/>
      <c r="C81" s="47"/>
      <c r="D81" s="47"/>
      <c r="E81" s="47"/>
      <c r="F81" s="47" t="s">
        <v>69</v>
      </c>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F29:G29"/>
    <mergeCell ref="H29:I29"/>
    <mergeCell ref="K29:L29"/>
    <mergeCell ref="B14:I14"/>
    <mergeCell ref="A18:D18"/>
    <mergeCell ref="A22:M22"/>
    <mergeCell ref="B24:J24"/>
    <mergeCell ref="K24:L24"/>
    <mergeCell ref="B25:J25"/>
    <mergeCell ref="K25:L25"/>
    <mergeCell ref="A26:M28"/>
    <mergeCell ref="A29:E29"/>
    <mergeCell ref="A2:M2"/>
    <mergeCell ref="A3:D3"/>
    <mergeCell ref="A6:M6"/>
    <mergeCell ref="A8:A14"/>
    <mergeCell ref="B8:I8"/>
    <mergeCell ref="J8:M9"/>
    <mergeCell ref="B9:I9"/>
    <mergeCell ref="B10:I10"/>
    <mergeCell ref="J10:J11"/>
    <mergeCell ref="K10:M11"/>
    <mergeCell ref="B11:I11"/>
    <mergeCell ref="B12:I13"/>
    <mergeCell ref="M12:M14"/>
    <mergeCell ref="J12:J14"/>
    <mergeCell ref="K12:K14"/>
    <mergeCell ref="L12:L14"/>
    <mergeCell ref="A31:E31"/>
    <mergeCell ref="A32:E32"/>
    <mergeCell ref="A33:E33"/>
    <mergeCell ref="K33:L33"/>
    <mergeCell ref="A30:E30"/>
    <mergeCell ref="F30:G30"/>
    <mergeCell ref="K30:L30"/>
    <mergeCell ref="A34:E34"/>
    <mergeCell ref="F34:G34"/>
    <mergeCell ref="K34:L34"/>
    <mergeCell ref="A35:L35"/>
    <mergeCell ref="A36:M38"/>
    <mergeCell ref="A39:H39"/>
    <mergeCell ref="K39:L39"/>
    <mergeCell ref="A40:H40"/>
    <mergeCell ref="K40:L40"/>
    <mergeCell ref="A41:H41"/>
    <mergeCell ref="K41:L41"/>
    <mergeCell ref="A42:H42"/>
    <mergeCell ref="K42:L42"/>
    <mergeCell ref="A43:H43"/>
    <mergeCell ref="K43:L43"/>
    <mergeCell ref="A53:M55"/>
    <mergeCell ref="A44:H44"/>
    <mergeCell ref="K44:L44"/>
    <mergeCell ref="A45:L45"/>
    <mergeCell ref="A46:M48"/>
    <mergeCell ref="A49:H49"/>
    <mergeCell ref="K49:L49"/>
    <mergeCell ref="A50:H50"/>
    <mergeCell ref="K50:L50"/>
    <mergeCell ref="A51:H51"/>
    <mergeCell ref="K51:L51"/>
    <mergeCell ref="A52:L52"/>
    <mergeCell ref="A56:G56"/>
    <mergeCell ref="K56:L56"/>
    <mergeCell ref="A57:G57"/>
    <mergeCell ref="K57:L57"/>
    <mergeCell ref="A58:G58"/>
    <mergeCell ref="K58:L58"/>
    <mergeCell ref="K69:L69"/>
    <mergeCell ref="A59:G59"/>
    <mergeCell ref="K59:L59"/>
    <mergeCell ref="A60:G60"/>
    <mergeCell ref="K60:L60"/>
    <mergeCell ref="A61:L61"/>
    <mergeCell ref="A63:L63"/>
    <mergeCell ref="A89:M90"/>
    <mergeCell ref="I96:M97"/>
    <mergeCell ref="A97:C97"/>
    <mergeCell ref="K31:L31"/>
    <mergeCell ref="K32:L32"/>
    <mergeCell ref="K70:L70"/>
    <mergeCell ref="A71:L71"/>
    <mergeCell ref="A73:L73"/>
    <mergeCell ref="A83:M83"/>
    <mergeCell ref="A84:M84"/>
    <mergeCell ref="A87:M88"/>
    <mergeCell ref="A64:M66"/>
    <mergeCell ref="A67:G67"/>
    <mergeCell ref="K67:L67"/>
    <mergeCell ref="A68:G68"/>
    <mergeCell ref="K68:L68"/>
  </mergeCells>
  <pageMargins left="0.7" right="0.7" top="0.75" bottom="0.75" header="0.3" footer="0.3"/>
  <pageSetup paperSize="9" scale="50"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97"/>
  <sheetViews>
    <sheetView topLeftCell="A54" zoomScale="80" zoomScaleNormal="80" workbookViewId="0">
      <selection activeCell="F76" sqref="F76:J81"/>
    </sheetView>
  </sheetViews>
  <sheetFormatPr baseColWidth="10" defaultRowHeight="12.75"/>
  <cols>
    <col min="13" max="13" width="14"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c r="A8" s="398"/>
      <c r="B8" s="400" t="s">
        <v>232</v>
      </c>
      <c r="C8" s="401"/>
      <c r="D8" s="401"/>
      <c r="E8" s="401"/>
      <c r="F8" s="401"/>
      <c r="G8" s="401"/>
      <c r="H8" s="401"/>
      <c r="I8" s="402"/>
      <c r="J8" s="403"/>
      <c r="K8" s="404"/>
      <c r="L8" s="404"/>
      <c r="M8" s="405"/>
    </row>
    <row r="9" spans="1:13">
      <c r="A9" s="399"/>
      <c r="B9" s="409" t="s">
        <v>231</v>
      </c>
      <c r="C9" s="410"/>
      <c r="D9" s="410"/>
      <c r="E9" s="410"/>
      <c r="F9" s="410"/>
      <c r="G9" s="410"/>
      <c r="H9" s="410"/>
      <c r="I9" s="411"/>
      <c r="J9" s="406"/>
      <c r="K9" s="407"/>
      <c r="L9" s="407"/>
      <c r="M9" s="408"/>
    </row>
    <row r="10" spans="1:13" ht="13.5">
      <c r="A10" s="399"/>
      <c r="B10" s="412"/>
      <c r="C10" s="413"/>
      <c r="D10" s="413"/>
      <c r="E10" s="413"/>
      <c r="F10" s="413"/>
      <c r="G10" s="413"/>
      <c r="H10" s="413"/>
      <c r="I10" s="414"/>
      <c r="J10" s="415" t="s">
        <v>31</v>
      </c>
      <c r="K10" s="417"/>
      <c r="L10" s="418"/>
      <c r="M10" s="419"/>
    </row>
    <row r="11" spans="1:13">
      <c r="A11" s="399"/>
      <c r="B11" s="409" t="s">
        <v>32</v>
      </c>
      <c r="C11" s="410"/>
      <c r="D11" s="410"/>
      <c r="E11" s="410"/>
      <c r="F11" s="410"/>
      <c r="G11" s="410"/>
      <c r="H11" s="410"/>
      <c r="I11" s="411"/>
      <c r="J11" s="416"/>
      <c r="K11" s="420"/>
      <c r="L11" s="421"/>
      <c r="M11" s="422"/>
    </row>
    <row r="12" spans="1:13">
      <c r="A12" s="399"/>
      <c r="B12" s="423"/>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25.5" customHeight="1" thickBot="1">
      <c r="A25" s="153" t="s">
        <v>136</v>
      </c>
      <c r="B25" s="464" t="s">
        <v>155</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35000</v>
      </c>
      <c r="K30" s="469">
        <v>1</v>
      </c>
      <c r="L30" s="470"/>
      <c r="M30" s="181">
        <f>TRUNC(J30*K30)</f>
        <v>35000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40000</v>
      </c>
      <c r="K34" s="471">
        <v>0</v>
      </c>
      <c r="L34" s="472"/>
      <c r="M34" s="181">
        <f t="shared" si="0"/>
        <v>0</v>
      </c>
    </row>
    <row r="35" spans="1:13" ht="14.25" thickBot="1">
      <c r="A35" s="339" t="s">
        <v>52</v>
      </c>
      <c r="B35" s="340"/>
      <c r="C35" s="340"/>
      <c r="D35" s="340"/>
      <c r="E35" s="340"/>
      <c r="F35" s="340"/>
      <c r="G35" s="340"/>
      <c r="H35" s="340"/>
      <c r="I35" s="340"/>
      <c r="J35" s="340"/>
      <c r="K35" s="340"/>
      <c r="L35" s="341"/>
      <c r="M35" s="182">
        <f>SUM(M30:M34)</f>
        <v>35000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152</v>
      </c>
      <c r="B40" s="349"/>
      <c r="C40" s="349"/>
      <c r="D40" s="349"/>
      <c r="E40" s="349"/>
      <c r="F40" s="349"/>
      <c r="G40" s="349"/>
      <c r="H40" s="370"/>
      <c r="I40" s="175" t="s">
        <v>77</v>
      </c>
      <c r="J40" s="220">
        <v>1</v>
      </c>
      <c r="K40" s="452">
        <v>50000</v>
      </c>
      <c r="L40" s="453"/>
      <c r="M40" s="181">
        <f t="shared" ref="M40:M44" si="1">J40*K40</f>
        <v>50000</v>
      </c>
    </row>
    <row r="41" spans="1:13">
      <c r="A41" s="348" t="s">
        <v>156</v>
      </c>
      <c r="B41" s="349"/>
      <c r="C41" s="349"/>
      <c r="D41" s="349"/>
      <c r="E41" s="349"/>
      <c r="F41" s="349"/>
      <c r="G41" s="349"/>
      <c r="H41" s="370"/>
      <c r="I41" s="175" t="s">
        <v>93</v>
      </c>
      <c r="J41" s="220">
        <v>1</v>
      </c>
      <c r="K41" s="452">
        <v>15000</v>
      </c>
      <c r="L41" s="453"/>
      <c r="M41" s="181">
        <f t="shared" si="1"/>
        <v>15000</v>
      </c>
    </row>
    <row r="42" spans="1:13">
      <c r="A42" s="348" t="s">
        <v>157</v>
      </c>
      <c r="B42" s="349"/>
      <c r="C42" s="349"/>
      <c r="D42" s="349"/>
      <c r="E42" s="349"/>
      <c r="F42" s="349"/>
      <c r="G42" s="349"/>
      <c r="H42" s="370"/>
      <c r="I42" s="175" t="s">
        <v>79</v>
      </c>
      <c r="J42" s="220">
        <v>1</v>
      </c>
      <c r="K42" s="452">
        <v>9850</v>
      </c>
      <c r="L42" s="453"/>
      <c r="M42" s="181">
        <f t="shared" si="1"/>
        <v>9850</v>
      </c>
    </row>
    <row r="43" spans="1:13" ht="13.5" thickBot="1">
      <c r="A43" s="352"/>
      <c r="B43" s="353"/>
      <c r="C43" s="353"/>
      <c r="D43" s="353"/>
      <c r="E43" s="353"/>
      <c r="F43" s="353"/>
      <c r="G43" s="353"/>
      <c r="H43" s="354"/>
      <c r="I43" s="175"/>
      <c r="J43" s="158"/>
      <c r="K43" s="371"/>
      <c r="L43" s="372"/>
      <c r="M43" s="181">
        <f t="shared" si="1"/>
        <v>0</v>
      </c>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74850</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v>15000</v>
      </c>
      <c r="L50" s="381"/>
      <c r="M50" s="181">
        <f>J50*K50</f>
        <v>15000</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15000</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0.12</v>
      </c>
      <c r="L57" s="451"/>
      <c r="M57" s="187">
        <f>TRUNC((H57+I57)*K57,0)</f>
        <v>15260</v>
      </c>
    </row>
    <row r="58" spans="1:13">
      <c r="A58" s="377" t="s">
        <v>128</v>
      </c>
      <c r="B58" s="378"/>
      <c r="C58" s="378"/>
      <c r="D58" s="378"/>
      <c r="E58" s="378"/>
      <c r="F58" s="378"/>
      <c r="G58" s="379"/>
      <c r="H58" s="218">
        <v>49050</v>
      </c>
      <c r="I58" s="218">
        <f>H58*0.75</f>
        <v>36787.5</v>
      </c>
      <c r="J58" s="74"/>
      <c r="K58" s="450">
        <v>0.12</v>
      </c>
      <c r="L58" s="451"/>
      <c r="M58" s="187">
        <f t="shared" ref="M58:M60" si="2">TRUNC((H58+I58)*K58,0)</f>
        <v>10300</v>
      </c>
    </row>
    <row r="59" spans="1:13">
      <c r="A59" s="377" t="s">
        <v>129</v>
      </c>
      <c r="B59" s="378"/>
      <c r="C59" s="378"/>
      <c r="D59" s="378"/>
      <c r="E59" s="378"/>
      <c r="F59" s="378"/>
      <c r="G59" s="379"/>
      <c r="H59" s="218">
        <v>41965</v>
      </c>
      <c r="I59" s="218">
        <f>H59*0.75</f>
        <v>31473.75</v>
      </c>
      <c r="J59" s="74"/>
      <c r="K59" s="450">
        <v>0.8</v>
      </c>
      <c r="L59" s="451"/>
      <c r="M59" s="187">
        <f t="shared" si="2"/>
        <v>58751</v>
      </c>
    </row>
    <row r="60" spans="1:13" ht="13.5" thickBot="1">
      <c r="A60" s="352" t="s">
        <v>130</v>
      </c>
      <c r="B60" s="353"/>
      <c r="C60" s="353"/>
      <c r="D60" s="353"/>
      <c r="E60" s="353"/>
      <c r="F60" s="353"/>
      <c r="G60" s="354"/>
      <c r="H60" s="219">
        <v>90832</v>
      </c>
      <c r="I60" s="219">
        <f>H60*0.75</f>
        <v>68124</v>
      </c>
      <c r="J60" s="73"/>
      <c r="K60" s="448">
        <v>0.11</v>
      </c>
      <c r="L60" s="449"/>
      <c r="M60" s="187">
        <f t="shared" si="2"/>
        <v>17485</v>
      </c>
    </row>
    <row r="61" spans="1:13" ht="14.25" thickBot="1">
      <c r="A61" s="339" t="s">
        <v>52</v>
      </c>
      <c r="B61" s="340"/>
      <c r="C61" s="340"/>
      <c r="D61" s="340"/>
      <c r="E61" s="340"/>
      <c r="F61" s="340"/>
      <c r="G61" s="340"/>
      <c r="H61" s="340"/>
      <c r="I61" s="340"/>
      <c r="J61" s="340"/>
      <c r="K61" s="340"/>
      <c r="L61" s="341"/>
      <c r="M61" s="183">
        <f>SUM(M57:M60)</f>
        <v>101796</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226646</v>
      </c>
    </row>
    <row r="64" spans="1:13">
      <c r="A64" s="357" t="s">
        <v>62</v>
      </c>
      <c r="B64" s="358"/>
      <c r="C64" s="358"/>
      <c r="D64" s="358"/>
      <c r="E64" s="358"/>
      <c r="F64" s="358"/>
      <c r="G64" s="358"/>
      <c r="H64" s="358"/>
      <c r="I64" s="358"/>
      <c r="J64" s="358"/>
      <c r="K64" s="358"/>
      <c r="L64" s="358"/>
      <c r="M64" s="359"/>
    </row>
    <row r="65" spans="1:13">
      <c r="A65" s="360"/>
      <c r="B65" s="361"/>
      <c r="C65" s="361"/>
      <c r="D65" s="361"/>
      <c r="E65" s="361"/>
      <c r="F65" s="361"/>
      <c r="G65" s="361"/>
      <c r="H65" s="361"/>
      <c r="I65" s="361"/>
      <c r="J65" s="361"/>
      <c r="K65" s="361"/>
      <c r="L65" s="361"/>
      <c r="M65" s="362"/>
    </row>
    <row r="66" spans="1:13" ht="13.5" thickBot="1">
      <c r="A66" s="363"/>
      <c r="B66" s="364"/>
      <c r="C66" s="364"/>
      <c r="D66" s="364"/>
      <c r="E66" s="364"/>
      <c r="F66" s="364"/>
      <c r="G66" s="364"/>
      <c r="H66" s="364"/>
      <c r="I66" s="364"/>
      <c r="J66" s="364"/>
      <c r="K66" s="364"/>
      <c r="L66" s="364"/>
      <c r="M66" s="365"/>
    </row>
    <row r="67" spans="1:13" ht="13.5">
      <c r="A67" s="366" t="s">
        <v>63</v>
      </c>
      <c r="B67" s="367"/>
      <c r="C67" s="367"/>
      <c r="D67" s="367"/>
      <c r="E67" s="367"/>
      <c r="F67" s="367"/>
      <c r="G67" s="367"/>
      <c r="H67" s="224"/>
      <c r="I67" s="225"/>
      <c r="J67" s="161" t="s">
        <v>64</v>
      </c>
      <c r="K67" s="368" t="s">
        <v>65</v>
      </c>
      <c r="L67" s="369"/>
      <c r="M67" s="162"/>
    </row>
    <row r="68" spans="1:13">
      <c r="A68" s="348" t="s">
        <v>22</v>
      </c>
      <c r="B68" s="349"/>
      <c r="C68" s="349"/>
      <c r="D68" s="349"/>
      <c r="E68" s="349"/>
      <c r="F68" s="349"/>
      <c r="G68" s="349"/>
      <c r="H68" s="71"/>
      <c r="I68" s="70"/>
      <c r="J68" s="67">
        <v>0.16</v>
      </c>
      <c r="K68" s="337"/>
      <c r="L68" s="338"/>
      <c r="M68" s="66">
        <f>K68</f>
        <v>0</v>
      </c>
    </row>
    <row r="69" spans="1:13">
      <c r="A69" s="72" t="s">
        <v>66</v>
      </c>
      <c r="B69" s="54"/>
      <c r="C69" s="54"/>
      <c r="D69" s="54"/>
      <c r="E69" s="54"/>
      <c r="F69" s="54"/>
      <c r="G69" s="54"/>
      <c r="H69" s="71"/>
      <c r="I69" s="70"/>
      <c r="J69" s="67">
        <v>0</v>
      </c>
      <c r="K69" s="337"/>
      <c r="L69" s="338"/>
      <c r="M69" s="66">
        <f t="shared" ref="M69:M70" si="3">K69</f>
        <v>0</v>
      </c>
    </row>
    <row r="70" spans="1:13" ht="13.5" thickBot="1">
      <c r="A70" s="222" t="s">
        <v>67</v>
      </c>
      <c r="B70" s="223"/>
      <c r="C70" s="223"/>
      <c r="D70" s="223"/>
      <c r="E70" s="223"/>
      <c r="F70" s="223"/>
      <c r="G70" s="223"/>
      <c r="H70" s="69"/>
      <c r="I70" s="68"/>
      <c r="J70" s="67">
        <v>0.05</v>
      </c>
      <c r="K70" s="337"/>
      <c r="L70" s="338"/>
      <c r="M70" s="66">
        <f t="shared" si="3"/>
        <v>0</v>
      </c>
    </row>
    <row r="71" spans="1:13" ht="14.25" thickBot="1">
      <c r="A71" s="339" t="s">
        <v>52</v>
      </c>
      <c r="B71" s="340"/>
      <c r="C71" s="340"/>
      <c r="D71" s="340"/>
      <c r="E71" s="340"/>
      <c r="F71" s="340"/>
      <c r="G71" s="340"/>
      <c r="H71" s="340"/>
      <c r="I71" s="340"/>
      <c r="J71" s="340"/>
      <c r="K71" s="340"/>
      <c r="L71" s="341"/>
      <c r="M71" s="65">
        <f>SUM(M68:M70)</f>
        <v>0</v>
      </c>
    </row>
    <row r="72" spans="1:13" ht="13.5" thickBot="1">
      <c r="A72" s="53"/>
      <c r="B72" s="47"/>
      <c r="C72" s="47"/>
      <c r="D72" s="47"/>
      <c r="E72" s="47"/>
      <c r="F72" s="47"/>
      <c r="G72" s="47"/>
      <c r="H72" s="47"/>
      <c r="I72" s="47"/>
      <c r="J72" s="47"/>
      <c r="K72" s="47"/>
      <c r="L72" s="47"/>
      <c r="M72" s="52"/>
    </row>
    <row r="73" spans="1:13" ht="13.5" thickBot="1">
      <c r="A73" s="342" t="s">
        <v>68</v>
      </c>
      <c r="B73" s="343"/>
      <c r="C73" s="343"/>
      <c r="D73" s="343"/>
      <c r="E73" s="343"/>
      <c r="F73" s="343"/>
      <c r="G73" s="343"/>
      <c r="H73" s="343"/>
      <c r="I73" s="343"/>
      <c r="J73" s="343"/>
      <c r="K73" s="343"/>
      <c r="L73" s="344"/>
      <c r="M73" s="163">
        <f>M63+M71</f>
        <v>226646</v>
      </c>
    </row>
    <row r="74" spans="1:13" ht="13.5" thickBot="1">
      <c r="A74" s="64"/>
      <c r="B74" s="63"/>
      <c r="C74" s="63"/>
      <c r="D74" s="63"/>
      <c r="E74" s="63"/>
      <c r="F74" s="63"/>
      <c r="G74" s="63"/>
      <c r="H74" s="63"/>
      <c r="I74" s="63"/>
      <c r="J74" s="63"/>
      <c r="K74" s="63"/>
      <c r="L74" s="63"/>
      <c r="M74" s="163"/>
    </row>
    <row r="75" spans="1:13" ht="13.5" thickBot="1">
      <c r="A75" s="53"/>
      <c r="B75" s="47"/>
      <c r="C75" s="47"/>
      <c r="D75" s="47"/>
      <c r="E75" s="47"/>
      <c r="F75" s="47"/>
      <c r="G75" s="47"/>
      <c r="H75" s="47"/>
      <c r="I75" s="47"/>
      <c r="J75" s="47"/>
      <c r="K75" s="47"/>
      <c r="L75" s="47"/>
      <c r="M75" s="163"/>
    </row>
    <row r="76" spans="1:13">
      <c r="A76" s="53"/>
      <c r="B76" s="47"/>
      <c r="C76" s="47"/>
      <c r="D76" s="47"/>
      <c r="E76" s="47"/>
      <c r="F76" s="47"/>
      <c r="G76" s="47"/>
      <c r="H76" s="47"/>
      <c r="I76" s="47"/>
      <c r="J76" s="47"/>
      <c r="K76" s="47"/>
      <c r="L76" s="47"/>
      <c r="M76" s="52"/>
    </row>
    <row r="77" spans="1:13">
      <c r="A77" s="53"/>
      <c r="B77" s="47"/>
      <c r="C77" s="47"/>
      <c r="D77" s="47"/>
      <c r="E77" s="47"/>
      <c r="F77" s="55"/>
      <c r="G77" s="55"/>
      <c r="H77" s="55"/>
      <c r="I77" s="55"/>
      <c r="J77" s="47"/>
      <c r="K77" s="47"/>
      <c r="L77" s="47"/>
      <c r="M77" s="190"/>
    </row>
    <row r="78" spans="1:13" ht="13.5">
      <c r="A78" s="61"/>
      <c r="B78" s="103"/>
      <c r="C78" s="103"/>
      <c r="D78" s="103"/>
      <c r="E78" s="103"/>
      <c r="F78" s="55"/>
      <c r="G78" s="103"/>
      <c r="H78" s="103"/>
      <c r="I78" s="103"/>
      <c r="J78" s="103"/>
      <c r="K78" s="103"/>
      <c r="L78" s="103"/>
      <c r="M78" s="60" t="s">
        <v>135</v>
      </c>
    </row>
    <row r="79" spans="1:13" ht="13.5">
      <c r="A79" s="61"/>
      <c r="B79" s="103"/>
      <c r="C79" s="103"/>
      <c r="D79" s="103"/>
      <c r="E79" s="103"/>
      <c r="F79" s="55"/>
      <c r="G79" s="47"/>
      <c r="H79" s="47"/>
      <c r="I79" s="103"/>
      <c r="J79" s="103"/>
      <c r="K79" s="103"/>
      <c r="L79" s="103"/>
      <c r="M79" s="60"/>
    </row>
    <row r="80" spans="1:13">
      <c r="A80" s="56"/>
      <c r="B80" s="104"/>
      <c r="C80" s="104"/>
      <c r="D80" s="104"/>
      <c r="E80" s="104"/>
      <c r="F80" s="55"/>
      <c r="G80" s="104"/>
      <c r="H80" s="104"/>
      <c r="I80" s="104"/>
      <c r="J80" s="104"/>
      <c r="K80" s="104"/>
      <c r="L80" s="104"/>
      <c r="M80" s="50"/>
    </row>
    <row r="81" spans="1:13">
      <c r="A81" s="53"/>
      <c r="B81" s="47"/>
      <c r="C81" s="47"/>
      <c r="D81" s="47"/>
      <c r="E81" s="47"/>
      <c r="F81" s="47"/>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6:M48"/>
    <mergeCell ref="A40:H40"/>
    <mergeCell ref="K40:L40"/>
    <mergeCell ref="A41:H41"/>
    <mergeCell ref="K41:L41"/>
    <mergeCell ref="A42:H42"/>
    <mergeCell ref="K42:L42"/>
    <mergeCell ref="A43:H43"/>
    <mergeCell ref="K43:L43"/>
    <mergeCell ref="A44:H44"/>
    <mergeCell ref="K44:L44"/>
    <mergeCell ref="A45:L45"/>
    <mergeCell ref="A49:H49"/>
    <mergeCell ref="K49:L49"/>
    <mergeCell ref="A50:H50"/>
    <mergeCell ref="K50:L50"/>
    <mergeCell ref="A51:H51"/>
    <mergeCell ref="K51:L51"/>
    <mergeCell ref="A52:L52"/>
    <mergeCell ref="A53:M55"/>
    <mergeCell ref="A56:G56"/>
    <mergeCell ref="K56:L56"/>
    <mergeCell ref="A57:G57"/>
    <mergeCell ref="K57:L57"/>
    <mergeCell ref="A68:G68"/>
    <mergeCell ref="K68:L68"/>
    <mergeCell ref="A58:G58"/>
    <mergeCell ref="K58:L58"/>
    <mergeCell ref="A59:G59"/>
    <mergeCell ref="K59:L59"/>
    <mergeCell ref="A60:G60"/>
    <mergeCell ref="K60:L60"/>
    <mergeCell ref="A61:L61"/>
    <mergeCell ref="A63:L63"/>
    <mergeCell ref="A64:M66"/>
    <mergeCell ref="A67:G67"/>
    <mergeCell ref="K67:L67"/>
    <mergeCell ref="A87:M88"/>
    <mergeCell ref="A89:M90"/>
    <mergeCell ref="I96:M97"/>
    <mergeCell ref="A97:C97"/>
    <mergeCell ref="K69:L69"/>
    <mergeCell ref="K70:L70"/>
    <mergeCell ref="A71:L71"/>
    <mergeCell ref="A73:L73"/>
    <mergeCell ref="A83:M83"/>
    <mergeCell ref="A84:M84"/>
  </mergeCells>
  <pageMargins left="0.7" right="0.7" top="0.75" bottom="0.75" header="0.3" footer="0.3"/>
  <pageSetup paperSize="9" scale="54"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97"/>
  <sheetViews>
    <sheetView topLeftCell="A54" zoomScale="80" zoomScaleNormal="80" workbookViewId="0">
      <selection activeCell="E76" sqref="E76:J81"/>
    </sheetView>
  </sheetViews>
  <sheetFormatPr baseColWidth="10" defaultRowHeight="12.75"/>
  <cols>
    <col min="13" max="13" width="15.42578125"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c r="A8" s="398"/>
      <c r="B8" s="400" t="s">
        <v>232</v>
      </c>
      <c r="C8" s="401"/>
      <c r="D8" s="401"/>
      <c r="E8" s="401"/>
      <c r="F8" s="401"/>
      <c r="G8" s="401"/>
      <c r="H8" s="401"/>
      <c r="I8" s="402"/>
      <c r="J8" s="403"/>
      <c r="K8" s="404"/>
      <c r="L8" s="404"/>
      <c r="M8" s="405"/>
    </row>
    <row r="9" spans="1:13">
      <c r="A9" s="399"/>
      <c r="B9" s="409" t="s">
        <v>231</v>
      </c>
      <c r="C9" s="410"/>
      <c r="D9" s="410"/>
      <c r="E9" s="410"/>
      <c r="F9" s="410"/>
      <c r="G9" s="410"/>
      <c r="H9" s="410"/>
      <c r="I9" s="411"/>
      <c r="J9" s="406"/>
      <c r="K9" s="407"/>
      <c r="L9" s="407"/>
      <c r="M9" s="408"/>
    </row>
    <row r="10" spans="1:13" ht="13.5">
      <c r="A10" s="399"/>
      <c r="B10" s="412"/>
      <c r="C10" s="413"/>
      <c r="D10" s="413"/>
      <c r="E10" s="413"/>
      <c r="F10" s="413"/>
      <c r="G10" s="413"/>
      <c r="H10" s="413"/>
      <c r="I10" s="414"/>
      <c r="J10" s="415" t="s">
        <v>31</v>
      </c>
      <c r="K10" s="417"/>
      <c r="L10" s="418"/>
      <c r="M10" s="419"/>
    </row>
    <row r="11" spans="1:13">
      <c r="A11" s="399"/>
      <c r="B11" s="409" t="s">
        <v>32</v>
      </c>
      <c r="C11" s="410"/>
      <c r="D11" s="410"/>
      <c r="E11" s="410"/>
      <c r="F11" s="410"/>
      <c r="G11" s="410"/>
      <c r="H11" s="410"/>
      <c r="I11" s="411"/>
      <c r="J11" s="416"/>
      <c r="K11" s="420"/>
      <c r="L11" s="421"/>
      <c r="M11" s="422"/>
    </row>
    <row r="12" spans="1:13">
      <c r="A12" s="399"/>
      <c r="B12" s="423" t="s">
        <v>231</v>
      </c>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13.5" thickBot="1">
      <c r="A25" s="153" t="s">
        <v>136</v>
      </c>
      <c r="B25" s="464" t="s">
        <v>92</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35000</v>
      </c>
      <c r="K30" s="469">
        <v>0.3</v>
      </c>
      <c r="L30" s="470"/>
      <c r="M30" s="181">
        <f>TRUNC(J30*K30)</f>
        <v>10500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v>45000</v>
      </c>
      <c r="K33" s="469">
        <v>1</v>
      </c>
      <c r="L33" s="470"/>
      <c r="M33" s="181">
        <f t="shared" si="0"/>
        <v>45000</v>
      </c>
    </row>
    <row r="34" spans="1:13" ht="13.5" thickBot="1">
      <c r="A34" s="352" t="s">
        <v>120</v>
      </c>
      <c r="B34" s="353"/>
      <c r="C34" s="353"/>
      <c r="D34" s="353"/>
      <c r="E34" s="354"/>
      <c r="F34" s="384"/>
      <c r="G34" s="354"/>
      <c r="H34" s="230" t="s">
        <v>116</v>
      </c>
      <c r="I34" s="227"/>
      <c r="J34" s="180">
        <v>130000</v>
      </c>
      <c r="K34" s="471">
        <v>1</v>
      </c>
      <c r="L34" s="472"/>
      <c r="M34" s="181">
        <f t="shared" si="0"/>
        <v>130000</v>
      </c>
    </row>
    <row r="35" spans="1:13" ht="14.25" thickBot="1">
      <c r="A35" s="339" t="s">
        <v>52</v>
      </c>
      <c r="B35" s="340"/>
      <c r="C35" s="340"/>
      <c r="D35" s="340"/>
      <c r="E35" s="340"/>
      <c r="F35" s="340"/>
      <c r="G35" s="340"/>
      <c r="H35" s="340"/>
      <c r="I35" s="340"/>
      <c r="J35" s="340"/>
      <c r="K35" s="340"/>
      <c r="L35" s="341"/>
      <c r="M35" s="182">
        <f>SUM(M30:M34)</f>
        <v>185500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158</v>
      </c>
      <c r="B40" s="349"/>
      <c r="C40" s="349"/>
      <c r="D40" s="349"/>
      <c r="E40" s="349"/>
      <c r="F40" s="349"/>
      <c r="G40" s="349"/>
      <c r="H40" s="370"/>
      <c r="I40" s="175" t="s">
        <v>79</v>
      </c>
      <c r="J40" s="220">
        <v>1</v>
      </c>
      <c r="K40" s="452">
        <v>250000</v>
      </c>
      <c r="L40" s="453"/>
      <c r="M40" s="181">
        <f t="shared" ref="M40:M44" si="1">J40*K40</f>
        <v>250000</v>
      </c>
    </row>
    <row r="41" spans="1:13">
      <c r="A41" s="348" t="s">
        <v>159</v>
      </c>
      <c r="B41" s="349"/>
      <c r="C41" s="349"/>
      <c r="D41" s="349"/>
      <c r="E41" s="349"/>
      <c r="F41" s="349"/>
      <c r="G41" s="349"/>
      <c r="H41" s="370"/>
      <c r="I41" s="175" t="s">
        <v>79</v>
      </c>
      <c r="J41" s="220">
        <v>6</v>
      </c>
      <c r="K41" s="452">
        <v>185900</v>
      </c>
      <c r="L41" s="453"/>
      <c r="M41" s="181">
        <f t="shared" si="1"/>
        <v>1115400</v>
      </c>
    </row>
    <row r="42" spans="1:13">
      <c r="A42" s="348" t="s">
        <v>160</v>
      </c>
      <c r="B42" s="349"/>
      <c r="C42" s="349"/>
      <c r="D42" s="349"/>
      <c r="E42" s="349"/>
      <c r="F42" s="349"/>
      <c r="G42" s="349"/>
      <c r="H42" s="370"/>
      <c r="I42" s="175" t="s">
        <v>79</v>
      </c>
      <c r="J42" s="220">
        <v>1</v>
      </c>
      <c r="K42" s="452">
        <v>165000</v>
      </c>
      <c r="L42" s="453"/>
      <c r="M42" s="181">
        <f t="shared" si="1"/>
        <v>165000</v>
      </c>
    </row>
    <row r="43" spans="1:13" ht="13.5" thickBot="1">
      <c r="A43" s="352"/>
      <c r="B43" s="353"/>
      <c r="C43" s="353"/>
      <c r="D43" s="353"/>
      <c r="E43" s="353"/>
      <c r="F43" s="353"/>
      <c r="G43" s="353"/>
      <c r="H43" s="354"/>
      <c r="I43" s="175"/>
      <c r="J43" s="158"/>
      <c r="K43" s="371"/>
      <c r="L43" s="372"/>
      <c r="M43" s="181">
        <f t="shared" si="1"/>
        <v>0</v>
      </c>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1530400</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f>25000+28641</f>
        <v>53641</v>
      </c>
      <c r="L50" s="381"/>
      <c r="M50" s="181">
        <f>J50*K50</f>
        <v>53641</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53641</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0.2</v>
      </c>
      <c r="L57" s="451"/>
      <c r="M57" s="187">
        <f>TRUNC((H57+I57)*K57,0)</f>
        <v>25433</v>
      </c>
    </row>
    <row r="58" spans="1:13">
      <c r="A58" s="377" t="s">
        <v>128</v>
      </c>
      <c r="B58" s="378"/>
      <c r="C58" s="378"/>
      <c r="D58" s="378"/>
      <c r="E58" s="378"/>
      <c r="F58" s="378"/>
      <c r="G58" s="379"/>
      <c r="H58" s="218">
        <v>49050</v>
      </c>
      <c r="I58" s="218">
        <f>H58*0.75</f>
        <v>36787.5</v>
      </c>
      <c r="J58" s="74"/>
      <c r="K58" s="450">
        <v>8</v>
      </c>
      <c r="L58" s="451"/>
      <c r="M58" s="187">
        <f t="shared" ref="M58:M60" si="2">TRUNC((H58+I58)*K58,0)</f>
        <v>686700</v>
      </c>
    </row>
    <row r="59" spans="1:13">
      <c r="A59" s="377" t="s">
        <v>129</v>
      </c>
      <c r="B59" s="378"/>
      <c r="C59" s="378"/>
      <c r="D59" s="378"/>
      <c r="E59" s="378"/>
      <c r="F59" s="378"/>
      <c r="G59" s="379"/>
      <c r="H59" s="218">
        <v>41965</v>
      </c>
      <c r="I59" s="218">
        <f>H59*0.75</f>
        <v>31473.75</v>
      </c>
      <c r="J59" s="74"/>
      <c r="K59" s="450">
        <v>0.8</v>
      </c>
      <c r="L59" s="451"/>
      <c r="M59" s="187">
        <f t="shared" si="2"/>
        <v>58751</v>
      </c>
    </row>
    <row r="60" spans="1:13" ht="13.5" thickBot="1">
      <c r="A60" s="352" t="s">
        <v>130</v>
      </c>
      <c r="B60" s="353"/>
      <c r="C60" s="353"/>
      <c r="D60" s="353"/>
      <c r="E60" s="353"/>
      <c r="F60" s="353"/>
      <c r="G60" s="354"/>
      <c r="H60" s="219">
        <v>90832</v>
      </c>
      <c r="I60" s="219">
        <f>H60*0.75</f>
        <v>68124</v>
      </c>
      <c r="J60" s="73"/>
      <c r="K60" s="448">
        <v>0.5</v>
      </c>
      <c r="L60" s="449"/>
      <c r="M60" s="187">
        <f t="shared" si="2"/>
        <v>79478</v>
      </c>
    </row>
    <row r="61" spans="1:13" ht="14.25" thickBot="1">
      <c r="A61" s="339" t="s">
        <v>52</v>
      </c>
      <c r="B61" s="340"/>
      <c r="C61" s="340"/>
      <c r="D61" s="340"/>
      <c r="E61" s="340"/>
      <c r="F61" s="340"/>
      <c r="G61" s="340"/>
      <c r="H61" s="340"/>
      <c r="I61" s="340"/>
      <c r="J61" s="340"/>
      <c r="K61" s="340"/>
      <c r="L61" s="341"/>
      <c r="M61" s="183">
        <f>SUM(M57:M60)</f>
        <v>850362</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2619903</v>
      </c>
    </row>
    <row r="64" spans="1:13">
      <c r="A64" s="357" t="s">
        <v>62</v>
      </c>
      <c r="B64" s="358"/>
      <c r="C64" s="358"/>
      <c r="D64" s="358"/>
      <c r="E64" s="358"/>
      <c r="F64" s="358"/>
      <c r="G64" s="358"/>
      <c r="H64" s="358"/>
      <c r="I64" s="358"/>
      <c r="J64" s="358"/>
      <c r="K64" s="358"/>
      <c r="L64" s="358"/>
      <c r="M64" s="359"/>
    </row>
    <row r="65" spans="1:13">
      <c r="A65" s="360"/>
      <c r="B65" s="361"/>
      <c r="C65" s="361"/>
      <c r="D65" s="361"/>
      <c r="E65" s="361"/>
      <c r="F65" s="361"/>
      <c r="G65" s="361"/>
      <c r="H65" s="361"/>
      <c r="I65" s="361"/>
      <c r="J65" s="361"/>
      <c r="K65" s="361"/>
      <c r="L65" s="361"/>
      <c r="M65" s="362"/>
    </row>
    <row r="66" spans="1:13" ht="13.5" thickBot="1">
      <c r="A66" s="363"/>
      <c r="B66" s="364"/>
      <c r="C66" s="364"/>
      <c r="D66" s="364"/>
      <c r="E66" s="364"/>
      <c r="F66" s="364"/>
      <c r="G66" s="364"/>
      <c r="H66" s="364"/>
      <c r="I66" s="364"/>
      <c r="J66" s="364"/>
      <c r="K66" s="364"/>
      <c r="L66" s="364"/>
      <c r="M66" s="365"/>
    </row>
    <row r="67" spans="1:13" ht="13.5">
      <c r="A67" s="366" t="s">
        <v>63</v>
      </c>
      <c r="B67" s="367"/>
      <c r="C67" s="367"/>
      <c r="D67" s="367"/>
      <c r="E67" s="367"/>
      <c r="F67" s="367"/>
      <c r="G67" s="367"/>
      <c r="H67" s="224"/>
      <c r="I67" s="225"/>
      <c r="J67" s="161" t="s">
        <v>64</v>
      </c>
      <c r="K67" s="368" t="s">
        <v>65</v>
      </c>
      <c r="L67" s="369"/>
      <c r="M67" s="162"/>
    </row>
    <row r="68" spans="1:13">
      <c r="A68" s="348" t="s">
        <v>22</v>
      </c>
      <c r="B68" s="349"/>
      <c r="C68" s="349"/>
      <c r="D68" s="349"/>
      <c r="E68" s="349"/>
      <c r="F68" s="349"/>
      <c r="G68" s="349"/>
      <c r="H68" s="71"/>
      <c r="I68" s="70"/>
      <c r="J68" s="67">
        <v>0.16</v>
      </c>
      <c r="K68" s="337"/>
      <c r="L68" s="338"/>
      <c r="M68" s="66">
        <f>K68</f>
        <v>0</v>
      </c>
    </row>
    <row r="69" spans="1:13">
      <c r="A69" s="72" t="s">
        <v>66</v>
      </c>
      <c r="B69" s="54"/>
      <c r="C69" s="54"/>
      <c r="D69" s="54"/>
      <c r="E69" s="54"/>
      <c r="F69" s="54"/>
      <c r="G69" s="54"/>
      <c r="H69" s="71"/>
      <c r="I69" s="70"/>
      <c r="J69" s="67">
        <v>0</v>
      </c>
      <c r="K69" s="337"/>
      <c r="L69" s="338"/>
      <c r="M69" s="66">
        <f t="shared" ref="M69:M70" si="3">K69</f>
        <v>0</v>
      </c>
    </row>
    <row r="70" spans="1:13" ht="13.5" thickBot="1">
      <c r="A70" s="222" t="s">
        <v>67</v>
      </c>
      <c r="B70" s="223"/>
      <c r="C70" s="223"/>
      <c r="D70" s="223"/>
      <c r="E70" s="223"/>
      <c r="F70" s="223"/>
      <c r="G70" s="223"/>
      <c r="H70" s="69"/>
      <c r="I70" s="68"/>
      <c r="J70" s="67">
        <v>0.05</v>
      </c>
      <c r="K70" s="337"/>
      <c r="L70" s="338"/>
      <c r="M70" s="66">
        <f t="shared" si="3"/>
        <v>0</v>
      </c>
    </row>
    <row r="71" spans="1:13" ht="14.25" thickBot="1">
      <c r="A71" s="339" t="s">
        <v>52</v>
      </c>
      <c r="B71" s="340"/>
      <c r="C71" s="340"/>
      <c r="D71" s="340"/>
      <c r="E71" s="340"/>
      <c r="F71" s="340"/>
      <c r="G71" s="340"/>
      <c r="H71" s="340"/>
      <c r="I71" s="340"/>
      <c r="J71" s="340"/>
      <c r="K71" s="340"/>
      <c r="L71" s="341"/>
      <c r="M71" s="65">
        <f>SUM(M68:M70)</f>
        <v>0</v>
      </c>
    </row>
    <row r="72" spans="1:13" ht="13.5" thickBot="1">
      <c r="A72" s="53"/>
      <c r="B72" s="47"/>
      <c r="C72" s="47"/>
      <c r="D72" s="47"/>
      <c r="E72" s="47"/>
      <c r="F72" s="47"/>
      <c r="G72" s="47"/>
      <c r="H72" s="47"/>
      <c r="I72" s="47"/>
      <c r="J72" s="47"/>
      <c r="K72" s="47"/>
      <c r="L72" s="47"/>
      <c r="M72" s="52"/>
    </row>
    <row r="73" spans="1:13" ht="13.5" thickBot="1">
      <c r="A73" s="342" t="s">
        <v>68</v>
      </c>
      <c r="B73" s="343"/>
      <c r="C73" s="343"/>
      <c r="D73" s="343"/>
      <c r="E73" s="343"/>
      <c r="F73" s="343"/>
      <c r="G73" s="343"/>
      <c r="H73" s="343"/>
      <c r="I73" s="343"/>
      <c r="J73" s="343"/>
      <c r="K73" s="343"/>
      <c r="L73" s="344"/>
      <c r="M73" s="163">
        <f>M63+M71</f>
        <v>2619903</v>
      </c>
    </row>
    <row r="74" spans="1:13" ht="13.5" thickBot="1">
      <c r="A74" s="64"/>
      <c r="B74" s="63"/>
      <c r="C74" s="63"/>
      <c r="D74" s="63"/>
      <c r="E74" s="63"/>
      <c r="F74" s="63"/>
      <c r="G74" s="63"/>
      <c r="H74" s="63"/>
      <c r="I74" s="63"/>
      <c r="J74" s="63"/>
      <c r="K74" s="63"/>
      <c r="L74" s="63"/>
      <c r="M74" s="163"/>
    </row>
    <row r="75" spans="1:13" ht="13.5" thickBot="1">
      <c r="A75" s="53"/>
      <c r="B75" s="47"/>
      <c r="C75" s="47"/>
      <c r="D75" s="47"/>
      <c r="E75" s="47"/>
      <c r="F75" s="47"/>
      <c r="G75" s="47"/>
      <c r="H75" s="47"/>
      <c r="I75" s="47"/>
      <c r="J75" s="47"/>
      <c r="K75" s="47"/>
      <c r="L75" s="47"/>
      <c r="M75" s="163"/>
    </row>
    <row r="76" spans="1:13">
      <c r="A76" s="53"/>
      <c r="B76" s="47"/>
      <c r="C76" s="47"/>
      <c r="D76" s="47"/>
      <c r="E76" s="47"/>
      <c r="F76" s="47"/>
      <c r="G76" s="47"/>
      <c r="H76" s="47"/>
      <c r="I76" s="47"/>
      <c r="J76" s="47"/>
      <c r="K76" s="47"/>
      <c r="L76" s="47"/>
      <c r="M76" s="52"/>
    </row>
    <row r="77" spans="1:13">
      <c r="A77" s="53"/>
      <c r="B77" s="47"/>
      <c r="C77" s="47"/>
      <c r="D77" s="47"/>
      <c r="E77" s="47"/>
      <c r="F77" s="55"/>
      <c r="G77" s="55"/>
      <c r="H77" s="55"/>
      <c r="I77" s="55"/>
      <c r="J77" s="47"/>
      <c r="K77" s="47"/>
      <c r="L77" s="47"/>
      <c r="M77" s="190"/>
    </row>
    <row r="78" spans="1:13" ht="13.5">
      <c r="A78" s="61"/>
      <c r="B78" s="103"/>
      <c r="C78" s="103"/>
      <c r="D78" s="103"/>
      <c r="E78" s="103"/>
      <c r="F78" s="55"/>
      <c r="G78" s="103"/>
      <c r="H78" s="103"/>
      <c r="I78" s="103"/>
      <c r="J78" s="103"/>
      <c r="K78" s="103"/>
      <c r="L78" s="103"/>
      <c r="M78" s="60" t="s">
        <v>135</v>
      </c>
    </row>
    <row r="79" spans="1:13" ht="13.5">
      <c r="A79" s="61"/>
      <c r="B79" s="103"/>
      <c r="C79" s="103"/>
      <c r="D79" s="103"/>
      <c r="E79" s="103"/>
      <c r="F79" s="55"/>
      <c r="G79" s="47"/>
      <c r="H79" s="47"/>
      <c r="I79" s="103"/>
      <c r="J79" s="103"/>
      <c r="K79" s="103"/>
      <c r="L79" s="103"/>
      <c r="M79" s="60"/>
    </row>
    <row r="80" spans="1:13">
      <c r="A80" s="56"/>
      <c r="B80" s="104"/>
      <c r="C80" s="104"/>
      <c r="D80" s="104"/>
      <c r="E80" s="104"/>
      <c r="F80" s="55"/>
      <c r="G80" s="104"/>
      <c r="H80" s="104"/>
      <c r="I80" s="104"/>
      <c r="J80" s="104"/>
      <c r="K80" s="104"/>
      <c r="L80" s="104"/>
      <c r="M80" s="50"/>
    </row>
    <row r="81" spans="1:13">
      <c r="A81" s="53"/>
      <c r="B81" s="47"/>
      <c r="C81" s="47"/>
      <c r="D81" s="47"/>
      <c r="E81" s="47"/>
      <c r="F81" s="47"/>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6:M48"/>
    <mergeCell ref="A40:H40"/>
    <mergeCell ref="K40:L40"/>
    <mergeCell ref="A41:H41"/>
    <mergeCell ref="K41:L41"/>
    <mergeCell ref="A42:H42"/>
    <mergeCell ref="K42:L42"/>
    <mergeCell ref="A43:H43"/>
    <mergeCell ref="K43:L43"/>
    <mergeCell ref="A44:H44"/>
    <mergeCell ref="K44:L44"/>
    <mergeCell ref="A45:L45"/>
    <mergeCell ref="A49:H49"/>
    <mergeCell ref="K49:L49"/>
    <mergeCell ref="A50:H50"/>
    <mergeCell ref="K50:L50"/>
    <mergeCell ref="A51:H51"/>
    <mergeCell ref="K51:L51"/>
    <mergeCell ref="A52:L52"/>
    <mergeCell ref="A53:M55"/>
    <mergeCell ref="A56:G56"/>
    <mergeCell ref="K56:L56"/>
    <mergeCell ref="A57:G57"/>
    <mergeCell ref="K57:L57"/>
    <mergeCell ref="A68:G68"/>
    <mergeCell ref="K68:L68"/>
    <mergeCell ref="A58:G58"/>
    <mergeCell ref="K58:L58"/>
    <mergeCell ref="A59:G59"/>
    <mergeCell ref="K59:L59"/>
    <mergeCell ref="A60:G60"/>
    <mergeCell ref="K60:L60"/>
    <mergeCell ref="A61:L61"/>
    <mergeCell ref="A63:L63"/>
    <mergeCell ref="A64:M66"/>
    <mergeCell ref="A67:G67"/>
    <mergeCell ref="K67:L67"/>
    <mergeCell ref="A87:M88"/>
    <mergeCell ref="A89:M90"/>
    <mergeCell ref="I96:M97"/>
    <mergeCell ref="A97:C97"/>
    <mergeCell ref="K69:L69"/>
    <mergeCell ref="K70:L70"/>
    <mergeCell ref="A71:L71"/>
    <mergeCell ref="A73:L73"/>
    <mergeCell ref="A83:M83"/>
    <mergeCell ref="A84:M84"/>
  </mergeCells>
  <pageMargins left="0.7" right="0.7" top="0.75" bottom="0.75" header="0.3" footer="0.3"/>
  <pageSetup paperSize="9" scale="54"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97"/>
  <sheetViews>
    <sheetView topLeftCell="A59" zoomScale="80" zoomScaleNormal="80" workbookViewId="0">
      <selection activeCell="F76" sqref="F76:J81"/>
    </sheetView>
  </sheetViews>
  <sheetFormatPr baseColWidth="10" defaultRowHeight="12.75"/>
  <cols>
    <col min="13" max="13" width="15.42578125"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ht="13.5" thickBot="1">
      <c r="A8" s="398"/>
      <c r="B8" s="400"/>
      <c r="C8" s="401"/>
      <c r="D8" s="401"/>
      <c r="E8" s="401"/>
      <c r="F8" s="401"/>
      <c r="G8" s="401"/>
      <c r="H8" s="401"/>
      <c r="I8" s="402"/>
      <c r="J8" s="403"/>
      <c r="K8" s="404"/>
      <c r="L8" s="404"/>
      <c r="M8" s="405"/>
    </row>
    <row r="9" spans="1:13">
      <c r="A9" s="399"/>
      <c r="B9" s="400" t="s">
        <v>232</v>
      </c>
      <c r="C9" s="401"/>
      <c r="D9" s="401"/>
      <c r="E9" s="401"/>
      <c r="F9" s="401"/>
      <c r="G9" s="401"/>
      <c r="H9" s="401"/>
      <c r="I9" s="402"/>
      <c r="J9" s="406"/>
      <c r="K9" s="407"/>
      <c r="L9" s="407"/>
      <c r="M9" s="408"/>
    </row>
    <row r="10" spans="1:13">
      <c r="A10" s="399"/>
      <c r="B10" s="409" t="s">
        <v>231</v>
      </c>
      <c r="C10" s="410"/>
      <c r="D10" s="410"/>
      <c r="E10" s="410"/>
      <c r="F10" s="410"/>
      <c r="G10" s="410"/>
      <c r="H10" s="410"/>
      <c r="I10" s="411"/>
      <c r="J10" s="415" t="s">
        <v>31</v>
      </c>
      <c r="K10" s="417"/>
      <c r="L10" s="418"/>
      <c r="M10" s="419"/>
    </row>
    <row r="11" spans="1:13" ht="13.5">
      <c r="A11" s="399"/>
      <c r="B11" s="412"/>
      <c r="C11" s="413"/>
      <c r="D11" s="413"/>
      <c r="E11" s="413"/>
      <c r="F11" s="413"/>
      <c r="G11" s="413"/>
      <c r="H11" s="413"/>
      <c r="I11" s="414"/>
      <c r="J11" s="416"/>
      <c r="K11" s="420"/>
      <c r="L11" s="421"/>
      <c r="M11" s="422"/>
    </row>
    <row r="12" spans="1:13">
      <c r="A12" s="399"/>
      <c r="B12" s="423"/>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32.25" customHeight="1" thickBot="1">
      <c r="A25" s="153" t="s">
        <v>136</v>
      </c>
      <c r="B25" s="464" t="s">
        <v>161</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35000</v>
      </c>
      <c r="K30" s="469">
        <v>0.3</v>
      </c>
      <c r="L30" s="470"/>
      <c r="M30" s="181">
        <f>TRUNC(J30*K30)</f>
        <v>10500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60000</v>
      </c>
      <c r="K34" s="471">
        <v>3</v>
      </c>
      <c r="L34" s="472"/>
      <c r="M34" s="181">
        <f t="shared" si="0"/>
        <v>180000</v>
      </c>
    </row>
    <row r="35" spans="1:13" ht="14.25" thickBot="1">
      <c r="A35" s="339" t="s">
        <v>52</v>
      </c>
      <c r="B35" s="340"/>
      <c r="C35" s="340"/>
      <c r="D35" s="340"/>
      <c r="E35" s="340"/>
      <c r="F35" s="340"/>
      <c r="G35" s="340"/>
      <c r="H35" s="340"/>
      <c r="I35" s="340"/>
      <c r="J35" s="340"/>
      <c r="K35" s="340"/>
      <c r="L35" s="341"/>
      <c r="M35" s="182">
        <f>SUM(M30:M34)</f>
        <v>190500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162</v>
      </c>
      <c r="B40" s="349"/>
      <c r="C40" s="349"/>
      <c r="D40" s="349"/>
      <c r="E40" s="349"/>
      <c r="F40" s="349"/>
      <c r="G40" s="349"/>
      <c r="H40" s="370"/>
      <c r="I40" s="175" t="s">
        <v>77</v>
      </c>
      <c r="J40" s="220">
        <v>1</v>
      </c>
      <c r="K40" s="452">
        <v>3332000</v>
      </c>
      <c r="L40" s="453"/>
      <c r="M40" s="181">
        <f t="shared" ref="M40:M44" si="1">J40*K40</f>
        <v>3332000</v>
      </c>
    </row>
    <row r="41" spans="1:13">
      <c r="A41" s="348" t="s">
        <v>163</v>
      </c>
      <c r="B41" s="349"/>
      <c r="C41" s="349"/>
      <c r="D41" s="349"/>
      <c r="E41" s="349"/>
      <c r="F41" s="349"/>
      <c r="G41" s="349"/>
      <c r="H41" s="370"/>
      <c r="I41" s="175" t="s">
        <v>79</v>
      </c>
      <c r="J41" s="220">
        <v>1</v>
      </c>
      <c r="K41" s="452">
        <v>250000</v>
      </c>
      <c r="L41" s="453"/>
      <c r="M41" s="181">
        <f t="shared" si="1"/>
        <v>250000</v>
      </c>
    </row>
    <row r="42" spans="1:13">
      <c r="A42" s="348"/>
      <c r="B42" s="349"/>
      <c r="C42" s="349"/>
      <c r="D42" s="349"/>
      <c r="E42" s="349"/>
      <c r="F42" s="349"/>
      <c r="G42" s="349"/>
      <c r="H42" s="370"/>
      <c r="I42" s="175"/>
      <c r="J42" s="220"/>
      <c r="K42" s="452"/>
      <c r="L42" s="453"/>
      <c r="M42" s="181"/>
    </row>
    <row r="43" spans="1:13" ht="13.5" thickBot="1">
      <c r="A43" s="352"/>
      <c r="B43" s="353"/>
      <c r="C43" s="353"/>
      <c r="D43" s="353"/>
      <c r="E43" s="353"/>
      <c r="F43" s="353"/>
      <c r="G43" s="353"/>
      <c r="H43" s="354"/>
      <c r="I43" s="175"/>
      <c r="J43" s="158"/>
      <c r="K43" s="371"/>
      <c r="L43" s="372"/>
      <c r="M43" s="181">
        <f t="shared" si="1"/>
        <v>0</v>
      </c>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3582000</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v>35000</v>
      </c>
      <c r="L50" s="381"/>
      <c r="M50" s="181">
        <f>J50*K50</f>
        <v>35000</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35000</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1.04</v>
      </c>
      <c r="L57" s="451"/>
      <c r="M57" s="187">
        <f>TRUNC((H57+I57)*K57,0)</f>
        <v>132255</v>
      </c>
    </row>
    <row r="58" spans="1:13">
      <c r="A58" s="377" t="s">
        <v>128</v>
      </c>
      <c r="B58" s="378"/>
      <c r="C58" s="378"/>
      <c r="D58" s="378"/>
      <c r="E58" s="378"/>
      <c r="F58" s="378"/>
      <c r="G58" s="379"/>
      <c r="H58" s="218">
        <v>49050</v>
      </c>
      <c r="I58" s="218">
        <f>H58*0.75</f>
        <v>36787.5</v>
      </c>
      <c r="J58" s="74"/>
      <c r="K58" s="450">
        <v>1.5</v>
      </c>
      <c r="L58" s="451"/>
      <c r="M58" s="187">
        <f t="shared" ref="M58:M60" si="2">TRUNC((H58+I58)*K58,0)</f>
        <v>128756</v>
      </c>
    </row>
    <row r="59" spans="1:13">
      <c r="A59" s="377" t="s">
        <v>129</v>
      </c>
      <c r="B59" s="378"/>
      <c r="C59" s="378"/>
      <c r="D59" s="378"/>
      <c r="E59" s="378"/>
      <c r="F59" s="378"/>
      <c r="G59" s="379"/>
      <c r="H59" s="218">
        <v>41965</v>
      </c>
      <c r="I59" s="218">
        <f>H59*0.75</f>
        <v>31473.75</v>
      </c>
      <c r="J59" s="74"/>
      <c r="K59" s="450">
        <v>1.5</v>
      </c>
      <c r="L59" s="451"/>
      <c r="M59" s="187">
        <f t="shared" si="2"/>
        <v>110158</v>
      </c>
    </row>
    <row r="60" spans="1:13" ht="13.5" thickBot="1">
      <c r="A60" s="352" t="s">
        <v>130</v>
      </c>
      <c r="B60" s="353"/>
      <c r="C60" s="353"/>
      <c r="D60" s="353"/>
      <c r="E60" s="353"/>
      <c r="F60" s="353"/>
      <c r="G60" s="354"/>
      <c r="H60" s="219">
        <v>90832</v>
      </c>
      <c r="I60" s="219">
        <f>H60*0.75</f>
        <v>68124</v>
      </c>
      <c r="J60" s="73"/>
      <c r="K60" s="448">
        <v>1</v>
      </c>
      <c r="L60" s="449"/>
      <c r="M60" s="187">
        <f t="shared" si="2"/>
        <v>158956</v>
      </c>
    </row>
    <row r="61" spans="1:13" ht="14.25" thickBot="1">
      <c r="A61" s="339" t="s">
        <v>52</v>
      </c>
      <c r="B61" s="340"/>
      <c r="C61" s="340"/>
      <c r="D61" s="340"/>
      <c r="E61" s="340"/>
      <c r="F61" s="340"/>
      <c r="G61" s="340"/>
      <c r="H61" s="340"/>
      <c r="I61" s="340"/>
      <c r="J61" s="340"/>
      <c r="K61" s="340"/>
      <c r="L61" s="341"/>
      <c r="M61" s="183">
        <f>SUM(M57:M60)</f>
        <v>530125</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4337625</v>
      </c>
    </row>
    <row r="64" spans="1:13">
      <c r="A64" s="357" t="s">
        <v>62</v>
      </c>
      <c r="B64" s="358"/>
      <c r="C64" s="358"/>
      <c r="D64" s="358"/>
      <c r="E64" s="358"/>
      <c r="F64" s="358"/>
      <c r="G64" s="358"/>
      <c r="H64" s="358"/>
      <c r="I64" s="358"/>
      <c r="J64" s="358"/>
      <c r="K64" s="358"/>
      <c r="L64" s="358"/>
      <c r="M64" s="359"/>
    </row>
    <row r="65" spans="1:13">
      <c r="A65" s="360"/>
      <c r="B65" s="361"/>
      <c r="C65" s="361"/>
      <c r="D65" s="361"/>
      <c r="E65" s="361"/>
      <c r="F65" s="361"/>
      <c r="G65" s="361"/>
      <c r="H65" s="361"/>
      <c r="I65" s="361"/>
      <c r="J65" s="361"/>
      <c r="K65" s="361"/>
      <c r="L65" s="361"/>
      <c r="M65" s="362"/>
    </row>
    <row r="66" spans="1:13" ht="13.5" thickBot="1">
      <c r="A66" s="363"/>
      <c r="B66" s="364"/>
      <c r="C66" s="364"/>
      <c r="D66" s="364"/>
      <c r="E66" s="364"/>
      <c r="F66" s="364"/>
      <c r="G66" s="364"/>
      <c r="H66" s="364"/>
      <c r="I66" s="364"/>
      <c r="J66" s="364"/>
      <c r="K66" s="364"/>
      <c r="L66" s="364"/>
      <c r="M66" s="365"/>
    </row>
    <row r="67" spans="1:13" ht="13.5">
      <c r="A67" s="366" t="s">
        <v>63</v>
      </c>
      <c r="B67" s="367"/>
      <c r="C67" s="367"/>
      <c r="D67" s="367"/>
      <c r="E67" s="367"/>
      <c r="F67" s="367"/>
      <c r="G67" s="367"/>
      <c r="H67" s="224"/>
      <c r="I67" s="225"/>
      <c r="J67" s="161" t="s">
        <v>64</v>
      </c>
      <c r="K67" s="368" t="s">
        <v>65</v>
      </c>
      <c r="L67" s="369"/>
      <c r="M67" s="162"/>
    </row>
    <row r="68" spans="1:13">
      <c r="A68" s="348" t="s">
        <v>22</v>
      </c>
      <c r="B68" s="349"/>
      <c r="C68" s="349"/>
      <c r="D68" s="349"/>
      <c r="E68" s="349"/>
      <c r="F68" s="349"/>
      <c r="G68" s="349"/>
      <c r="H68" s="71"/>
      <c r="I68" s="70"/>
      <c r="J68" s="67">
        <v>0.16</v>
      </c>
      <c r="K68" s="337"/>
      <c r="L68" s="338"/>
      <c r="M68" s="66">
        <f>K68</f>
        <v>0</v>
      </c>
    </row>
    <row r="69" spans="1:13">
      <c r="A69" s="72" t="s">
        <v>66</v>
      </c>
      <c r="B69" s="54"/>
      <c r="C69" s="54"/>
      <c r="D69" s="54"/>
      <c r="E69" s="54"/>
      <c r="F69" s="54"/>
      <c r="G69" s="54"/>
      <c r="H69" s="71"/>
      <c r="I69" s="70"/>
      <c r="J69" s="67">
        <v>0</v>
      </c>
      <c r="K69" s="337"/>
      <c r="L69" s="338"/>
      <c r="M69" s="66">
        <f t="shared" ref="M69:M70" si="3">K69</f>
        <v>0</v>
      </c>
    </row>
    <row r="70" spans="1:13" ht="13.5" thickBot="1">
      <c r="A70" s="222" t="s">
        <v>67</v>
      </c>
      <c r="B70" s="223"/>
      <c r="C70" s="223"/>
      <c r="D70" s="223"/>
      <c r="E70" s="223"/>
      <c r="F70" s="223"/>
      <c r="G70" s="223"/>
      <c r="H70" s="69"/>
      <c r="I70" s="68"/>
      <c r="J70" s="67">
        <v>0.05</v>
      </c>
      <c r="K70" s="337"/>
      <c r="L70" s="338"/>
      <c r="M70" s="66">
        <f t="shared" si="3"/>
        <v>0</v>
      </c>
    </row>
    <row r="71" spans="1:13" ht="14.25" thickBot="1">
      <c r="A71" s="339" t="s">
        <v>52</v>
      </c>
      <c r="B71" s="340"/>
      <c r="C71" s="340"/>
      <c r="D71" s="340"/>
      <c r="E71" s="340"/>
      <c r="F71" s="340"/>
      <c r="G71" s="340"/>
      <c r="H71" s="340"/>
      <c r="I71" s="340"/>
      <c r="J71" s="340"/>
      <c r="K71" s="340"/>
      <c r="L71" s="341"/>
      <c r="M71" s="65">
        <f>SUM(M68:M70)</f>
        <v>0</v>
      </c>
    </row>
    <row r="72" spans="1:13" ht="13.5" thickBot="1">
      <c r="A72" s="53"/>
      <c r="B72" s="47"/>
      <c r="C72" s="47"/>
      <c r="D72" s="47"/>
      <c r="E72" s="47"/>
      <c r="F72" s="47"/>
      <c r="G72" s="47"/>
      <c r="H72" s="47"/>
      <c r="I72" s="47"/>
      <c r="J72" s="47"/>
      <c r="K72" s="47"/>
      <c r="L72" s="47"/>
      <c r="M72" s="52"/>
    </row>
    <row r="73" spans="1:13" ht="13.5" thickBot="1">
      <c r="A73" s="342" t="s">
        <v>68</v>
      </c>
      <c r="B73" s="343"/>
      <c r="C73" s="343"/>
      <c r="D73" s="343"/>
      <c r="E73" s="343"/>
      <c r="F73" s="343"/>
      <c r="G73" s="343"/>
      <c r="H73" s="343"/>
      <c r="I73" s="343"/>
      <c r="J73" s="343"/>
      <c r="K73" s="343"/>
      <c r="L73" s="344"/>
      <c r="M73" s="163">
        <f>M63+M71</f>
        <v>4337625</v>
      </c>
    </row>
    <row r="74" spans="1:13" ht="13.5" thickBot="1">
      <c r="A74" s="64"/>
      <c r="B74" s="63"/>
      <c r="C74" s="63"/>
      <c r="D74" s="63"/>
      <c r="E74" s="63"/>
      <c r="F74" s="63"/>
      <c r="G74" s="63"/>
      <c r="H74" s="63"/>
      <c r="I74" s="63"/>
      <c r="J74" s="63"/>
      <c r="K74" s="63"/>
      <c r="L74" s="63"/>
      <c r="M74" s="163"/>
    </row>
    <row r="75" spans="1:13" ht="13.5" thickBot="1">
      <c r="A75" s="53"/>
      <c r="B75" s="47"/>
      <c r="C75" s="47"/>
      <c r="D75" s="47"/>
      <c r="E75" s="47"/>
      <c r="F75" s="47"/>
      <c r="G75" s="47"/>
      <c r="H75" s="47"/>
      <c r="I75" s="47"/>
      <c r="J75" s="47"/>
      <c r="K75" s="47"/>
      <c r="L75" s="47"/>
      <c r="M75" s="163"/>
    </row>
    <row r="76" spans="1:13">
      <c r="A76" s="53"/>
      <c r="B76" s="47"/>
      <c r="C76" s="47"/>
      <c r="D76" s="47"/>
      <c r="E76" s="47"/>
      <c r="F76" s="47"/>
      <c r="G76" s="47"/>
      <c r="H76" s="47"/>
      <c r="I76" s="47"/>
      <c r="J76" s="47"/>
      <c r="K76" s="47"/>
      <c r="L76" s="47"/>
      <c r="M76" s="52"/>
    </row>
    <row r="77" spans="1:13">
      <c r="A77" s="53"/>
      <c r="B77" s="47"/>
      <c r="C77" s="47"/>
      <c r="D77" s="47"/>
      <c r="E77" s="47"/>
      <c r="F77" s="55"/>
      <c r="G77" s="55"/>
      <c r="H77" s="55"/>
      <c r="I77" s="55"/>
      <c r="J77" s="47"/>
      <c r="K77" s="47"/>
      <c r="L77" s="47"/>
      <c r="M77" s="190"/>
    </row>
    <row r="78" spans="1:13" ht="13.5">
      <c r="A78" s="61"/>
      <c r="B78" s="103"/>
      <c r="C78" s="103"/>
      <c r="D78" s="103"/>
      <c r="E78" s="103"/>
      <c r="F78" s="55"/>
      <c r="G78" s="103"/>
      <c r="H78" s="103"/>
      <c r="I78" s="103"/>
      <c r="J78" s="103"/>
      <c r="K78" s="103"/>
      <c r="L78" s="103"/>
      <c r="M78" s="60" t="s">
        <v>135</v>
      </c>
    </row>
    <row r="79" spans="1:13" ht="13.5">
      <c r="A79" s="61"/>
      <c r="B79" s="103"/>
      <c r="C79" s="103"/>
      <c r="D79" s="103"/>
      <c r="E79" s="103"/>
      <c r="F79" s="55"/>
      <c r="G79" s="47"/>
      <c r="H79" s="47"/>
      <c r="I79" s="103"/>
      <c r="J79" s="103"/>
      <c r="K79" s="103"/>
      <c r="L79" s="103"/>
      <c r="M79" s="60"/>
    </row>
    <row r="80" spans="1:13">
      <c r="A80" s="56"/>
      <c r="B80" s="104"/>
      <c r="C80" s="104"/>
      <c r="D80" s="104"/>
      <c r="E80" s="104"/>
      <c r="F80" s="55"/>
      <c r="G80" s="104"/>
      <c r="H80" s="104"/>
      <c r="I80" s="104"/>
      <c r="J80" s="104"/>
      <c r="K80" s="104"/>
      <c r="L80" s="104"/>
      <c r="M80" s="50"/>
    </row>
    <row r="81" spans="1:13">
      <c r="A81" s="53"/>
      <c r="B81" s="47"/>
      <c r="C81" s="47"/>
      <c r="D81" s="47"/>
      <c r="E81" s="47"/>
      <c r="F81" s="47"/>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6:M48"/>
    <mergeCell ref="A40:H40"/>
    <mergeCell ref="K40:L40"/>
    <mergeCell ref="A41:H41"/>
    <mergeCell ref="K41:L41"/>
    <mergeCell ref="A42:H42"/>
    <mergeCell ref="K42:L42"/>
    <mergeCell ref="A43:H43"/>
    <mergeCell ref="K43:L43"/>
    <mergeCell ref="A44:H44"/>
    <mergeCell ref="K44:L44"/>
    <mergeCell ref="A45:L45"/>
    <mergeCell ref="A49:H49"/>
    <mergeCell ref="K49:L49"/>
    <mergeCell ref="A50:H50"/>
    <mergeCell ref="K50:L50"/>
    <mergeCell ref="A51:H51"/>
    <mergeCell ref="K51:L51"/>
    <mergeCell ref="A52:L52"/>
    <mergeCell ref="A53:M55"/>
    <mergeCell ref="A56:G56"/>
    <mergeCell ref="K56:L56"/>
    <mergeCell ref="A57:G57"/>
    <mergeCell ref="K57:L57"/>
    <mergeCell ref="A68:G68"/>
    <mergeCell ref="K68:L68"/>
    <mergeCell ref="A58:G58"/>
    <mergeCell ref="K58:L58"/>
    <mergeCell ref="A59:G59"/>
    <mergeCell ref="K59:L59"/>
    <mergeCell ref="A60:G60"/>
    <mergeCell ref="K60:L60"/>
    <mergeCell ref="A61:L61"/>
    <mergeCell ref="A63:L63"/>
    <mergeCell ref="A64:M66"/>
    <mergeCell ref="A67:G67"/>
    <mergeCell ref="K67:L67"/>
    <mergeCell ref="A87:M88"/>
    <mergeCell ref="A89:M90"/>
    <mergeCell ref="I96:M97"/>
    <mergeCell ref="A97:C97"/>
    <mergeCell ref="K69:L69"/>
    <mergeCell ref="K70:L70"/>
    <mergeCell ref="A71:L71"/>
    <mergeCell ref="A73:L73"/>
    <mergeCell ref="A83:M83"/>
    <mergeCell ref="A84:M84"/>
  </mergeCells>
  <pageMargins left="0.7" right="0.7" top="0.75" bottom="0.75" header="0.3" footer="0.3"/>
  <pageSetup paperSize="9" scale="54"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97"/>
  <sheetViews>
    <sheetView topLeftCell="A62" zoomScale="75" zoomScaleNormal="75" workbookViewId="0">
      <selection activeCell="F75" sqref="F75:J80"/>
    </sheetView>
  </sheetViews>
  <sheetFormatPr baseColWidth="10" defaultRowHeight="12.75"/>
  <cols>
    <col min="13" max="13" width="15.140625"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ht="13.5" thickBot="1">
      <c r="A8" s="398"/>
      <c r="B8" s="400"/>
      <c r="C8" s="401"/>
      <c r="D8" s="401"/>
      <c r="E8" s="401"/>
      <c r="F8" s="401"/>
      <c r="G8" s="401"/>
      <c r="H8" s="401"/>
      <c r="I8" s="402"/>
      <c r="J8" s="403"/>
      <c r="K8" s="404"/>
      <c r="L8" s="404"/>
      <c r="M8" s="405"/>
    </row>
    <row r="9" spans="1:13">
      <c r="A9" s="399"/>
      <c r="B9" s="400" t="s">
        <v>232</v>
      </c>
      <c r="C9" s="401"/>
      <c r="D9" s="401"/>
      <c r="E9" s="401"/>
      <c r="F9" s="401"/>
      <c r="G9" s="401"/>
      <c r="H9" s="401"/>
      <c r="I9" s="402"/>
      <c r="J9" s="406"/>
      <c r="K9" s="407"/>
      <c r="L9" s="407"/>
      <c r="M9" s="408"/>
    </row>
    <row r="10" spans="1:13">
      <c r="A10" s="399"/>
      <c r="B10" s="409" t="s">
        <v>231</v>
      </c>
      <c r="C10" s="410"/>
      <c r="D10" s="410"/>
      <c r="E10" s="410"/>
      <c r="F10" s="410"/>
      <c r="G10" s="410"/>
      <c r="H10" s="410"/>
      <c r="I10" s="411"/>
      <c r="J10" s="415" t="s">
        <v>31</v>
      </c>
      <c r="K10" s="417"/>
      <c r="L10" s="418"/>
      <c r="M10" s="419"/>
    </row>
    <row r="11" spans="1:13" ht="13.5">
      <c r="A11" s="399"/>
      <c r="B11" s="412"/>
      <c r="C11" s="413"/>
      <c r="D11" s="413"/>
      <c r="E11" s="413"/>
      <c r="F11" s="413"/>
      <c r="G11" s="413"/>
      <c r="H11" s="413"/>
      <c r="I11" s="414"/>
      <c r="J11" s="416"/>
      <c r="K11" s="420"/>
      <c r="L11" s="421"/>
      <c r="M11" s="422"/>
    </row>
    <row r="12" spans="1:13">
      <c r="A12" s="399"/>
      <c r="B12" s="423"/>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21" customHeight="1" thickBot="1">
      <c r="A25" s="153" t="s">
        <v>136</v>
      </c>
      <c r="B25" s="464" t="s">
        <v>164</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35000</v>
      </c>
      <c r="K30" s="469">
        <v>0.3</v>
      </c>
      <c r="L30" s="470"/>
      <c r="M30" s="181">
        <f>TRUNC(J30*K30)</f>
        <v>10500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60000</v>
      </c>
      <c r="K34" s="471">
        <v>2</v>
      </c>
      <c r="L34" s="472"/>
      <c r="M34" s="181">
        <f t="shared" si="0"/>
        <v>120000</v>
      </c>
    </row>
    <row r="35" spans="1:13" ht="14.25" thickBot="1">
      <c r="A35" s="339" t="s">
        <v>52</v>
      </c>
      <c r="B35" s="340"/>
      <c r="C35" s="340"/>
      <c r="D35" s="340"/>
      <c r="E35" s="340"/>
      <c r="F35" s="340"/>
      <c r="G35" s="340"/>
      <c r="H35" s="340"/>
      <c r="I35" s="340"/>
      <c r="J35" s="340"/>
      <c r="K35" s="340"/>
      <c r="L35" s="341"/>
      <c r="M35" s="182">
        <f>SUM(M30:M34)</f>
        <v>130500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162</v>
      </c>
      <c r="B40" s="349"/>
      <c r="C40" s="349"/>
      <c r="D40" s="349"/>
      <c r="E40" s="349"/>
      <c r="F40" s="349"/>
      <c r="G40" s="349"/>
      <c r="H40" s="370"/>
      <c r="I40" s="175" t="s">
        <v>77</v>
      </c>
      <c r="J40" s="220">
        <v>1</v>
      </c>
      <c r="K40" s="452">
        <v>1469650</v>
      </c>
      <c r="L40" s="453"/>
      <c r="M40" s="181">
        <f t="shared" ref="M40:M44" si="1">J40*K40</f>
        <v>1469650</v>
      </c>
    </row>
    <row r="41" spans="1:13">
      <c r="A41" s="348" t="s">
        <v>163</v>
      </c>
      <c r="B41" s="349"/>
      <c r="C41" s="349"/>
      <c r="D41" s="349"/>
      <c r="E41" s="349"/>
      <c r="F41" s="349"/>
      <c r="G41" s="349"/>
      <c r="H41" s="370"/>
      <c r="I41" s="175" t="s">
        <v>79</v>
      </c>
      <c r="J41" s="220">
        <v>1</v>
      </c>
      <c r="K41" s="452">
        <v>50000</v>
      </c>
      <c r="L41" s="453"/>
      <c r="M41" s="181">
        <f t="shared" si="1"/>
        <v>50000</v>
      </c>
    </row>
    <row r="42" spans="1:13">
      <c r="A42" s="348" t="s">
        <v>165</v>
      </c>
      <c r="B42" s="349"/>
      <c r="C42" s="349"/>
      <c r="D42" s="349"/>
      <c r="E42" s="349"/>
      <c r="F42" s="349"/>
      <c r="G42" s="349"/>
      <c r="H42" s="370"/>
      <c r="I42" s="175"/>
      <c r="J42" s="220">
        <v>1</v>
      </c>
      <c r="K42" s="452">
        <v>15000</v>
      </c>
      <c r="L42" s="453"/>
      <c r="M42" s="181">
        <f t="shared" si="1"/>
        <v>15000</v>
      </c>
    </row>
    <row r="43" spans="1:13" ht="13.5" thickBot="1">
      <c r="A43" s="352"/>
      <c r="B43" s="353"/>
      <c r="C43" s="353"/>
      <c r="D43" s="353"/>
      <c r="E43" s="353"/>
      <c r="F43" s="353"/>
      <c r="G43" s="353"/>
      <c r="H43" s="354"/>
      <c r="I43" s="175"/>
      <c r="J43" s="158"/>
      <c r="K43" s="371"/>
      <c r="L43" s="372"/>
      <c r="M43" s="181">
        <f t="shared" si="1"/>
        <v>0</v>
      </c>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1534650</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v>29211</v>
      </c>
      <c r="L50" s="381"/>
      <c r="M50" s="181">
        <f>J50*K50</f>
        <v>29211</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29211</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1.1000000000000001</v>
      </c>
      <c r="L57" s="451"/>
      <c r="M57" s="187">
        <f>TRUNC((H57+I57)*K57,0)</f>
        <v>139885</v>
      </c>
    </row>
    <row r="58" spans="1:13">
      <c r="A58" s="377" t="s">
        <v>128</v>
      </c>
      <c r="B58" s="378"/>
      <c r="C58" s="378"/>
      <c r="D58" s="378"/>
      <c r="E58" s="378"/>
      <c r="F58" s="378"/>
      <c r="G58" s="379"/>
      <c r="H58" s="218">
        <v>49050</v>
      </c>
      <c r="I58" s="218">
        <f>H58*0.75</f>
        <v>36787.5</v>
      </c>
      <c r="J58" s="74"/>
      <c r="K58" s="450">
        <v>1.5</v>
      </c>
      <c r="L58" s="451"/>
      <c r="M58" s="187">
        <f t="shared" ref="M58:M60" si="2">TRUNC((H58+I58)*K58,0)</f>
        <v>128756</v>
      </c>
    </row>
    <row r="59" spans="1:13">
      <c r="A59" s="377" t="s">
        <v>129</v>
      </c>
      <c r="B59" s="378"/>
      <c r="C59" s="378"/>
      <c r="D59" s="378"/>
      <c r="E59" s="378"/>
      <c r="F59" s="378"/>
      <c r="G59" s="379"/>
      <c r="H59" s="218">
        <v>41965</v>
      </c>
      <c r="I59" s="218">
        <f>H59*0.75</f>
        <v>31473.75</v>
      </c>
      <c r="J59" s="74"/>
      <c r="K59" s="450">
        <v>1.5</v>
      </c>
      <c r="L59" s="451"/>
      <c r="M59" s="187">
        <f t="shared" si="2"/>
        <v>110158</v>
      </c>
    </row>
    <row r="60" spans="1:13" ht="13.5" thickBot="1">
      <c r="A60" s="352" t="s">
        <v>130</v>
      </c>
      <c r="B60" s="353"/>
      <c r="C60" s="353"/>
      <c r="D60" s="353"/>
      <c r="E60" s="353"/>
      <c r="F60" s="353"/>
      <c r="G60" s="354"/>
      <c r="H60" s="219">
        <v>90832</v>
      </c>
      <c r="I60" s="219">
        <f>H60*0.75</f>
        <v>68124</v>
      </c>
      <c r="J60" s="73"/>
      <c r="K60" s="448">
        <v>0.5</v>
      </c>
      <c r="L60" s="449"/>
      <c r="M60" s="187">
        <f t="shared" si="2"/>
        <v>79478</v>
      </c>
    </row>
    <row r="61" spans="1:13" ht="14.25" thickBot="1">
      <c r="A61" s="339" t="s">
        <v>52</v>
      </c>
      <c r="B61" s="340"/>
      <c r="C61" s="340"/>
      <c r="D61" s="340"/>
      <c r="E61" s="340"/>
      <c r="F61" s="340"/>
      <c r="G61" s="340"/>
      <c r="H61" s="340"/>
      <c r="I61" s="340"/>
      <c r="J61" s="340"/>
      <c r="K61" s="340"/>
      <c r="L61" s="341"/>
      <c r="M61" s="183">
        <f>SUM(M57:M60)</f>
        <v>458277</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2152638</v>
      </c>
    </row>
    <row r="64" spans="1:13">
      <c r="A64" s="357" t="s">
        <v>62</v>
      </c>
      <c r="B64" s="358"/>
      <c r="C64" s="358"/>
      <c r="D64" s="358"/>
      <c r="E64" s="358"/>
      <c r="F64" s="358"/>
      <c r="G64" s="358"/>
      <c r="H64" s="358"/>
      <c r="I64" s="358"/>
      <c r="J64" s="358"/>
      <c r="K64" s="358"/>
      <c r="L64" s="358"/>
      <c r="M64" s="359"/>
    </row>
    <row r="65" spans="1:13">
      <c r="A65" s="360"/>
      <c r="B65" s="361"/>
      <c r="C65" s="361"/>
      <c r="D65" s="361"/>
      <c r="E65" s="361"/>
      <c r="F65" s="361"/>
      <c r="G65" s="361"/>
      <c r="H65" s="361"/>
      <c r="I65" s="361"/>
      <c r="J65" s="361"/>
      <c r="K65" s="361"/>
      <c r="L65" s="361"/>
      <c r="M65" s="362"/>
    </row>
    <row r="66" spans="1:13" ht="13.5" thickBot="1">
      <c r="A66" s="363"/>
      <c r="B66" s="364"/>
      <c r="C66" s="364"/>
      <c r="D66" s="364"/>
      <c r="E66" s="364"/>
      <c r="F66" s="364"/>
      <c r="G66" s="364"/>
      <c r="H66" s="364"/>
      <c r="I66" s="364"/>
      <c r="J66" s="364"/>
      <c r="K66" s="364"/>
      <c r="L66" s="364"/>
      <c r="M66" s="365"/>
    </row>
    <row r="67" spans="1:13" ht="13.5">
      <c r="A67" s="366" t="s">
        <v>63</v>
      </c>
      <c r="B67" s="367"/>
      <c r="C67" s="367"/>
      <c r="D67" s="367"/>
      <c r="E67" s="367"/>
      <c r="F67" s="367"/>
      <c r="G67" s="367"/>
      <c r="H67" s="224"/>
      <c r="I67" s="225"/>
      <c r="J67" s="161" t="s">
        <v>64</v>
      </c>
      <c r="K67" s="368" t="s">
        <v>65</v>
      </c>
      <c r="L67" s="369"/>
      <c r="M67" s="162"/>
    </row>
    <row r="68" spans="1:13">
      <c r="A68" s="348" t="s">
        <v>22</v>
      </c>
      <c r="B68" s="349"/>
      <c r="C68" s="349"/>
      <c r="D68" s="349"/>
      <c r="E68" s="349"/>
      <c r="F68" s="349"/>
      <c r="G68" s="349"/>
      <c r="H68" s="71"/>
      <c r="I68" s="70"/>
      <c r="J68" s="67">
        <v>0.16</v>
      </c>
      <c r="K68" s="337"/>
      <c r="L68" s="338"/>
      <c r="M68" s="66">
        <f>K68</f>
        <v>0</v>
      </c>
    </row>
    <row r="69" spans="1:13">
      <c r="A69" s="72" t="s">
        <v>66</v>
      </c>
      <c r="B69" s="54"/>
      <c r="C69" s="54"/>
      <c r="D69" s="54"/>
      <c r="E69" s="54"/>
      <c r="F69" s="54"/>
      <c r="G69" s="54"/>
      <c r="H69" s="71"/>
      <c r="I69" s="70"/>
      <c r="J69" s="67">
        <v>0</v>
      </c>
      <c r="K69" s="337"/>
      <c r="L69" s="338"/>
      <c r="M69" s="66">
        <f t="shared" ref="M69:M70" si="3">K69</f>
        <v>0</v>
      </c>
    </row>
    <row r="70" spans="1:13" ht="13.5" thickBot="1">
      <c r="A70" s="222" t="s">
        <v>67</v>
      </c>
      <c r="B70" s="223"/>
      <c r="C70" s="223"/>
      <c r="D70" s="223"/>
      <c r="E70" s="223"/>
      <c r="F70" s="223"/>
      <c r="G70" s="223"/>
      <c r="H70" s="69"/>
      <c r="I70" s="68"/>
      <c r="J70" s="67">
        <v>0.05</v>
      </c>
      <c r="K70" s="337"/>
      <c r="L70" s="338"/>
      <c r="M70" s="66">
        <f t="shared" si="3"/>
        <v>0</v>
      </c>
    </row>
    <row r="71" spans="1:13" ht="14.25" thickBot="1">
      <c r="A71" s="339" t="s">
        <v>52</v>
      </c>
      <c r="B71" s="340"/>
      <c r="C71" s="340"/>
      <c r="D71" s="340"/>
      <c r="E71" s="340"/>
      <c r="F71" s="340"/>
      <c r="G71" s="340"/>
      <c r="H71" s="340"/>
      <c r="I71" s="340"/>
      <c r="J71" s="340"/>
      <c r="K71" s="340"/>
      <c r="L71" s="341"/>
      <c r="M71" s="65">
        <f>SUM(M68:M70)</f>
        <v>0</v>
      </c>
    </row>
    <row r="72" spans="1:13" ht="13.5" thickBot="1">
      <c r="A72" s="53"/>
      <c r="B72" s="47"/>
      <c r="C72" s="47"/>
      <c r="D72" s="47"/>
      <c r="E72" s="47"/>
      <c r="F72" s="47"/>
      <c r="G72" s="47"/>
      <c r="H72" s="47"/>
      <c r="I72" s="47"/>
      <c r="J72" s="47"/>
      <c r="K72" s="47"/>
      <c r="L72" s="47"/>
      <c r="M72" s="52"/>
    </row>
    <row r="73" spans="1:13" ht="13.5" thickBot="1">
      <c r="A73" s="342" t="s">
        <v>68</v>
      </c>
      <c r="B73" s="343"/>
      <c r="C73" s="343"/>
      <c r="D73" s="343"/>
      <c r="E73" s="343"/>
      <c r="F73" s="343"/>
      <c r="G73" s="343"/>
      <c r="H73" s="343"/>
      <c r="I73" s="343"/>
      <c r="J73" s="343"/>
      <c r="K73" s="343"/>
      <c r="L73" s="344"/>
      <c r="M73" s="163">
        <f>M63+M71</f>
        <v>2152638</v>
      </c>
    </row>
    <row r="74" spans="1:13" ht="13.5" thickBot="1">
      <c r="A74" s="64"/>
      <c r="B74" s="63"/>
      <c r="C74" s="63"/>
      <c r="D74" s="63"/>
      <c r="E74" s="63"/>
      <c r="F74" s="63"/>
      <c r="G74" s="63"/>
      <c r="H74" s="63"/>
      <c r="I74" s="63"/>
      <c r="J74" s="63"/>
      <c r="K74" s="63"/>
      <c r="L74" s="63"/>
      <c r="M74" s="163"/>
    </row>
    <row r="75" spans="1:13" ht="13.5" thickBot="1">
      <c r="A75" s="53"/>
      <c r="B75" s="47"/>
      <c r="C75" s="47"/>
      <c r="D75" s="47"/>
      <c r="E75" s="47"/>
      <c r="F75" s="47"/>
      <c r="G75" s="47"/>
      <c r="H75" s="47"/>
      <c r="I75" s="47"/>
      <c r="J75" s="47"/>
      <c r="K75" s="47"/>
      <c r="L75" s="47"/>
      <c r="M75" s="163"/>
    </row>
    <row r="76" spans="1:13">
      <c r="A76" s="53"/>
      <c r="B76" s="47"/>
      <c r="C76" s="47"/>
      <c r="D76" s="47"/>
      <c r="E76" s="47"/>
      <c r="F76" s="47"/>
      <c r="G76" s="47"/>
      <c r="H76" s="47"/>
      <c r="I76" s="47"/>
      <c r="J76" s="47"/>
      <c r="K76" s="47"/>
      <c r="L76" s="47"/>
      <c r="M76" s="52"/>
    </row>
    <row r="77" spans="1:13">
      <c r="A77" s="53"/>
      <c r="B77" s="47"/>
      <c r="C77" s="47"/>
      <c r="D77" s="47"/>
      <c r="E77" s="47"/>
      <c r="F77" s="55"/>
      <c r="G77" s="55"/>
      <c r="H77" s="55"/>
      <c r="I77" s="55"/>
      <c r="J77" s="47"/>
      <c r="K77" s="47"/>
      <c r="L77" s="47"/>
      <c r="M77" s="190"/>
    </row>
    <row r="78" spans="1:13" ht="13.5">
      <c r="A78" s="61"/>
      <c r="B78" s="103"/>
      <c r="C78" s="103"/>
      <c r="D78" s="103"/>
      <c r="E78" s="103"/>
      <c r="F78" s="55"/>
      <c r="G78" s="103"/>
      <c r="H78" s="103"/>
      <c r="I78" s="103"/>
      <c r="J78" s="103"/>
      <c r="K78" s="103"/>
      <c r="L78" s="103"/>
      <c r="M78" s="60" t="s">
        <v>135</v>
      </c>
    </row>
    <row r="79" spans="1:13" ht="13.5">
      <c r="A79" s="61"/>
      <c r="B79" s="103"/>
      <c r="C79" s="103"/>
      <c r="D79" s="103"/>
      <c r="E79" s="103"/>
      <c r="F79" s="55"/>
      <c r="G79" s="47"/>
      <c r="H79" s="47"/>
      <c r="I79" s="103"/>
      <c r="J79" s="103"/>
      <c r="K79" s="103"/>
      <c r="L79" s="103"/>
      <c r="M79" s="60"/>
    </row>
    <row r="80" spans="1:13">
      <c r="A80" s="56"/>
      <c r="B80" s="104"/>
      <c r="C80" s="104"/>
      <c r="D80" s="104"/>
      <c r="E80" s="104"/>
      <c r="F80" s="55"/>
      <c r="G80" s="104"/>
      <c r="H80" s="104"/>
      <c r="I80" s="104"/>
      <c r="J80" s="104"/>
      <c r="K80" s="104"/>
      <c r="L80" s="104"/>
      <c r="M80" s="50"/>
    </row>
    <row r="81" spans="1:13">
      <c r="A81" s="53"/>
      <c r="B81" s="47"/>
      <c r="C81" s="47"/>
      <c r="D81" s="47"/>
      <c r="E81" s="47"/>
      <c r="F81" s="47" t="s">
        <v>69</v>
      </c>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6:M48"/>
    <mergeCell ref="A40:H40"/>
    <mergeCell ref="K40:L40"/>
    <mergeCell ref="A41:H41"/>
    <mergeCell ref="K41:L41"/>
    <mergeCell ref="A42:H42"/>
    <mergeCell ref="K42:L42"/>
    <mergeCell ref="A43:H43"/>
    <mergeCell ref="K43:L43"/>
    <mergeCell ref="A44:H44"/>
    <mergeCell ref="K44:L44"/>
    <mergeCell ref="A45:L45"/>
    <mergeCell ref="A49:H49"/>
    <mergeCell ref="K49:L49"/>
    <mergeCell ref="A50:H50"/>
    <mergeCell ref="K50:L50"/>
    <mergeCell ref="A51:H51"/>
    <mergeCell ref="K51:L51"/>
    <mergeCell ref="A52:L52"/>
    <mergeCell ref="A53:M55"/>
    <mergeCell ref="A56:G56"/>
    <mergeCell ref="K56:L56"/>
    <mergeCell ref="A57:G57"/>
    <mergeCell ref="K57:L57"/>
    <mergeCell ref="A68:G68"/>
    <mergeCell ref="K68:L68"/>
    <mergeCell ref="A58:G58"/>
    <mergeCell ref="K58:L58"/>
    <mergeCell ref="A59:G59"/>
    <mergeCell ref="K59:L59"/>
    <mergeCell ref="A60:G60"/>
    <mergeCell ref="K60:L60"/>
    <mergeCell ref="A61:L61"/>
    <mergeCell ref="A63:L63"/>
    <mergeCell ref="A64:M66"/>
    <mergeCell ref="A67:G67"/>
    <mergeCell ref="K67:L67"/>
    <mergeCell ref="A87:M88"/>
    <mergeCell ref="A89:M90"/>
    <mergeCell ref="I96:M97"/>
    <mergeCell ref="A97:C97"/>
    <mergeCell ref="K69:L69"/>
    <mergeCell ref="K70:L70"/>
    <mergeCell ref="A71:L71"/>
    <mergeCell ref="A73:L73"/>
    <mergeCell ref="A83:M83"/>
    <mergeCell ref="A84:M84"/>
  </mergeCells>
  <pageMargins left="0.7" right="0.7" top="0.75" bottom="0.75" header="0.3" footer="0.3"/>
  <pageSetup paperSize="9" scale="53"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97"/>
  <sheetViews>
    <sheetView topLeftCell="A61" zoomScale="78" zoomScaleNormal="78" workbookViewId="0">
      <selection activeCell="E76" sqref="E76:J80"/>
    </sheetView>
  </sheetViews>
  <sheetFormatPr baseColWidth="10" defaultRowHeight="12.75"/>
  <cols>
    <col min="8" max="10" width="11.7109375" bestFit="1" customWidth="1"/>
    <col min="13" max="13" width="15.42578125" bestFit="1" customWidth="1"/>
    <col min="14" max="14" width="14.7109375"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ht="13.5" thickBot="1">
      <c r="A8" s="398"/>
      <c r="B8" s="400"/>
      <c r="C8" s="401"/>
      <c r="D8" s="401"/>
      <c r="E8" s="401"/>
      <c r="F8" s="401"/>
      <c r="G8" s="401"/>
      <c r="H8" s="401"/>
      <c r="I8" s="402"/>
      <c r="J8" s="403"/>
      <c r="K8" s="404"/>
      <c r="L8" s="404"/>
      <c r="M8" s="405"/>
    </row>
    <row r="9" spans="1:13">
      <c r="A9" s="399"/>
      <c r="B9" s="400" t="s">
        <v>232</v>
      </c>
      <c r="C9" s="401"/>
      <c r="D9" s="401"/>
      <c r="E9" s="401"/>
      <c r="F9" s="401"/>
      <c r="G9" s="401"/>
      <c r="H9" s="401"/>
      <c r="I9" s="402"/>
      <c r="J9" s="406"/>
      <c r="K9" s="407"/>
      <c r="L9" s="407"/>
      <c r="M9" s="408"/>
    </row>
    <row r="10" spans="1:13">
      <c r="A10" s="399"/>
      <c r="B10" s="409" t="s">
        <v>231</v>
      </c>
      <c r="C10" s="410"/>
      <c r="D10" s="410"/>
      <c r="E10" s="410"/>
      <c r="F10" s="410"/>
      <c r="G10" s="410"/>
      <c r="H10" s="410"/>
      <c r="I10" s="411"/>
      <c r="J10" s="415" t="s">
        <v>31</v>
      </c>
      <c r="K10" s="417"/>
      <c r="L10" s="418"/>
      <c r="M10" s="419"/>
    </row>
    <row r="11" spans="1:13" ht="13.5">
      <c r="A11" s="399"/>
      <c r="B11" s="412"/>
      <c r="C11" s="413"/>
      <c r="D11" s="413"/>
      <c r="E11" s="413"/>
      <c r="F11" s="413"/>
      <c r="G11" s="413"/>
      <c r="H11" s="413"/>
      <c r="I11" s="414"/>
      <c r="J11" s="416"/>
      <c r="K11" s="420"/>
      <c r="L11" s="421"/>
      <c r="M11" s="422"/>
    </row>
    <row r="12" spans="1:13">
      <c r="A12" s="399"/>
      <c r="B12" s="423"/>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29.25" customHeight="1" thickBot="1">
      <c r="A25" s="153" t="s">
        <v>136</v>
      </c>
      <c r="B25" s="464" t="s">
        <v>166</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35000</v>
      </c>
      <c r="K30" s="469">
        <v>0.3</v>
      </c>
      <c r="L30" s="470"/>
      <c r="M30" s="181">
        <f>TRUNC(J30*K30)</f>
        <v>10500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60000</v>
      </c>
      <c r="K34" s="471">
        <v>1</v>
      </c>
      <c r="L34" s="472"/>
      <c r="M34" s="181">
        <f t="shared" si="0"/>
        <v>60000</v>
      </c>
    </row>
    <row r="35" spans="1:13" ht="14.25" thickBot="1">
      <c r="A35" s="339" t="s">
        <v>52</v>
      </c>
      <c r="B35" s="340"/>
      <c r="C35" s="340"/>
      <c r="D35" s="340"/>
      <c r="E35" s="340"/>
      <c r="F35" s="340"/>
      <c r="G35" s="340"/>
      <c r="H35" s="340"/>
      <c r="I35" s="340"/>
      <c r="J35" s="340"/>
      <c r="K35" s="340"/>
      <c r="L35" s="341"/>
      <c r="M35" s="182">
        <f>SUM(M30:M34)</f>
        <v>70500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167</v>
      </c>
      <c r="B40" s="349"/>
      <c r="C40" s="349"/>
      <c r="D40" s="349"/>
      <c r="E40" s="349"/>
      <c r="F40" s="349"/>
      <c r="G40" s="349"/>
      <c r="H40" s="370"/>
      <c r="I40" s="175" t="s">
        <v>77</v>
      </c>
      <c r="J40" s="220">
        <v>1</v>
      </c>
      <c r="K40" s="452">
        <v>1115100</v>
      </c>
      <c r="L40" s="453"/>
      <c r="M40" s="181">
        <f t="shared" ref="M40:M44" si="1">J40*K40</f>
        <v>1115100</v>
      </c>
    </row>
    <row r="41" spans="1:13">
      <c r="A41" s="348" t="s">
        <v>168</v>
      </c>
      <c r="B41" s="349"/>
      <c r="C41" s="349"/>
      <c r="D41" s="349"/>
      <c r="E41" s="349"/>
      <c r="F41" s="349"/>
      <c r="G41" s="349"/>
      <c r="H41" s="370"/>
      <c r="I41" s="175" t="s">
        <v>77</v>
      </c>
      <c r="J41" s="220">
        <v>2</v>
      </c>
      <c r="K41" s="452">
        <v>55000</v>
      </c>
      <c r="L41" s="453"/>
      <c r="M41" s="181">
        <f t="shared" si="1"/>
        <v>110000</v>
      </c>
    </row>
    <row r="42" spans="1:13">
      <c r="A42" s="348" t="s">
        <v>169</v>
      </c>
      <c r="B42" s="349"/>
      <c r="C42" s="349"/>
      <c r="D42" s="349"/>
      <c r="E42" s="349"/>
      <c r="F42" s="349"/>
      <c r="G42" s="349"/>
      <c r="H42" s="370"/>
      <c r="I42" s="175" t="s">
        <v>77</v>
      </c>
      <c r="J42" s="220">
        <v>3</v>
      </c>
      <c r="K42" s="452">
        <v>659000</v>
      </c>
      <c r="L42" s="453"/>
      <c r="M42" s="181">
        <f t="shared" si="1"/>
        <v>1977000</v>
      </c>
    </row>
    <row r="43" spans="1:13" ht="13.5" thickBot="1">
      <c r="A43" s="352"/>
      <c r="B43" s="353"/>
      <c r="C43" s="353"/>
      <c r="D43" s="353"/>
      <c r="E43" s="353"/>
      <c r="F43" s="353"/>
      <c r="G43" s="353"/>
      <c r="H43" s="354"/>
      <c r="I43" s="175"/>
      <c r="J43" s="158"/>
      <c r="K43" s="371"/>
      <c r="L43" s="372"/>
      <c r="M43" s="181">
        <f t="shared" si="1"/>
        <v>0</v>
      </c>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3202100</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f>5000+1</f>
        <v>5001</v>
      </c>
      <c r="L50" s="381"/>
      <c r="M50" s="181">
        <f>J50*K50</f>
        <v>5001</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5001</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1</v>
      </c>
      <c r="L57" s="451"/>
      <c r="M57" s="187">
        <f>TRUNC((H57+I57)*K57,0)</f>
        <v>127169</v>
      </c>
    </row>
    <row r="58" spans="1:13">
      <c r="A58" s="377" t="s">
        <v>128</v>
      </c>
      <c r="B58" s="378"/>
      <c r="C58" s="378"/>
      <c r="D58" s="378"/>
      <c r="E58" s="378"/>
      <c r="F58" s="378"/>
      <c r="G58" s="379"/>
      <c r="H58" s="218">
        <v>49050</v>
      </c>
      <c r="I58" s="218">
        <f>H58*0.75</f>
        <v>36787.5</v>
      </c>
      <c r="J58" s="74"/>
      <c r="K58" s="450">
        <v>0.4</v>
      </c>
      <c r="L58" s="451"/>
      <c r="M58" s="187">
        <f t="shared" ref="M58:M60" si="2">TRUNC((H58+I58)*K58,0)</f>
        <v>34335</v>
      </c>
    </row>
    <row r="59" spans="1:13">
      <c r="A59" s="377" t="s">
        <v>129</v>
      </c>
      <c r="B59" s="378"/>
      <c r="C59" s="378"/>
      <c r="D59" s="378"/>
      <c r="E59" s="378"/>
      <c r="F59" s="378"/>
      <c r="G59" s="379"/>
      <c r="H59" s="218">
        <v>41965</v>
      </c>
      <c r="I59" s="218">
        <f>H59*0.75</f>
        <v>31473.75</v>
      </c>
      <c r="J59" s="74"/>
      <c r="K59" s="450">
        <v>0.8</v>
      </c>
      <c r="L59" s="451"/>
      <c r="M59" s="187">
        <f t="shared" si="2"/>
        <v>58751</v>
      </c>
    </row>
    <row r="60" spans="1:13" ht="13.5" thickBot="1">
      <c r="A60" s="352" t="s">
        <v>130</v>
      </c>
      <c r="B60" s="353"/>
      <c r="C60" s="353"/>
      <c r="D60" s="353"/>
      <c r="E60" s="353"/>
      <c r="F60" s="353"/>
      <c r="G60" s="354"/>
      <c r="H60" s="219">
        <v>90832</v>
      </c>
      <c r="I60" s="219">
        <f>H60*0.75</f>
        <v>68124</v>
      </c>
      <c r="J60" s="73"/>
      <c r="K60" s="448">
        <v>0.1</v>
      </c>
      <c r="L60" s="449"/>
      <c r="M60" s="187">
        <f t="shared" si="2"/>
        <v>15895</v>
      </c>
    </row>
    <row r="61" spans="1:13" ht="14.25" thickBot="1">
      <c r="A61" s="339" t="s">
        <v>52</v>
      </c>
      <c r="B61" s="340"/>
      <c r="C61" s="340"/>
      <c r="D61" s="340"/>
      <c r="E61" s="340"/>
      <c r="F61" s="340"/>
      <c r="G61" s="340"/>
      <c r="H61" s="340"/>
      <c r="I61" s="340"/>
      <c r="J61" s="340"/>
      <c r="K61" s="340"/>
      <c r="L61" s="341"/>
      <c r="M61" s="183">
        <f>SUM(M57:M60)</f>
        <v>236150</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3513751</v>
      </c>
    </row>
    <row r="64" spans="1:13">
      <c r="A64" s="357" t="s">
        <v>62</v>
      </c>
      <c r="B64" s="358"/>
      <c r="C64" s="358"/>
      <c r="D64" s="358"/>
      <c r="E64" s="358"/>
      <c r="F64" s="358"/>
      <c r="G64" s="358"/>
      <c r="H64" s="358"/>
      <c r="I64" s="358"/>
      <c r="J64" s="358"/>
      <c r="K64" s="358"/>
      <c r="L64" s="358"/>
      <c r="M64" s="359"/>
    </row>
    <row r="65" spans="1:14">
      <c r="A65" s="360"/>
      <c r="B65" s="361"/>
      <c r="C65" s="361"/>
      <c r="D65" s="361"/>
      <c r="E65" s="361"/>
      <c r="F65" s="361"/>
      <c r="G65" s="361"/>
      <c r="H65" s="361"/>
      <c r="I65" s="361"/>
      <c r="J65" s="361"/>
      <c r="K65" s="361"/>
      <c r="L65" s="361"/>
      <c r="M65" s="362"/>
    </row>
    <row r="66" spans="1:14" ht="13.5" thickBot="1">
      <c r="A66" s="363"/>
      <c r="B66" s="364"/>
      <c r="C66" s="364"/>
      <c r="D66" s="364"/>
      <c r="E66" s="364"/>
      <c r="F66" s="364"/>
      <c r="G66" s="364"/>
      <c r="H66" s="364"/>
      <c r="I66" s="364"/>
      <c r="J66" s="364"/>
      <c r="K66" s="364"/>
      <c r="L66" s="364"/>
      <c r="M66" s="365"/>
    </row>
    <row r="67" spans="1:14" ht="13.5">
      <c r="A67" s="366" t="s">
        <v>63</v>
      </c>
      <c r="B67" s="367"/>
      <c r="C67" s="367"/>
      <c r="D67" s="367"/>
      <c r="E67" s="367"/>
      <c r="F67" s="367"/>
      <c r="G67" s="367"/>
      <c r="H67" s="224"/>
      <c r="I67" s="225"/>
      <c r="J67" s="161" t="s">
        <v>64</v>
      </c>
      <c r="K67" s="368" t="s">
        <v>65</v>
      </c>
      <c r="L67" s="369"/>
      <c r="M67" s="162"/>
    </row>
    <row r="68" spans="1:14">
      <c r="A68" s="348" t="s">
        <v>22</v>
      </c>
      <c r="B68" s="349"/>
      <c r="C68" s="349"/>
      <c r="D68" s="349"/>
      <c r="E68" s="349"/>
      <c r="F68" s="349"/>
      <c r="G68" s="349"/>
      <c r="H68" s="71"/>
      <c r="I68" s="70"/>
      <c r="J68" s="67">
        <v>0.16</v>
      </c>
      <c r="K68" s="337"/>
      <c r="L68" s="338"/>
      <c r="M68" s="66">
        <f>K68</f>
        <v>0</v>
      </c>
    </row>
    <row r="69" spans="1:14">
      <c r="A69" s="72" t="s">
        <v>66</v>
      </c>
      <c r="B69" s="54"/>
      <c r="C69" s="54"/>
      <c r="D69" s="54"/>
      <c r="E69" s="54"/>
      <c r="F69" s="54"/>
      <c r="G69" s="54"/>
      <c r="H69" s="71"/>
      <c r="I69" s="70"/>
      <c r="J69" s="67">
        <v>0</v>
      </c>
      <c r="K69" s="337"/>
      <c r="L69" s="338"/>
      <c r="M69" s="66">
        <f t="shared" ref="M69:M70" si="3">K69</f>
        <v>0</v>
      </c>
    </row>
    <row r="70" spans="1:14" ht="13.5" thickBot="1">
      <c r="A70" s="222" t="s">
        <v>67</v>
      </c>
      <c r="B70" s="223"/>
      <c r="C70" s="223"/>
      <c r="D70" s="223"/>
      <c r="E70" s="223"/>
      <c r="F70" s="223"/>
      <c r="G70" s="223"/>
      <c r="H70" s="69"/>
      <c r="I70" s="68"/>
      <c r="J70" s="67">
        <v>0.05</v>
      </c>
      <c r="K70" s="337"/>
      <c r="L70" s="338"/>
      <c r="M70" s="66">
        <f t="shared" si="3"/>
        <v>0</v>
      </c>
    </row>
    <row r="71" spans="1:14" ht="14.25" thickBot="1">
      <c r="A71" s="339" t="s">
        <v>52</v>
      </c>
      <c r="B71" s="340"/>
      <c r="C71" s="340"/>
      <c r="D71" s="340"/>
      <c r="E71" s="340"/>
      <c r="F71" s="340"/>
      <c r="G71" s="340"/>
      <c r="H71" s="340"/>
      <c r="I71" s="340"/>
      <c r="J71" s="340"/>
      <c r="K71" s="340"/>
      <c r="L71" s="341"/>
      <c r="M71" s="65">
        <f>SUM(M68:M70)</f>
        <v>0</v>
      </c>
    </row>
    <row r="72" spans="1:14" ht="13.5" thickBot="1">
      <c r="A72" s="53"/>
      <c r="B72" s="47"/>
      <c r="C72" s="47"/>
      <c r="D72" s="47"/>
      <c r="E72" s="47"/>
      <c r="F72" s="47"/>
      <c r="G72" s="47"/>
      <c r="H72" s="47"/>
      <c r="I72" s="47"/>
      <c r="J72" s="47"/>
      <c r="K72" s="47"/>
      <c r="L72" s="47"/>
      <c r="M72" s="52"/>
    </row>
    <row r="73" spans="1:14" ht="13.5" thickBot="1">
      <c r="A73" s="342" t="s">
        <v>68</v>
      </c>
      <c r="B73" s="343"/>
      <c r="C73" s="343"/>
      <c r="D73" s="343"/>
      <c r="E73" s="343"/>
      <c r="F73" s="343"/>
      <c r="G73" s="343"/>
      <c r="H73" s="343"/>
      <c r="I73" s="343"/>
      <c r="J73" s="343"/>
      <c r="K73" s="343"/>
      <c r="L73" s="344"/>
      <c r="M73" s="163">
        <f>M63+M71</f>
        <v>3513751</v>
      </c>
    </row>
    <row r="74" spans="1:14" ht="13.5" thickBot="1">
      <c r="A74" s="64"/>
      <c r="B74" s="63"/>
      <c r="C74" s="63"/>
      <c r="D74" s="63"/>
      <c r="E74" s="63"/>
      <c r="F74" s="63"/>
      <c r="G74" s="63"/>
      <c r="H74" s="63"/>
      <c r="I74" s="63"/>
      <c r="J74" s="63"/>
      <c r="K74" s="63"/>
      <c r="L74" s="63"/>
      <c r="M74" s="163"/>
      <c r="N74" s="237"/>
    </row>
    <row r="75" spans="1:14" ht="13.5" thickBot="1">
      <c r="A75" s="53"/>
      <c r="B75" s="47"/>
      <c r="C75" s="47"/>
      <c r="D75" s="47"/>
      <c r="E75" s="47"/>
      <c r="F75" s="47"/>
      <c r="G75" s="47"/>
      <c r="H75" s="47"/>
      <c r="I75" s="47"/>
      <c r="J75" s="47"/>
      <c r="K75" s="47"/>
      <c r="L75" s="47"/>
      <c r="M75" s="163"/>
    </row>
    <row r="76" spans="1:14">
      <c r="A76" s="53"/>
      <c r="B76" s="47"/>
      <c r="C76" s="47"/>
      <c r="D76" s="47"/>
      <c r="E76" s="47"/>
      <c r="F76" s="47"/>
      <c r="G76" s="47"/>
      <c r="H76" s="47"/>
      <c r="I76" s="47"/>
      <c r="J76" s="47"/>
      <c r="K76" s="47"/>
      <c r="L76" s="47"/>
      <c r="M76" s="52"/>
    </row>
    <row r="77" spans="1:14">
      <c r="A77" s="53"/>
      <c r="B77" s="47"/>
      <c r="C77" s="47"/>
      <c r="D77" s="47"/>
      <c r="E77" s="47"/>
      <c r="F77" s="55"/>
      <c r="G77" s="55"/>
      <c r="H77" s="55"/>
      <c r="I77" s="55"/>
      <c r="J77" s="47"/>
      <c r="K77" s="47"/>
      <c r="L77" s="47"/>
      <c r="M77" s="190"/>
    </row>
    <row r="78" spans="1:14" ht="13.5">
      <c r="A78" s="61"/>
      <c r="B78" s="103"/>
      <c r="C78" s="103"/>
      <c r="D78" s="103"/>
      <c r="E78" s="103"/>
      <c r="F78" s="55"/>
      <c r="G78" s="103"/>
      <c r="H78" s="103"/>
      <c r="I78" s="103"/>
      <c r="J78" s="103"/>
      <c r="K78" s="103"/>
      <c r="L78" s="103"/>
      <c r="M78" s="60" t="s">
        <v>135</v>
      </c>
    </row>
    <row r="79" spans="1:14" ht="13.5">
      <c r="A79" s="61"/>
      <c r="B79" s="103"/>
      <c r="C79" s="103"/>
      <c r="D79" s="103"/>
      <c r="E79" s="103"/>
      <c r="F79" s="55"/>
      <c r="G79" s="47"/>
      <c r="H79" s="47"/>
      <c r="I79" s="103"/>
      <c r="J79" s="103"/>
      <c r="K79" s="103"/>
      <c r="L79" s="103"/>
      <c r="M79" s="60"/>
    </row>
    <row r="80" spans="1:14">
      <c r="A80" s="56"/>
      <c r="B80" s="104"/>
      <c r="C80" s="104"/>
      <c r="D80" s="104"/>
      <c r="E80" s="104"/>
      <c r="F80" s="55"/>
      <c r="G80" s="104"/>
      <c r="H80" s="104"/>
      <c r="I80" s="104"/>
      <c r="J80" s="104"/>
      <c r="K80" s="104"/>
      <c r="L80" s="104"/>
      <c r="M80" s="50"/>
    </row>
    <row r="81" spans="1:13">
      <c r="A81" s="53"/>
      <c r="B81" s="47"/>
      <c r="C81" s="47"/>
      <c r="D81" s="47"/>
      <c r="E81" s="47"/>
      <c r="F81" s="47" t="s">
        <v>69</v>
      </c>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6:M48"/>
    <mergeCell ref="A40:H40"/>
    <mergeCell ref="K40:L40"/>
    <mergeCell ref="A41:H41"/>
    <mergeCell ref="K41:L41"/>
    <mergeCell ref="A42:H42"/>
    <mergeCell ref="K42:L42"/>
    <mergeCell ref="A43:H43"/>
    <mergeCell ref="K43:L43"/>
    <mergeCell ref="A44:H44"/>
    <mergeCell ref="K44:L44"/>
    <mergeCell ref="A45:L45"/>
    <mergeCell ref="A49:H49"/>
    <mergeCell ref="K49:L49"/>
    <mergeCell ref="A50:H50"/>
    <mergeCell ref="K50:L50"/>
    <mergeCell ref="A51:H51"/>
    <mergeCell ref="K51:L51"/>
    <mergeCell ref="A52:L52"/>
    <mergeCell ref="A53:M55"/>
    <mergeCell ref="A56:G56"/>
    <mergeCell ref="K56:L56"/>
    <mergeCell ref="A57:G57"/>
    <mergeCell ref="K57:L57"/>
    <mergeCell ref="A68:G68"/>
    <mergeCell ref="K68:L68"/>
    <mergeCell ref="A58:G58"/>
    <mergeCell ref="K58:L58"/>
    <mergeCell ref="A59:G59"/>
    <mergeCell ref="K59:L59"/>
    <mergeCell ref="A60:G60"/>
    <mergeCell ref="K60:L60"/>
    <mergeCell ref="A61:L61"/>
    <mergeCell ref="A63:L63"/>
    <mergeCell ref="A64:M66"/>
    <mergeCell ref="A67:G67"/>
    <mergeCell ref="K67:L67"/>
    <mergeCell ref="A87:M88"/>
    <mergeCell ref="A89:M90"/>
    <mergeCell ref="I96:M97"/>
    <mergeCell ref="A97:C97"/>
    <mergeCell ref="K69:L69"/>
    <mergeCell ref="K70:L70"/>
    <mergeCell ref="A71:L71"/>
    <mergeCell ref="A73:L73"/>
    <mergeCell ref="A83:M83"/>
    <mergeCell ref="A84:M84"/>
  </mergeCells>
  <pageMargins left="0.7" right="0.7" top="0.75" bottom="0.75" header="0.3" footer="0.3"/>
  <pageSetup paperSize="9" scale="49" orientation="portrait" horizontalDpi="0" verticalDpi="0" r:id="rId1"/>
  <colBreaks count="1" manualBreakCount="1">
    <brk id="13"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97"/>
  <sheetViews>
    <sheetView topLeftCell="A66" zoomScale="84" zoomScaleNormal="84" workbookViewId="0">
      <selection activeCell="E76" sqref="E76:J80"/>
    </sheetView>
  </sheetViews>
  <sheetFormatPr baseColWidth="10" defaultRowHeight="12.75"/>
  <cols>
    <col min="13" max="13" width="15.42578125"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ht="13.5" thickBot="1">
      <c r="A8" s="398"/>
      <c r="B8" s="400"/>
      <c r="C8" s="401"/>
      <c r="D8" s="401"/>
      <c r="E8" s="401"/>
      <c r="F8" s="401"/>
      <c r="G8" s="401"/>
      <c r="H8" s="401"/>
      <c r="I8" s="402"/>
      <c r="J8" s="403"/>
      <c r="K8" s="404"/>
      <c r="L8" s="404"/>
      <c r="M8" s="405"/>
    </row>
    <row r="9" spans="1:13">
      <c r="A9" s="399"/>
      <c r="B9" s="400" t="s">
        <v>232</v>
      </c>
      <c r="C9" s="401"/>
      <c r="D9" s="401"/>
      <c r="E9" s="401"/>
      <c r="F9" s="401"/>
      <c r="G9" s="401"/>
      <c r="H9" s="401"/>
      <c r="I9" s="402"/>
      <c r="J9" s="406"/>
      <c r="K9" s="407"/>
      <c r="L9" s="407"/>
      <c r="M9" s="408"/>
    </row>
    <row r="10" spans="1:13">
      <c r="A10" s="399"/>
      <c r="B10" s="409" t="s">
        <v>231</v>
      </c>
      <c r="C10" s="410"/>
      <c r="D10" s="410"/>
      <c r="E10" s="410"/>
      <c r="F10" s="410"/>
      <c r="G10" s="410"/>
      <c r="H10" s="410"/>
      <c r="I10" s="411"/>
      <c r="J10" s="415" t="s">
        <v>31</v>
      </c>
      <c r="K10" s="417"/>
      <c r="L10" s="418"/>
      <c r="M10" s="419"/>
    </row>
    <row r="11" spans="1:13" ht="13.5">
      <c r="A11" s="399"/>
      <c r="B11" s="412"/>
      <c r="C11" s="413"/>
      <c r="D11" s="413"/>
      <c r="E11" s="413"/>
      <c r="F11" s="413"/>
      <c r="G11" s="413"/>
      <c r="H11" s="413"/>
      <c r="I11" s="414"/>
      <c r="J11" s="416"/>
      <c r="K11" s="420"/>
      <c r="L11" s="421"/>
      <c r="M11" s="422"/>
    </row>
    <row r="12" spans="1:13">
      <c r="A12" s="399"/>
      <c r="B12" s="423"/>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31.5" customHeight="1" thickBot="1">
      <c r="A25" s="153" t="s">
        <v>136</v>
      </c>
      <c r="B25" s="464" t="s">
        <v>172</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35000</v>
      </c>
      <c r="K30" s="469">
        <v>0.3</v>
      </c>
      <c r="L30" s="470"/>
      <c r="M30" s="181">
        <f>TRUNC(J30*K30)</f>
        <v>10500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60000</v>
      </c>
      <c r="K34" s="471">
        <v>2</v>
      </c>
      <c r="L34" s="472"/>
      <c r="M34" s="181">
        <f t="shared" si="0"/>
        <v>120000</v>
      </c>
    </row>
    <row r="35" spans="1:13" ht="14.25" thickBot="1">
      <c r="A35" s="339" t="s">
        <v>52</v>
      </c>
      <c r="B35" s="340"/>
      <c r="C35" s="340"/>
      <c r="D35" s="340"/>
      <c r="E35" s="340"/>
      <c r="F35" s="340"/>
      <c r="G35" s="340"/>
      <c r="H35" s="340"/>
      <c r="I35" s="340"/>
      <c r="J35" s="340"/>
      <c r="K35" s="340"/>
      <c r="L35" s="341"/>
      <c r="M35" s="182">
        <f>SUM(M30:M34)</f>
        <v>130500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170</v>
      </c>
      <c r="B40" s="349"/>
      <c r="C40" s="349"/>
      <c r="D40" s="349"/>
      <c r="E40" s="349"/>
      <c r="F40" s="349"/>
      <c r="G40" s="349"/>
      <c r="H40" s="370"/>
      <c r="I40" s="175" t="s">
        <v>77</v>
      </c>
      <c r="J40" s="220">
        <v>1</v>
      </c>
      <c r="K40" s="452">
        <v>1062000</v>
      </c>
      <c r="L40" s="453"/>
      <c r="M40" s="181">
        <f t="shared" ref="M40:M44" si="1">J40*K40</f>
        <v>1062000</v>
      </c>
    </row>
    <row r="41" spans="1:13">
      <c r="A41" s="348" t="s">
        <v>168</v>
      </c>
      <c r="B41" s="349"/>
      <c r="C41" s="349"/>
      <c r="D41" s="349"/>
      <c r="E41" s="349"/>
      <c r="F41" s="349"/>
      <c r="G41" s="349"/>
      <c r="H41" s="370"/>
      <c r="I41" s="175" t="s">
        <v>77</v>
      </c>
      <c r="J41" s="220">
        <v>2</v>
      </c>
      <c r="K41" s="452">
        <v>55000</v>
      </c>
      <c r="L41" s="453"/>
      <c r="M41" s="181">
        <f t="shared" si="1"/>
        <v>110000</v>
      </c>
    </row>
    <row r="42" spans="1:13">
      <c r="A42" s="348" t="s">
        <v>169</v>
      </c>
      <c r="B42" s="349"/>
      <c r="C42" s="349"/>
      <c r="D42" s="349"/>
      <c r="E42" s="349"/>
      <c r="F42" s="349"/>
      <c r="G42" s="349"/>
      <c r="H42" s="370"/>
      <c r="I42" s="175" t="s">
        <v>77</v>
      </c>
      <c r="J42" s="220">
        <v>3</v>
      </c>
      <c r="K42" s="452">
        <v>700060</v>
      </c>
      <c r="L42" s="453"/>
      <c r="M42" s="181">
        <f t="shared" si="1"/>
        <v>2100180</v>
      </c>
    </row>
    <row r="43" spans="1:13" ht="13.5" thickBot="1">
      <c r="A43" s="352" t="s">
        <v>171</v>
      </c>
      <c r="B43" s="353"/>
      <c r="C43" s="353"/>
      <c r="D43" s="353"/>
      <c r="E43" s="353"/>
      <c r="F43" s="353"/>
      <c r="G43" s="353"/>
      <c r="H43" s="354"/>
      <c r="I43" s="175" t="s">
        <v>77</v>
      </c>
      <c r="J43" s="158">
        <v>1</v>
      </c>
      <c r="K43" s="371">
        <v>203100</v>
      </c>
      <c r="L43" s="372"/>
      <c r="M43" s="181">
        <f t="shared" si="1"/>
        <v>203100</v>
      </c>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3475280</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v>24324</v>
      </c>
      <c r="L50" s="381"/>
      <c r="M50" s="181">
        <f>J50*K50</f>
        <v>24324</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24324</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1</v>
      </c>
      <c r="L57" s="451"/>
      <c r="M57" s="187">
        <f>TRUNC((H57+I57)*K57,0)</f>
        <v>127169</v>
      </c>
    </row>
    <row r="58" spans="1:13">
      <c r="A58" s="377" t="s">
        <v>128</v>
      </c>
      <c r="B58" s="378"/>
      <c r="C58" s="378"/>
      <c r="D58" s="378"/>
      <c r="E58" s="378"/>
      <c r="F58" s="378"/>
      <c r="G58" s="379"/>
      <c r="H58" s="218">
        <v>49050</v>
      </c>
      <c r="I58" s="218">
        <f>H58*0.75</f>
        <v>36787.5</v>
      </c>
      <c r="J58" s="74"/>
      <c r="K58" s="450">
        <v>1</v>
      </c>
      <c r="L58" s="451"/>
      <c r="M58" s="187">
        <f t="shared" ref="M58:M60" si="2">TRUNC((H58+I58)*K58,0)</f>
        <v>85837</v>
      </c>
    </row>
    <row r="59" spans="1:13">
      <c r="A59" s="377" t="s">
        <v>129</v>
      </c>
      <c r="B59" s="378"/>
      <c r="C59" s="378"/>
      <c r="D59" s="378"/>
      <c r="E59" s="378"/>
      <c r="F59" s="378"/>
      <c r="G59" s="379"/>
      <c r="H59" s="218">
        <v>41965</v>
      </c>
      <c r="I59" s="218">
        <f>H59*0.75</f>
        <v>31473.75</v>
      </c>
      <c r="J59" s="74"/>
      <c r="K59" s="450">
        <v>1</v>
      </c>
      <c r="L59" s="451"/>
      <c r="M59" s="187">
        <f t="shared" si="2"/>
        <v>73438</v>
      </c>
    </row>
    <row r="60" spans="1:13" ht="13.5" thickBot="1">
      <c r="A60" s="352" t="s">
        <v>130</v>
      </c>
      <c r="B60" s="353"/>
      <c r="C60" s="353"/>
      <c r="D60" s="353"/>
      <c r="E60" s="353"/>
      <c r="F60" s="353"/>
      <c r="G60" s="354"/>
      <c r="H60" s="219">
        <v>90832</v>
      </c>
      <c r="I60" s="219">
        <f>H60*0.75</f>
        <v>68124</v>
      </c>
      <c r="J60" s="73"/>
      <c r="K60" s="448">
        <v>0.1</v>
      </c>
      <c r="L60" s="449"/>
      <c r="M60" s="187">
        <f t="shared" si="2"/>
        <v>15895</v>
      </c>
    </row>
    <row r="61" spans="1:13" ht="14.25" thickBot="1">
      <c r="A61" s="339" t="s">
        <v>52</v>
      </c>
      <c r="B61" s="340"/>
      <c r="C61" s="340"/>
      <c r="D61" s="340"/>
      <c r="E61" s="340"/>
      <c r="F61" s="340"/>
      <c r="G61" s="340"/>
      <c r="H61" s="340"/>
      <c r="I61" s="340"/>
      <c r="J61" s="340"/>
      <c r="K61" s="340"/>
      <c r="L61" s="341"/>
      <c r="M61" s="183">
        <f>SUM(M57:M60)</f>
        <v>302339</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3932443</v>
      </c>
    </row>
    <row r="64" spans="1:13">
      <c r="A64" s="357" t="s">
        <v>62</v>
      </c>
      <c r="B64" s="358"/>
      <c r="C64" s="358"/>
      <c r="D64" s="358"/>
      <c r="E64" s="358"/>
      <c r="F64" s="358"/>
      <c r="G64" s="358"/>
      <c r="H64" s="358"/>
      <c r="I64" s="358"/>
      <c r="J64" s="358"/>
      <c r="K64" s="358"/>
      <c r="L64" s="358"/>
      <c r="M64" s="359"/>
    </row>
    <row r="65" spans="1:13">
      <c r="A65" s="360"/>
      <c r="B65" s="361"/>
      <c r="C65" s="361"/>
      <c r="D65" s="361"/>
      <c r="E65" s="361"/>
      <c r="F65" s="361"/>
      <c r="G65" s="361"/>
      <c r="H65" s="361"/>
      <c r="I65" s="361"/>
      <c r="J65" s="361"/>
      <c r="K65" s="361"/>
      <c r="L65" s="361"/>
      <c r="M65" s="362"/>
    </row>
    <row r="66" spans="1:13" ht="13.5" thickBot="1">
      <c r="A66" s="363"/>
      <c r="B66" s="364"/>
      <c r="C66" s="364"/>
      <c r="D66" s="364"/>
      <c r="E66" s="364"/>
      <c r="F66" s="364"/>
      <c r="G66" s="364"/>
      <c r="H66" s="364"/>
      <c r="I66" s="364"/>
      <c r="J66" s="364"/>
      <c r="K66" s="364"/>
      <c r="L66" s="364"/>
      <c r="M66" s="365"/>
    </row>
    <row r="67" spans="1:13" ht="13.5">
      <c r="A67" s="366" t="s">
        <v>63</v>
      </c>
      <c r="B67" s="367"/>
      <c r="C67" s="367"/>
      <c r="D67" s="367"/>
      <c r="E67" s="367"/>
      <c r="F67" s="367"/>
      <c r="G67" s="367"/>
      <c r="H67" s="224"/>
      <c r="I67" s="225"/>
      <c r="J67" s="161" t="s">
        <v>64</v>
      </c>
      <c r="K67" s="368" t="s">
        <v>65</v>
      </c>
      <c r="L67" s="369"/>
      <c r="M67" s="162"/>
    </row>
    <row r="68" spans="1:13">
      <c r="A68" s="348" t="s">
        <v>22</v>
      </c>
      <c r="B68" s="349"/>
      <c r="C68" s="349"/>
      <c r="D68" s="349"/>
      <c r="E68" s="349"/>
      <c r="F68" s="349"/>
      <c r="G68" s="349"/>
      <c r="H68" s="71"/>
      <c r="I68" s="70"/>
      <c r="J68" s="67">
        <v>0.16</v>
      </c>
      <c r="K68" s="337"/>
      <c r="L68" s="338"/>
      <c r="M68" s="66">
        <f>K68</f>
        <v>0</v>
      </c>
    </row>
    <row r="69" spans="1:13">
      <c r="A69" s="72" t="s">
        <v>66</v>
      </c>
      <c r="B69" s="54"/>
      <c r="C69" s="54"/>
      <c r="D69" s="54"/>
      <c r="E69" s="54"/>
      <c r="F69" s="54"/>
      <c r="G69" s="54"/>
      <c r="H69" s="71"/>
      <c r="I69" s="70"/>
      <c r="J69" s="67">
        <v>0</v>
      </c>
      <c r="K69" s="337"/>
      <c r="L69" s="338"/>
      <c r="M69" s="66">
        <f t="shared" ref="M69:M70" si="3">K69</f>
        <v>0</v>
      </c>
    </row>
    <row r="70" spans="1:13" ht="13.5" thickBot="1">
      <c r="A70" s="222" t="s">
        <v>67</v>
      </c>
      <c r="B70" s="223"/>
      <c r="C70" s="223"/>
      <c r="D70" s="223"/>
      <c r="E70" s="223"/>
      <c r="F70" s="223"/>
      <c r="G70" s="223"/>
      <c r="H70" s="69"/>
      <c r="I70" s="68"/>
      <c r="J70" s="67">
        <v>0.05</v>
      </c>
      <c r="K70" s="337"/>
      <c r="L70" s="338"/>
      <c r="M70" s="66">
        <f t="shared" si="3"/>
        <v>0</v>
      </c>
    </row>
    <row r="71" spans="1:13" ht="14.25" thickBot="1">
      <c r="A71" s="339" t="s">
        <v>52</v>
      </c>
      <c r="B71" s="340"/>
      <c r="C71" s="340"/>
      <c r="D71" s="340"/>
      <c r="E71" s="340"/>
      <c r="F71" s="340"/>
      <c r="G71" s="340"/>
      <c r="H71" s="340"/>
      <c r="I71" s="340"/>
      <c r="J71" s="340"/>
      <c r="K71" s="340"/>
      <c r="L71" s="341"/>
      <c r="M71" s="65">
        <f>SUM(M68:M70)</f>
        <v>0</v>
      </c>
    </row>
    <row r="72" spans="1:13" ht="13.5" thickBot="1">
      <c r="A72" s="53"/>
      <c r="B72" s="47"/>
      <c r="C72" s="47"/>
      <c r="D72" s="47"/>
      <c r="E72" s="47"/>
      <c r="F72" s="47"/>
      <c r="G72" s="47"/>
      <c r="H72" s="47"/>
      <c r="I72" s="47"/>
      <c r="J72" s="47"/>
      <c r="K72" s="47"/>
      <c r="L72" s="47"/>
      <c r="M72" s="52"/>
    </row>
    <row r="73" spans="1:13" ht="13.5" thickBot="1">
      <c r="A73" s="342" t="s">
        <v>68</v>
      </c>
      <c r="B73" s="343"/>
      <c r="C73" s="343"/>
      <c r="D73" s="343"/>
      <c r="E73" s="343"/>
      <c r="F73" s="343"/>
      <c r="G73" s="343"/>
      <c r="H73" s="343"/>
      <c r="I73" s="343"/>
      <c r="J73" s="343"/>
      <c r="K73" s="343"/>
      <c r="L73" s="344"/>
      <c r="M73" s="163">
        <f>M63+M71</f>
        <v>3932443</v>
      </c>
    </row>
    <row r="74" spans="1:13" ht="13.5" thickBot="1">
      <c r="A74" s="64"/>
      <c r="B74" s="63"/>
      <c r="C74" s="63"/>
      <c r="D74" s="63"/>
      <c r="E74" s="63"/>
      <c r="F74" s="63"/>
      <c r="G74" s="63"/>
      <c r="H74" s="63"/>
      <c r="I74" s="63"/>
      <c r="J74" s="63"/>
      <c r="K74" s="63"/>
      <c r="L74" s="63"/>
      <c r="M74" s="163"/>
    </row>
    <row r="75" spans="1:13" ht="13.5" thickBot="1">
      <c r="A75" s="53"/>
      <c r="B75" s="47"/>
      <c r="C75" s="47"/>
      <c r="D75" s="47"/>
      <c r="E75" s="47"/>
      <c r="F75" s="47"/>
      <c r="G75" s="47"/>
      <c r="H75" s="47"/>
      <c r="I75" s="47"/>
      <c r="J75" s="47"/>
      <c r="K75" s="47"/>
      <c r="L75" s="47"/>
      <c r="M75" s="163"/>
    </row>
    <row r="76" spans="1:13">
      <c r="A76" s="53"/>
      <c r="B76" s="47"/>
      <c r="C76" s="47"/>
      <c r="D76" s="47"/>
      <c r="E76" s="47"/>
      <c r="F76" s="47"/>
      <c r="G76" s="47"/>
      <c r="H76" s="47"/>
      <c r="I76" s="47"/>
      <c r="J76" s="47"/>
      <c r="K76" s="47"/>
      <c r="L76" s="47"/>
      <c r="M76" s="52"/>
    </row>
    <row r="77" spans="1:13">
      <c r="A77" s="53"/>
      <c r="B77" s="47"/>
      <c r="C77" s="47"/>
      <c r="D77" s="47"/>
      <c r="E77" s="47"/>
      <c r="F77" s="55"/>
      <c r="G77" s="55"/>
      <c r="H77" s="55"/>
      <c r="I77" s="55"/>
      <c r="J77" s="47"/>
      <c r="K77" s="47"/>
      <c r="L77" s="47"/>
      <c r="M77" s="190"/>
    </row>
    <row r="78" spans="1:13" ht="13.5">
      <c r="A78" s="61"/>
      <c r="B78" s="103"/>
      <c r="C78" s="103"/>
      <c r="D78" s="103"/>
      <c r="E78" s="103"/>
      <c r="F78" s="55"/>
      <c r="G78" s="103"/>
      <c r="H78" s="103"/>
      <c r="I78" s="103"/>
      <c r="J78" s="103"/>
      <c r="K78" s="103"/>
      <c r="L78" s="103"/>
      <c r="M78" s="60" t="s">
        <v>135</v>
      </c>
    </row>
    <row r="79" spans="1:13" ht="13.5">
      <c r="A79" s="61"/>
      <c r="B79" s="103"/>
      <c r="C79" s="103"/>
      <c r="D79" s="103"/>
      <c r="E79" s="103"/>
      <c r="F79" s="55"/>
      <c r="G79" s="47"/>
      <c r="H79" s="47"/>
      <c r="I79" s="103"/>
      <c r="J79" s="103"/>
      <c r="K79" s="103"/>
      <c r="L79" s="103"/>
      <c r="M79" s="60"/>
    </row>
    <row r="80" spans="1:13">
      <c r="A80" s="56"/>
      <c r="B80" s="104"/>
      <c r="C80" s="104"/>
      <c r="D80" s="104"/>
      <c r="E80" s="104"/>
      <c r="F80" s="55"/>
      <c r="G80" s="104"/>
      <c r="H80" s="104"/>
      <c r="I80" s="104"/>
      <c r="J80" s="104"/>
      <c r="K80" s="104"/>
      <c r="L80" s="104"/>
      <c r="M80" s="50"/>
    </row>
    <row r="81" spans="1:13">
      <c r="A81" s="53"/>
      <c r="B81" s="47"/>
      <c r="C81" s="47"/>
      <c r="D81" s="47"/>
      <c r="E81" s="47"/>
      <c r="F81" s="47" t="s">
        <v>69</v>
      </c>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6:M48"/>
    <mergeCell ref="A40:H40"/>
    <mergeCell ref="K40:L40"/>
    <mergeCell ref="A41:H41"/>
    <mergeCell ref="K41:L41"/>
    <mergeCell ref="A42:H42"/>
    <mergeCell ref="K42:L42"/>
    <mergeCell ref="A43:H43"/>
    <mergeCell ref="K43:L43"/>
    <mergeCell ref="A44:H44"/>
    <mergeCell ref="K44:L44"/>
    <mergeCell ref="A45:L45"/>
    <mergeCell ref="A49:H49"/>
    <mergeCell ref="K49:L49"/>
    <mergeCell ref="A50:H50"/>
    <mergeCell ref="K50:L50"/>
    <mergeCell ref="A51:H51"/>
    <mergeCell ref="K51:L51"/>
    <mergeCell ref="A52:L52"/>
    <mergeCell ref="A53:M55"/>
    <mergeCell ref="A56:G56"/>
    <mergeCell ref="K56:L56"/>
    <mergeCell ref="A57:G57"/>
    <mergeCell ref="K57:L57"/>
    <mergeCell ref="A68:G68"/>
    <mergeCell ref="K68:L68"/>
    <mergeCell ref="A58:G58"/>
    <mergeCell ref="K58:L58"/>
    <mergeCell ref="A59:G59"/>
    <mergeCell ref="K59:L59"/>
    <mergeCell ref="A60:G60"/>
    <mergeCell ref="K60:L60"/>
    <mergeCell ref="A61:L61"/>
    <mergeCell ref="A63:L63"/>
    <mergeCell ref="A64:M66"/>
    <mergeCell ref="A67:G67"/>
    <mergeCell ref="K67:L67"/>
    <mergeCell ref="A87:M88"/>
    <mergeCell ref="A89:M90"/>
    <mergeCell ref="I96:M97"/>
    <mergeCell ref="A97:C97"/>
    <mergeCell ref="K69:L69"/>
    <mergeCell ref="K70:L70"/>
    <mergeCell ref="A71:L71"/>
    <mergeCell ref="A73:L73"/>
    <mergeCell ref="A83:M83"/>
    <mergeCell ref="A84:M84"/>
  </mergeCells>
  <pageMargins left="0.7" right="0.7" top="0.75" bottom="0.75" header="0.3" footer="0.3"/>
  <pageSetup paperSize="9" scale="54"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M97"/>
  <sheetViews>
    <sheetView topLeftCell="A61" zoomScale="80" zoomScaleNormal="80" workbookViewId="0">
      <selection activeCell="F76" sqref="F76:K81"/>
    </sheetView>
  </sheetViews>
  <sheetFormatPr baseColWidth="10" defaultRowHeight="12.75"/>
  <cols>
    <col min="13" max="13" width="15.140625"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ht="13.5" thickBot="1">
      <c r="A8" s="398"/>
      <c r="B8" s="400"/>
      <c r="C8" s="401"/>
      <c r="D8" s="401"/>
      <c r="E8" s="401"/>
      <c r="F8" s="401"/>
      <c r="G8" s="401"/>
      <c r="H8" s="401"/>
      <c r="I8" s="402"/>
      <c r="J8" s="403"/>
      <c r="K8" s="404"/>
      <c r="L8" s="404"/>
      <c r="M8" s="405"/>
    </row>
    <row r="9" spans="1:13">
      <c r="A9" s="399"/>
      <c r="B9" s="400" t="s">
        <v>232</v>
      </c>
      <c r="C9" s="401"/>
      <c r="D9" s="401"/>
      <c r="E9" s="401"/>
      <c r="F9" s="401"/>
      <c r="G9" s="401"/>
      <c r="H9" s="401"/>
      <c r="I9" s="402"/>
      <c r="J9" s="406"/>
      <c r="K9" s="407"/>
      <c r="L9" s="407"/>
      <c r="M9" s="408"/>
    </row>
    <row r="10" spans="1:13">
      <c r="A10" s="399"/>
      <c r="B10" s="409" t="s">
        <v>231</v>
      </c>
      <c r="C10" s="410"/>
      <c r="D10" s="410"/>
      <c r="E10" s="410"/>
      <c r="F10" s="410"/>
      <c r="G10" s="410"/>
      <c r="H10" s="410"/>
      <c r="I10" s="411"/>
      <c r="J10" s="415" t="s">
        <v>31</v>
      </c>
      <c r="K10" s="417"/>
      <c r="L10" s="418"/>
      <c r="M10" s="419"/>
    </row>
    <row r="11" spans="1:13" ht="13.5">
      <c r="A11" s="399"/>
      <c r="B11" s="412"/>
      <c r="C11" s="413"/>
      <c r="D11" s="413"/>
      <c r="E11" s="413"/>
      <c r="F11" s="413"/>
      <c r="G11" s="413"/>
      <c r="H11" s="413"/>
      <c r="I11" s="414"/>
      <c r="J11" s="416"/>
      <c r="K11" s="420"/>
      <c r="L11" s="421"/>
      <c r="M11" s="422"/>
    </row>
    <row r="12" spans="1:13">
      <c r="A12" s="399"/>
      <c r="B12" s="423"/>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29.25" customHeight="1" thickBot="1">
      <c r="A25" s="153" t="s">
        <v>136</v>
      </c>
      <c r="B25" s="464" t="s">
        <v>173</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10500</v>
      </c>
      <c r="K30" s="469">
        <v>0.3</v>
      </c>
      <c r="L30" s="470"/>
      <c r="M30" s="181">
        <f>TRUNC(J30*K30)</f>
        <v>3150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60000</v>
      </c>
      <c r="K34" s="471">
        <v>0</v>
      </c>
      <c r="L34" s="472"/>
      <c r="M34" s="181">
        <f t="shared" si="0"/>
        <v>0</v>
      </c>
    </row>
    <row r="35" spans="1:13" ht="14.25" thickBot="1">
      <c r="A35" s="339" t="s">
        <v>52</v>
      </c>
      <c r="B35" s="340"/>
      <c r="C35" s="340"/>
      <c r="D35" s="340"/>
      <c r="E35" s="340"/>
      <c r="F35" s="340"/>
      <c r="G35" s="340"/>
      <c r="H35" s="340"/>
      <c r="I35" s="340"/>
      <c r="J35" s="340"/>
      <c r="K35" s="340"/>
      <c r="L35" s="341"/>
      <c r="M35" s="182">
        <f>SUM(M30:M34)</f>
        <v>3150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174</v>
      </c>
      <c r="B40" s="349"/>
      <c r="C40" s="349"/>
      <c r="D40" s="349"/>
      <c r="E40" s="349"/>
      <c r="F40" s="349"/>
      <c r="G40" s="349"/>
      <c r="H40" s="370"/>
      <c r="I40" s="175" t="s">
        <v>77</v>
      </c>
      <c r="J40" s="220">
        <v>1</v>
      </c>
      <c r="K40" s="452">
        <v>1115100</v>
      </c>
      <c r="L40" s="453"/>
      <c r="M40" s="181">
        <f t="shared" ref="M40:M44" si="1">J40*K40</f>
        <v>1115100</v>
      </c>
    </row>
    <row r="41" spans="1:13">
      <c r="A41" s="348" t="s">
        <v>168</v>
      </c>
      <c r="B41" s="349"/>
      <c r="C41" s="349"/>
      <c r="D41" s="349"/>
      <c r="E41" s="349"/>
      <c r="F41" s="349"/>
      <c r="G41" s="349"/>
      <c r="H41" s="370"/>
      <c r="I41" s="175" t="s">
        <v>77</v>
      </c>
      <c r="J41" s="220">
        <v>2</v>
      </c>
      <c r="K41" s="452">
        <v>55000</v>
      </c>
      <c r="L41" s="453"/>
      <c r="M41" s="181">
        <f t="shared" si="1"/>
        <v>110000</v>
      </c>
    </row>
    <row r="42" spans="1:13">
      <c r="A42" s="348" t="s">
        <v>175</v>
      </c>
      <c r="B42" s="349"/>
      <c r="C42" s="349"/>
      <c r="D42" s="349"/>
      <c r="E42" s="349"/>
      <c r="F42" s="349"/>
      <c r="G42" s="349"/>
      <c r="H42" s="370"/>
      <c r="I42" s="175" t="s">
        <v>77</v>
      </c>
      <c r="J42" s="220">
        <v>3</v>
      </c>
      <c r="K42" s="452">
        <v>583333</v>
      </c>
      <c r="L42" s="453"/>
      <c r="M42" s="181">
        <f t="shared" si="1"/>
        <v>1749999</v>
      </c>
    </row>
    <row r="43" spans="1:13" ht="13.5" thickBot="1">
      <c r="A43" s="352"/>
      <c r="B43" s="353"/>
      <c r="C43" s="353"/>
      <c r="D43" s="353"/>
      <c r="E43" s="353"/>
      <c r="F43" s="353"/>
      <c r="G43" s="353"/>
      <c r="H43" s="354"/>
      <c r="I43" s="175"/>
      <c r="J43" s="158"/>
      <c r="K43" s="371"/>
      <c r="L43" s="372"/>
      <c r="M43" s="181"/>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2975099</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f>24125+7350</f>
        <v>31475</v>
      </c>
      <c r="L50" s="381"/>
      <c r="M50" s="181">
        <f>J50*K50</f>
        <v>31475</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31475</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1</v>
      </c>
      <c r="L57" s="451"/>
      <c r="M57" s="187">
        <f>TRUNC((H57+I57)*K57,0)</f>
        <v>127169</v>
      </c>
    </row>
    <row r="58" spans="1:13">
      <c r="A58" s="377" t="s">
        <v>128</v>
      </c>
      <c r="B58" s="378"/>
      <c r="C58" s="378"/>
      <c r="D58" s="378"/>
      <c r="E58" s="378"/>
      <c r="F58" s="378"/>
      <c r="G58" s="379"/>
      <c r="H58" s="218">
        <v>49050</v>
      </c>
      <c r="I58" s="218">
        <f>H58*0.75</f>
        <v>36787.5</v>
      </c>
      <c r="J58" s="74"/>
      <c r="K58" s="450">
        <v>1</v>
      </c>
      <c r="L58" s="451"/>
      <c r="M58" s="187">
        <f t="shared" ref="M58:M60" si="2">TRUNC((H58+I58)*K58,0)</f>
        <v>85837</v>
      </c>
    </row>
    <row r="59" spans="1:13">
      <c r="A59" s="377" t="s">
        <v>129</v>
      </c>
      <c r="B59" s="378"/>
      <c r="C59" s="378"/>
      <c r="D59" s="378"/>
      <c r="E59" s="378"/>
      <c r="F59" s="378"/>
      <c r="G59" s="379"/>
      <c r="H59" s="218">
        <v>41965</v>
      </c>
      <c r="I59" s="218">
        <f>H59*0.75</f>
        <v>31473.75</v>
      </c>
      <c r="J59" s="74"/>
      <c r="K59" s="450">
        <v>1</v>
      </c>
      <c r="L59" s="451"/>
      <c r="M59" s="187">
        <f t="shared" si="2"/>
        <v>73438</v>
      </c>
    </row>
    <row r="60" spans="1:13" ht="13.5" thickBot="1">
      <c r="A60" s="352" t="s">
        <v>130</v>
      </c>
      <c r="B60" s="353"/>
      <c r="C60" s="353"/>
      <c r="D60" s="353"/>
      <c r="E60" s="353"/>
      <c r="F60" s="353"/>
      <c r="G60" s="354"/>
      <c r="H60" s="219">
        <v>90832</v>
      </c>
      <c r="I60" s="219">
        <f>H60*0.75</f>
        <v>68124</v>
      </c>
      <c r="J60" s="73"/>
      <c r="K60" s="448">
        <v>0.1</v>
      </c>
      <c r="L60" s="449"/>
      <c r="M60" s="187">
        <f t="shared" si="2"/>
        <v>15895</v>
      </c>
    </row>
    <row r="61" spans="1:13" ht="14.25" thickBot="1">
      <c r="A61" s="339" t="s">
        <v>52</v>
      </c>
      <c r="B61" s="340"/>
      <c r="C61" s="340"/>
      <c r="D61" s="340"/>
      <c r="E61" s="340"/>
      <c r="F61" s="340"/>
      <c r="G61" s="340"/>
      <c r="H61" s="340"/>
      <c r="I61" s="340"/>
      <c r="J61" s="340"/>
      <c r="K61" s="340"/>
      <c r="L61" s="341"/>
      <c r="M61" s="183">
        <f>SUM(M57:M60)</f>
        <v>302339</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3312063</v>
      </c>
    </row>
    <row r="64" spans="1:13">
      <c r="A64" s="357" t="s">
        <v>62</v>
      </c>
      <c r="B64" s="358"/>
      <c r="C64" s="358"/>
      <c r="D64" s="358"/>
      <c r="E64" s="358"/>
      <c r="F64" s="358"/>
      <c r="G64" s="358"/>
      <c r="H64" s="358"/>
      <c r="I64" s="358"/>
      <c r="J64" s="358"/>
      <c r="K64" s="358"/>
      <c r="L64" s="358"/>
      <c r="M64" s="359"/>
    </row>
    <row r="65" spans="1:13">
      <c r="A65" s="360"/>
      <c r="B65" s="361"/>
      <c r="C65" s="361"/>
      <c r="D65" s="361"/>
      <c r="E65" s="361"/>
      <c r="F65" s="361"/>
      <c r="G65" s="361"/>
      <c r="H65" s="361"/>
      <c r="I65" s="361"/>
      <c r="J65" s="361"/>
      <c r="K65" s="361"/>
      <c r="L65" s="361"/>
      <c r="M65" s="362"/>
    </row>
    <row r="66" spans="1:13" ht="13.5" thickBot="1">
      <c r="A66" s="363"/>
      <c r="B66" s="364"/>
      <c r="C66" s="364"/>
      <c r="D66" s="364"/>
      <c r="E66" s="364"/>
      <c r="F66" s="364"/>
      <c r="G66" s="364"/>
      <c r="H66" s="364"/>
      <c r="I66" s="364"/>
      <c r="J66" s="364"/>
      <c r="K66" s="364"/>
      <c r="L66" s="364"/>
      <c r="M66" s="365"/>
    </row>
    <row r="67" spans="1:13" ht="13.5">
      <c r="A67" s="366" t="s">
        <v>63</v>
      </c>
      <c r="B67" s="367"/>
      <c r="C67" s="367"/>
      <c r="D67" s="367"/>
      <c r="E67" s="367"/>
      <c r="F67" s="367"/>
      <c r="G67" s="367"/>
      <c r="H67" s="224"/>
      <c r="I67" s="225"/>
      <c r="J67" s="161" t="s">
        <v>64</v>
      </c>
      <c r="K67" s="368" t="s">
        <v>65</v>
      </c>
      <c r="L67" s="369"/>
      <c r="M67" s="162"/>
    </row>
    <row r="68" spans="1:13">
      <c r="A68" s="348" t="s">
        <v>22</v>
      </c>
      <c r="B68" s="349"/>
      <c r="C68" s="349"/>
      <c r="D68" s="349"/>
      <c r="E68" s="349"/>
      <c r="F68" s="349"/>
      <c r="G68" s="349"/>
      <c r="H68" s="71"/>
      <c r="I68" s="70"/>
      <c r="J68" s="67">
        <v>0.16</v>
      </c>
      <c r="K68" s="337"/>
      <c r="L68" s="338"/>
      <c r="M68" s="66">
        <f>K68</f>
        <v>0</v>
      </c>
    </row>
    <row r="69" spans="1:13">
      <c r="A69" s="72" t="s">
        <v>66</v>
      </c>
      <c r="B69" s="54"/>
      <c r="C69" s="54"/>
      <c r="D69" s="54"/>
      <c r="E69" s="54"/>
      <c r="F69" s="54"/>
      <c r="G69" s="54"/>
      <c r="H69" s="71"/>
      <c r="I69" s="70"/>
      <c r="J69" s="67">
        <v>0</v>
      </c>
      <c r="K69" s="337"/>
      <c r="L69" s="338"/>
      <c r="M69" s="66">
        <f t="shared" ref="M69:M70" si="3">K69</f>
        <v>0</v>
      </c>
    </row>
    <row r="70" spans="1:13" ht="13.5" thickBot="1">
      <c r="A70" s="222" t="s">
        <v>67</v>
      </c>
      <c r="B70" s="223"/>
      <c r="C70" s="223"/>
      <c r="D70" s="223"/>
      <c r="E70" s="223"/>
      <c r="F70" s="223"/>
      <c r="G70" s="223"/>
      <c r="H70" s="69"/>
      <c r="I70" s="68"/>
      <c r="J70" s="67">
        <v>0.05</v>
      </c>
      <c r="K70" s="337"/>
      <c r="L70" s="338"/>
      <c r="M70" s="66">
        <f t="shared" si="3"/>
        <v>0</v>
      </c>
    </row>
    <row r="71" spans="1:13" ht="14.25" thickBot="1">
      <c r="A71" s="339" t="s">
        <v>52</v>
      </c>
      <c r="B71" s="340"/>
      <c r="C71" s="340"/>
      <c r="D71" s="340"/>
      <c r="E71" s="340"/>
      <c r="F71" s="340"/>
      <c r="G71" s="340"/>
      <c r="H71" s="340"/>
      <c r="I71" s="340"/>
      <c r="J71" s="340"/>
      <c r="K71" s="340"/>
      <c r="L71" s="341"/>
      <c r="M71" s="65">
        <f>SUM(M68:M70)</f>
        <v>0</v>
      </c>
    </row>
    <row r="72" spans="1:13" ht="13.5" thickBot="1">
      <c r="A72" s="53"/>
      <c r="B72" s="47"/>
      <c r="C72" s="47"/>
      <c r="D72" s="47"/>
      <c r="E72" s="47"/>
      <c r="F72" s="47"/>
      <c r="G72" s="47"/>
      <c r="H72" s="47"/>
      <c r="I72" s="47"/>
      <c r="J72" s="47"/>
      <c r="K72" s="47"/>
      <c r="L72" s="47"/>
      <c r="M72" s="52"/>
    </row>
    <row r="73" spans="1:13" ht="13.5" thickBot="1">
      <c r="A73" s="342" t="s">
        <v>68</v>
      </c>
      <c r="B73" s="343"/>
      <c r="C73" s="343"/>
      <c r="D73" s="343"/>
      <c r="E73" s="343"/>
      <c r="F73" s="343"/>
      <c r="G73" s="343"/>
      <c r="H73" s="343"/>
      <c r="I73" s="343"/>
      <c r="J73" s="343"/>
      <c r="K73" s="343"/>
      <c r="L73" s="344"/>
      <c r="M73" s="163">
        <f>M63+M71</f>
        <v>3312063</v>
      </c>
    </row>
    <row r="74" spans="1:13" ht="13.5" thickBot="1">
      <c r="A74" s="64"/>
      <c r="B74" s="63"/>
      <c r="C74" s="63"/>
      <c r="D74" s="63"/>
      <c r="E74" s="63"/>
      <c r="F74" s="63"/>
      <c r="G74" s="63"/>
      <c r="H74" s="63"/>
      <c r="I74" s="63"/>
      <c r="J74" s="63"/>
      <c r="K74" s="63"/>
      <c r="L74" s="63"/>
      <c r="M74" s="163"/>
    </row>
    <row r="75" spans="1:13" ht="13.5" thickBot="1">
      <c r="A75" s="53"/>
      <c r="B75" s="47"/>
      <c r="C75" s="47"/>
      <c r="D75" s="47"/>
      <c r="E75" s="47"/>
      <c r="F75" s="47"/>
      <c r="G75" s="47"/>
      <c r="H75" s="47"/>
      <c r="I75" s="47"/>
      <c r="J75" s="47"/>
      <c r="K75" s="47"/>
      <c r="L75" s="47"/>
      <c r="M75" s="163"/>
    </row>
    <row r="76" spans="1:13">
      <c r="A76" s="53"/>
      <c r="B76" s="47"/>
      <c r="C76" s="47"/>
      <c r="D76" s="47"/>
      <c r="E76" s="47"/>
      <c r="F76" s="47"/>
      <c r="G76" s="47"/>
      <c r="H76" s="47"/>
      <c r="I76" s="47"/>
      <c r="J76" s="47"/>
      <c r="K76" s="47"/>
      <c r="L76" s="47"/>
      <c r="M76" s="52"/>
    </row>
    <row r="77" spans="1:13">
      <c r="A77" s="53"/>
      <c r="B77" s="47"/>
      <c r="C77" s="47"/>
      <c r="D77" s="47"/>
      <c r="E77" s="47"/>
      <c r="F77" s="55"/>
      <c r="G77" s="55"/>
      <c r="H77" s="55"/>
      <c r="I77" s="55"/>
      <c r="J77" s="47"/>
      <c r="K77" s="47"/>
      <c r="L77" s="47"/>
      <c r="M77" s="190"/>
    </row>
    <row r="78" spans="1:13" ht="13.5">
      <c r="A78" s="61"/>
      <c r="B78" s="103"/>
      <c r="C78" s="103"/>
      <c r="D78" s="103"/>
      <c r="E78" s="103"/>
      <c r="F78" s="55"/>
      <c r="G78" s="103"/>
      <c r="H78" s="103"/>
      <c r="I78" s="103"/>
      <c r="J78" s="103"/>
      <c r="K78" s="103"/>
      <c r="L78" s="103"/>
      <c r="M78" s="60" t="s">
        <v>135</v>
      </c>
    </row>
    <row r="79" spans="1:13" ht="13.5">
      <c r="A79" s="61"/>
      <c r="B79" s="103"/>
      <c r="C79" s="103"/>
      <c r="D79" s="103"/>
      <c r="E79" s="103"/>
      <c r="F79" s="55"/>
      <c r="G79" s="47"/>
      <c r="H79" s="47"/>
      <c r="I79" s="103"/>
      <c r="J79" s="103"/>
      <c r="K79" s="103"/>
      <c r="L79" s="103"/>
      <c r="M79" s="60"/>
    </row>
    <row r="80" spans="1:13">
      <c r="A80" s="56"/>
      <c r="B80" s="104"/>
      <c r="C80" s="104"/>
      <c r="D80" s="104"/>
      <c r="E80" s="104"/>
      <c r="F80" s="55"/>
      <c r="G80" s="104"/>
      <c r="H80" s="104"/>
      <c r="I80" s="104"/>
      <c r="J80" s="104"/>
      <c r="K80" s="104"/>
      <c r="L80" s="104"/>
      <c r="M80" s="50"/>
    </row>
    <row r="81" spans="1:13">
      <c r="A81" s="53"/>
      <c r="B81" s="47"/>
      <c r="C81" s="47"/>
      <c r="D81" s="47"/>
      <c r="E81" s="47"/>
      <c r="F81" s="47"/>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6:M48"/>
    <mergeCell ref="A40:H40"/>
    <mergeCell ref="K40:L40"/>
    <mergeCell ref="A41:H41"/>
    <mergeCell ref="K41:L41"/>
    <mergeCell ref="A42:H42"/>
    <mergeCell ref="K42:L42"/>
    <mergeCell ref="A43:H43"/>
    <mergeCell ref="K43:L43"/>
    <mergeCell ref="A44:H44"/>
    <mergeCell ref="K44:L44"/>
    <mergeCell ref="A45:L45"/>
    <mergeCell ref="A49:H49"/>
    <mergeCell ref="K49:L49"/>
    <mergeCell ref="A50:H50"/>
    <mergeCell ref="K50:L50"/>
    <mergeCell ref="A51:H51"/>
    <mergeCell ref="K51:L51"/>
    <mergeCell ref="A52:L52"/>
    <mergeCell ref="A53:M55"/>
    <mergeCell ref="A56:G56"/>
    <mergeCell ref="K56:L56"/>
    <mergeCell ref="A57:G57"/>
    <mergeCell ref="K57:L57"/>
    <mergeCell ref="A68:G68"/>
    <mergeCell ref="K68:L68"/>
    <mergeCell ref="A58:G58"/>
    <mergeCell ref="K58:L58"/>
    <mergeCell ref="A59:G59"/>
    <mergeCell ref="K59:L59"/>
    <mergeCell ref="A60:G60"/>
    <mergeCell ref="K60:L60"/>
    <mergeCell ref="A61:L61"/>
    <mergeCell ref="A63:L63"/>
    <mergeCell ref="A64:M66"/>
    <mergeCell ref="A67:G67"/>
    <mergeCell ref="K67:L67"/>
    <mergeCell ref="A87:M88"/>
    <mergeCell ref="A89:M90"/>
    <mergeCell ref="I96:M97"/>
    <mergeCell ref="A97:C97"/>
    <mergeCell ref="K69:L69"/>
    <mergeCell ref="K70:L70"/>
    <mergeCell ref="A71:L71"/>
    <mergeCell ref="A73:L73"/>
    <mergeCell ref="A83:M83"/>
    <mergeCell ref="A84:M84"/>
  </mergeCells>
  <pageMargins left="0.7" right="0.7" top="0.75" bottom="0.75" header="0.3" footer="0.3"/>
  <pageSetup paperSize="9" scale="54"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M97"/>
  <sheetViews>
    <sheetView topLeftCell="A61" zoomScale="84" zoomScaleNormal="84" workbookViewId="0">
      <selection activeCell="F76" sqref="F76:J81"/>
    </sheetView>
  </sheetViews>
  <sheetFormatPr baseColWidth="10" defaultRowHeight="12.75"/>
  <cols>
    <col min="13" max="13" width="15.140625"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ht="13.5" thickBot="1">
      <c r="A8" s="398"/>
      <c r="B8" s="400"/>
      <c r="C8" s="401"/>
      <c r="D8" s="401"/>
      <c r="E8" s="401"/>
      <c r="F8" s="401"/>
      <c r="G8" s="401"/>
      <c r="H8" s="401"/>
      <c r="I8" s="402"/>
      <c r="J8" s="403"/>
      <c r="K8" s="404"/>
      <c r="L8" s="404"/>
      <c r="M8" s="405"/>
    </row>
    <row r="9" spans="1:13">
      <c r="A9" s="399"/>
      <c r="B9" s="400" t="s">
        <v>232</v>
      </c>
      <c r="C9" s="401"/>
      <c r="D9" s="401"/>
      <c r="E9" s="401"/>
      <c r="F9" s="401"/>
      <c r="G9" s="401"/>
      <c r="H9" s="401"/>
      <c r="I9" s="402"/>
      <c r="J9" s="406"/>
      <c r="K9" s="407"/>
      <c r="L9" s="407"/>
      <c r="M9" s="408"/>
    </row>
    <row r="10" spans="1:13">
      <c r="A10" s="399"/>
      <c r="B10" s="409" t="s">
        <v>231</v>
      </c>
      <c r="C10" s="410"/>
      <c r="D10" s="410"/>
      <c r="E10" s="410"/>
      <c r="F10" s="410"/>
      <c r="G10" s="410"/>
      <c r="H10" s="410"/>
      <c r="I10" s="411"/>
      <c r="J10" s="415" t="s">
        <v>31</v>
      </c>
      <c r="K10" s="417"/>
      <c r="L10" s="418"/>
      <c r="M10" s="419"/>
    </row>
    <row r="11" spans="1:13" ht="13.5">
      <c r="A11" s="399"/>
      <c r="B11" s="412"/>
      <c r="C11" s="413"/>
      <c r="D11" s="413"/>
      <c r="E11" s="413"/>
      <c r="F11" s="413"/>
      <c r="G11" s="413"/>
      <c r="H11" s="413"/>
      <c r="I11" s="414"/>
      <c r="J11" s="416"/>
      <c r="K11" s="420"/>
      <c r="L11" s="421"/>
      <c r="M11" s="422"/>
    </row>
    <row r="12" spans="1:13">
      <c r="A12" s="399"/>
      <c r="B12" s="423"/>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13.5" thickBot="1">
      <c r="A25" s="153" t="s">
        <v>136</v>
      </c>
      <c r="B25" s="464" t="s">
        <v>176</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10500</v>
      </c>
      <c r="K30" s="469">
        <v>0.3</v>
      </c>
      <c r="L30" s="470"/>
      <c r="M30" s="181">
        <f>TRUNC(J30*K30)</f>
        <v>3150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80000</v>
      </c>
      <c r="K34" s="471">
        <v>2</v>
      </c>
      <c r="L34" s="472"/>
      <c r="M34" s="181">
        <f t="shared" si="0"/>
        <v>160000</v>
      </c>
    </row>
    <row r="35" spans="1:13" ht="14.25" thickBot="1">
      <c r="A35" s="339" t="s">
        <v>52</v>
      </c>
      <c r="B35" s="340"/>
      <c r="C35" s="340"/>
      <c r="D35" s="340"/>
      <c r="E35" s="340"/>
      <c r="F35" s="340"/>
      <c r="G35" s="340"/>
      <c r="H35" s="340"/>
      <c r="I35" s="340"/>
      <c r="J35" s="340"/>
      <c r="K35" s="340"/>
      <c r="L35" s="341"/>
      <c r="M35" s="182">
        <f>SUM(M30:M34)</f>
        <v>163150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177</v>
      </c>
      <c r="B40" s="349"/>
      <c r="C40" s="349"/>
      <c r="D40" s="349"/>
      <c r="E40" s="349"/>
      <c r="F40" s="349"/>
      <c r="G40" s="349"/>
      <c r="H40" s="370"/>
      <c r="I40" s="175" t="s">
        <v>77</v>
      </c>
      <c r="J40" s="220">
        <v>1</v>
      </c>
      <c r="K40" s="452">
        <v>1235000</v>
      </c>
      <c r="L40" s="453"/>
      <c r="M40" s="181">
        <f t="shared" ref="M40:M44" si="1">J40*K40</f>
        <v>1235000</v>
      </c>
    </row>
    <row r="41" spans="1:13">
      <c r="A41" s="348" t="s">
        <v>178</v>
      </c>
      <c r="B41" s="349"/>
      <c r="C41" s="349"/>
      <c r="D41" s="349"/>
      <c r="E41" s="349"/>
      <c r="F41" s="349"/>
      <c r="G41" s="349"/>
      <c r="H41" s="370"/>
      <c r="I41" s="175" t="s">
        <v>77</v>
      </c>
      <c r="J41" s="220">
        <v>1</v>
      </c>
      <c r="K41" s="452">
        <v>12500</v>
      </c>
      <c r="L41" s="453"/>
      <c r="M41" s="181">
        <f t="shared" si="1"/>
        <v>12500</v>
      </c>
    </row>
    <row r="42" spans="1:13">
      <c r="A42" s="348"/>
      <c r="B42" s="349"/>
      <c r="C42" s="349"/>
      <c r="D42" s="349"/>
      <c r="E42" s="349"/>
      <c r="F42" s="349"/>
      <c r="G42" s="349"/>
      <c r="H42" s="370"/>
      <c r="I42" s="175"/>
      <c r="J42" s="220"/>
      <c r="K42" s="452"/>
      <c r="L42" s="453"/>
      <c r="M42" s="181"/>
    </row>
    <row r="43" spans="1:13" ht="13.5" thickBot="1">
      <c r="A43" s="352"/>
      <c r="B43" s="353"/>
      <c r="C43" s="353"/>
      <c r="D43" s="353"/>
      <c r="E43" s="353"/>
      <c r="F43" s="353"/>
      <c r="G43" s="353"/>
      <c r="H43" s="354"/>
      <c r="I43" s="175"/>
      <c r="J43" s="158"/>
      <c r="K43" s="371"/>
      <c r="L43" s="372"/>
      <c r="M43" s="181"/>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1247500</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f>25000+7350</f>
        <v>32350</v>
      </c>
      <c r="L50" s="381"/>
      <c r="M50" s="181">
        <f>J50*K50</f>
        <v>32350</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32350</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1</v>
      </c>
      <c r="L57" s="451"/>
      <c r="M57" s="187">
        <f>TRUNC((H57+I57)*K57,0)</f>
        <v>127169</v>
      </c>
    </row>
    <row r="58" spans="1:13">
      <c r="A58" s="377" t="s">
        <v>128</v>
      </c>
      <c r="B58" s="378"/>
      <c r="C58" s="378"/>
      <c r="D58" s="378"/>
      <c r="E58" s="378"/>
      <c r="F58" s="378"/>
      <c r="G58" s="379"/>
      <c r="H58" s="218">
        <v>49050</v>
      </c>
      <c r="I58" s="218">
        <f>H58*0.75</f>
        <v>36787.5</v>
      </c>
      <c r="J58" s="74"/>
      <c r="K58" s="450">
        <v>1.1000000000000001</v>
      </c>
      <c r="L58" s="451"/>
      <c r="M58" s="187">
        <f t="shared" ref="M58:M60" si="2">TRUNC((H58+I58)*K58,0)</f>
        <v>94421</v>
      </c>
    </row>
    <row r="59" spans="1:13">
      <c r="A59" s="377" t="s">
        <v>129</v>
      </c>
      <c r="B59" s="378"/>
      <c r="C59" s="378"/>
      <c r="D59" s="378"/>
      <c r="E59" s="378"/>
      <c r="F59" s="378"/>
      <c r="G59" s="379"/>
      <c r="H59" s="218">
        <v>41965</v>
      </c>
      <c r="I59" s="218">
        <f>H59*0.75</f>
        <v>31473.75</v>
      </c>
      <c r="J59" s="74"/>
      <c r="K59" s="450">
        <v>1.1000000000000001</v>
      </c>
      <c r="L59" s="451"/>
      <c r="M59" s="187">
        <f t="shared" si="2"/>
        <v>80782</v>
      </c>
    </row>
    <row r="60" spans="1:13" ht="13.5" thickBot="1">
      <c r="A60" s="352" t="s">
        <v>130</v>
      </c>
      <c r="B60" s="353"/>
      <c r="C60" s="353"/>
      <c r="D60" s="353"/>
      <c r="E60" s="353"/>
      <c r="F60" s="353"/>
      <c r="G60" s="354"/>
      <c r="H60" s="219">
        <v>90832</v>
      </c>
      <c r="I60" s="219">
        <f>H60*0.75</f>
        <v>68124</v>
      </c>
      <c r="J60" s="73"/>
      <c r="K60" s="448">
        <v>0.2</v>
      </c>
      <c r="L60" s="449"/>
      <c r="M60" s="187">
        <f t="shared" si="2"/>
        <v>31791</v>
      </c>
    </row>
    <row r="61" spans="1:13" ht="14.25" thickBot="1">
      <c r="A61" s="339" t="s">
        <v>52</v>
      </c>
      <c r="B61" s="340"/>
      <c r="C61" s="340"/>
      <c r="D61" s="340"/>
      <c r="E61" s="340"/>
      <c r="F61" s="340"/>
      <c r="G61" s="340"/>
      <c r="H61" s="340"/>
      <c r="I61" s="340"/>
      <c r="J61" s="340"/>
      <c r="K61" s="340"/>
      <c r="L61" s="341"/>
      <c r="M61" s="183">
        <f>SUM(M57:M60)</f>
        <v>334163</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1777163</v>
      </c>
    </row>
    <row r="64" spans="1:13">
      <c r="A64" s="357" t="s">
        <v>62</v>
      </c>
      <c r="B64" s="358"/>
      <c r="C64" s="358"/>
      <c r="D64" s="358"/>
      <c r="E64" s="358"/>
      <c r="F64" s="358"/>
      <c r="G64" s="358"/>
      <c r="H64" s="358"/>
      <c r="I64" s="358"/>
      <c r="J64" s="358"/>
      <c r="K64" s="358"/>
      <c r="L64" s="358"/>
      <c r="M64" s="359"/>
    </row>
    <row r="65" spans="1:13">
      <c r="A65" s="360"/>
      <c r="B65" s="361"/>
      <c r="C65" s="361"/>
      <c r="D65" s="361"/>
      <c r="E65" s="361"/>
      <c r="F65" s="361"/>
      <c r="G65" s="361"/>
      <c r="H65" s="361"/>
      <c r="I65" s="361"/>
      <c r="J65" s="361"/>
      <c r="K65" s="361"/>
      <c r="L65" s="361"/>
      <c r="M65" s="362"/>
    </row>
    <row r="66" spans="1:13" ht="13.5" thickBot="1">
      <c r="A66" s="363"/>
      <c r="B66" s="364"/>
      <c r="C66" s="364"/>
      <c r="D66" s="364"/>
      <c r="E66" s="364"/>
      <c r="F66" s="364"/>
      <c r="G66" s="364"/>
      <c r="H66" s="364"/>
      <c r="I66" s="364"/>
      <c r="J66" s="364"/>
      <c r="K66" s="364"/>
      <c r="L66" s="364"/>
      <c r="M66" s="365"/>
    </row>
    <row r="67" spans="1:13" ht="13.5">
      <c r="A67" s="366" t="s">
        <v>63</v>
      </c>
      <c r="B67" s="367"/>
      <c r="C67" s="367"/>
      <c r="D67" s="367"/>
      <c r="E67" s="367"/>
      <c r="F67" s="367"/>
      <c r="G67" s="367"/>
      <c r="H67" s="224"/>
      <c r="I67" s="225"/>
      <c r="J67" s="161" t="s">
        <v>64</v>
      </c>
      <c r="K67" s="368" t="s">
        <v>65</v>
      </c>
      <c r="L67" s="369"/>
      <c r="M67" s="162"/>
    </row>
    <row r="68" spans="1:13">
      <c r="A68" s="348" t="s">
        <v>22</v>
      </c>
      <c r="B68" s="349"/>
      <c r="C68" s="349"/>
      <c r="D68" s="349"/>
      <c r="E68" s="349"/>
      <c r="F68" s="349"/>
      <c r="G68" s="349"/>
      <c r="H68" s="71"/>
      <c r="I68" s="70"/>
      <c r="J68" s="67">
        <v>0.16</v>
      </c>
      <c r="K68" s="337"/>
      <c r="L68" s="338"/>
      <c r="M68" s="66">
        <f>K68</f>
        <v>0</v>
      </c>
    </row>
    <row r="69" spans="1:13">
      <c r="A69" s="72" t="s">
        <v>66</v>
      </c>
      <c r="B69" s="54"/>
      <c r="C69" s="54"/>
      <c r="D69" s="54"/>
      <c r="E69" s="54"/>
      <c r="F69" s="54"/>
      <c r="G69" s="54"/>
      <c r="H69" s="71"/>
      <c r="I69" s="70"/>
      <c r="J69" s="67">
        <v>0</v>
      </c>
      <c r="K69" s="337"/>
      <c r="L69" s="338"/>
      <c r="M69" s="66">
        <f t="shared" ref="M69:M70" si="3">K69</f>
        <v>0</v>
      </c>
    </row>
    <row r="70" spans="1:13" ht="13.5" thickBot="1">
      <c r="A70" s="222" t="s">
        <v>67</v>
      </c>
      <c r="B70" s="223"/>
      <c r="C70" s="223"/>
      <c r="D70" s="223"/>
      <c r="E70" s="223"/>
      <c r="F70" s="223"/>
      <c r="G70" s="223"/>
      <c r="H70" s="69"/>
      <c r="I70" s="68"/>
      <c r="J70" s="67">
        <v>0.05</v>
      </c>
      <c r="K70" s="337"/>
      <c r="L70" s="338"/>
      <c r="M70" s="66">
        <f t="shared" si="3"/>
        <v>0</v>
      </c>
    </row>
    <row r="71" spans="1:13" ht="14.25" thickBot="1">
      <c r="A71" s="339" t="s">
        <v>52</v>
      </c>
      <c r="B71" s="340"/>
      <c r="C71" s="340"/>
      <c r="D71" s="340"/>
      <c r="E71" s="340"/>
      <c r="F71" s="340"/>
      <c r="G71" s="340"/>
      <c r="H71" s="340"/>
      <c r="I71" s="340"/>
      <c r="J71" s="340"/>
      <c r="K71" s="340"/>
      <c r="L71" s="341"/>
      <c r="M71" s="65">
        <f>SUM(M68:M70)</f>
        <v>0</v>
      </c>
    </row>
    <row r="72" spans="1:13" ht="13.5" thickBot="1">
      <c r="A72" s="53"/>
      <c r="B72" s="47"/>
      <c r="C72" s="47"/>
      <c r="D72" s="47"/>
      <c r="E72" s="47"/>
      <c r="F72" s="47"/>
      <c r="G72" s="47"/>
      <c r="H72" s="47"/>
      <c r="I72" s="47"/>
      <c r="J72" s="47"/>
      <c r="K72" s="47"/>
      <c r="L72" s="47"/>
      <c r="M72" s="52"/>
    </row>
    <row r="73" spans="1:13" ht="13.5" thickBot="1">
      <c r="A73" s="342" t="s">
        <v>68</v>
      </c>
      <c r="B73" s="343"/>
      <c r="C73" s="343"/>
      <c r="D73" s="343"/>
      <c r="E73" s="343"/>
      <c r="F73" s="343"/>
      <c r="G73" s="343"/>
      <c r="H73" s="343"/>
      <c r="I73" s="343"/>
      <c r="J73" s="343"/>
      <c r="K73" s="343"/>
      <c r="L73" s="344"/>
      <c r="M73" s="163">
        <f>M63+M71</f>
        <v>1777163</v>
      </c>
    </row>
    <row r="74" spans="1:13" ht="13.5" thickBot="1">
      <c r="A74" s="64"/>
      <c r="B74" s="63"/>
      <c r="C74" s="63"/>
      <c r="D74" s="63"/>
      <c r="E74" s="63"/>
      <c r="F74" s="63"/>
      <c r="G74" s="63"/>
      <c r="H74" s="63"/>
      <c r="I74" s="63"/>
      <c r="J74" s="63"/>
      <c r="K74" s="63"/>
      <c r="L74" s="63"/>
      <c r="M74" s="163"/>
    </row>
    <row r="75" spans="1:13" ht="13.5" thickBot="1">
      <c r="A75" s="53"/>
      <c r="B75" s="47"/>
      <c r="C75" s="47"/>
      <c r="D75" s="47"/>
      <c r="E75" s="47"/>
      <c r="F75" s="47"/>
      <c r="G75" s="47"/>
      <c r="H75" s="47"/>
      <c r="I75" s="47"/>
      <c r="J75" s="47"/>
      <c r="K75" s="47"/>
      <c r="L75" s="47"/>
      <c r="M75" s="163"/>
    </row>
    <row r="76" spans="1:13">
      <c r="A76" s="53"/>
      <c r="B76" s="47"/>
      <c r="C76" s="47"/>
      <c r="D76" s="47"/>
      <c r="E76" s="47"/>
      <c r="F76" s="47"/>
      <c r="G76" s="47"/>
      <c r="H76" s="47"/>
      <c r="I76" s="47"/>
      <c r="J76" s="47"/>
      <c r="K76" s="47"/>
      <c r="L76" s="47"/>
      <c r="M76" s="52"/>
    </row>
    <row r="77" spans="1:13">
      <c r="A77" s="53"/>
      <c r="B77" s="47"/>
      <c r="C77" s="47"/>
      <c r="D77" s="47"/>
      <c r="E77" s="47"/>
      <c r="F77" s="55"/>
      <c r="G77" s="55"/>
      <c r="H77" s="55"/>
      <c r="I77" s="55"/>
      <c r="J77" s="47"/>
      <c r="K77" s="47"/>
      <c r="L77" s="47"/>
      <c r="M77" s="190"/>
    </row>
    <row r="78" spans="1:13" ht="13.5">
      <c r="A78" s="61"/>
      <c r="B78" s="103"/>
      <c r="C78" s="103"/>
      <c r="D78" s="103"/>
      <c r="E78" s="103"/>
      <c r="F78" s="55"/>
      <c r="G78" s="103"/>
      <c r="H78" s="103"/>
      <c r="I78" s="103"/>
      <c r="J78" s="103"/>
      <c r="K78" s="103"/>
      <c r="L78" s="103"/>
      <c r="M78" s="60" t="s">
        <v>135</v>
      </c>
    </row>
    <row r="79" spans="1:13" ht="13.5">
      <c r="A79" s="61"/>
      <c r="B79" s="103"/>
      <c r="C79" s="103"/>
      <c r="D79" s="103"/>
      <c r="E79" s="103"/>
      <c r="F79" s="55"/>
      <c r="G79" s="47"/>
      <c r="H79" s="47"/>
      <c r="I79" s="103"/>
      <c r="J79" s="103"/>
      <c r="K79" s="103"/>
      <c r="L79" s="103"/>
      <c r="M79" s="60"/>
    </row>
    <row r="80" spans="1:13">
      <c r="A80" s="56"/>
      <c r="B80" s="104"/>
      <c r="C80" s="104"/>
      <c r="D80" s="104"/>
      <c r="E80" s="104"/>
      <c r="F80" s="55"/>
      <c r="G80" s="104"/>
      <c r="H80" s="104"/>
      <c r="I80" s="104"/>
      <c r="J80" s="104"/>
      <c r="K80" s="104"/>
      <c r="L80" s="104"/>
      <c r="M80" s="50"/>
    </row>
    <row r="81" spans="1:13">
      <c r="A81" s="53"/>
      <c r="B81" s="47"/>
      <c r="C81" s="47"/>
      <c r="D81" s="47"/>
      <c r="E81" s="47"/>
      <c r="F81" s="47"/>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6:M48"/>
    <mergeCell ref="A40:H40"/>
    <mergeCell ref="K40:L40"/>
    <mergeCell ref="A41:H41"/>
    <mergeCell ref="K41:L41"/>
    <mergeCell ref="A42:H42"/>
    <mergeCell ref="K42:L42"/>
    <mergeCell ref="A43:H43"/>
    <mergeCell ref="K43:L43"/>
    <mergeCell ref="A44:H44"/>
    <mergeCell ref="K44:L44"/>
    <mergeCell ref="A45:L45"/>
    <mergeCell ref="A49:H49"/>
    <mergeCell ref="K49:L49"/>
    <mergeCell ref="A50:H50"/>
    <mergeCell ref="K50:L50"/>
    <mergeCell ref="A51:H51"/>
    <mergeCell ref="K51:L51"/>
    <mergeCell ref="A52:L52"/>
    <mergeCell ref="A53:M55"/>
    <mergeCell ref="A56:G56"/>
    <mergeCell ref="K56:L56"/>
    <mergeCell ref="A57:G57"/>
    <mergeCell ref="K57:L57"/>
    <mergeCell ref="A68:G68"/>
    <mergeCell ref="K68:L68"/>
    <mergeCell ref="A58:G58"/>
    <mergeCell ref="K58:L58"/>
    <mergeCell ref="A59:G59"/>
    <mergeCell ref="K59:L59"/>
    <mergeCell ref="A60:G60"/>
    <mergeCell ref="K60:L60"/>
    <mergeCell ref="A61:L61"/>
    <mergeCell ref="A63:L63"/>
    <mergeCell ref="A64:M66"/>
    <mergeCell ref="A67:G67"/>
    <mergeCell ref="K67:L67"/>
    <mergeCell ref="A87:M88"/>
    <mergeCell ref="A89:M90"/>
    <mergeCell ref="I96:M97"/>
    <mergeCell ref="A97:C97"/>
    <mergeCell ref="K69:L69"/>
    <mergeCell ref="K70:L70"/>
    <mergeCell ref="A71:L71"/>
    <mergeCell ref="A73:L73"/>
    <mergeCell ref="A83:M83"/>
    <mergeCell ref="A84:M84"/>
  </mergeCells>
  <pageMargins left="0.7" right="0.7" top="0.75" bottom="0.75" header="0.3" footer="0.3"/>
  <pageSetup paperSize="9" scale="54"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M97"/>
  <sheetViews>
    <sheetView topLeftCell="A66" zoomScale="80" zoomScaleNormal="80" workbookViewId="0">
      <selection activeCell="E76" sqref="E76:J81"/>
    </sheetView>
  </sheetViews>
  <sheetFormatPr baseColWidth="10" defaultRowHeight="12.75"/>
  <cols>
    <col min="13" max="13" width="13.42578125"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ht="13.5" thickBot="1">
      <c r="A8" s="398"/>
      <c r="B8" s="400"/>
      <c r="C8" s="401"/>
      <c r="D8" s="401"/>
      <c r="E8" s="401"/>
      <c r="F8" s="401"/>
      <c r="G8" s="401"/>
      <c r="H8" s="401"/>
      <c r="I8" s="402"/>
      <c r="J8" s="403"/>
      <c r="K8" s="404"/>
      <c r="L8" s="404"/>
      <c r="M8" s="405"/>
    </row>
    <row r="9" spans="1:13">
      <c r="A9" s="399"/>
      <c r="B9" s="400" t="s">
        <v>232</v>
      </c>
      <c r="C9" s="401"/>
      <c r="D9" s="401"/>
      <c r="E9" s="401"/>
      <c r="F9" s="401"/>
      <c r="G9" s="401"/>
      <c r="H9" s="401"/>
      <c r="I9" s="402"/>
      <c r="J9" s="406"/>
      <c r="K9" s="407"/>
      <c r="L9" s="407"/>
      <c r="M9" s="408"/>
    </row>
    <row r="10" spans="1:13">
      <c r="A10" s="399"/>
      <c r="B10" s="409" t="s">
        <v>231</v>
      </c>
      <c r="C10" s="410"/>
      <c r="D10" s="410"/>
      <c r="E10" s="410"/>
      <c r="F10" s="410"/>
      <c r="G10" s="410"/>
      <c r="H10" s="410"/>
      <c r="I10" s="411"/>
      <c r="J10" s="415" t="s">
        <v>31</v>
      </c>
      <c r="K10" s="417"/>
      <c r="L10" s="418"/>
      <c r="M10" s="419"/>
    </row>
    <row r="11" spans="1:13" ht="13.5">
      <c r="A11" s="399"/>
      <c r="B11" s="412"/>
      <c r="C11" s="413"/>
      <c r="D11" s="413"/>
      <c r="E11" s="413"/>
      <c r="F11" s="413"/>
      <c r="G11" s="413"/>
      <c r="H11" s="413"/>
      <c r="I11" s="414"/>
      <c r="J11" s="416"/>
      <c r="K11" s="420"/>
      <c r="L11" s="421"/>
      <c r="M11" s="422"/>
    </row>
    <row r="12" spans="1:13">
      <c r="A12" s="399"/>
      <c r="B12" s="423"/>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13.5" thickBot="1">
      <c r="A25" s="153" t="s">
        <v>136</v>
      </c>
      <c r="B25" s="464" t="s">
        <v>179</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35000</v>
      </c>
      <c r="K30" s="469">
        <v>0.09</v>
      </c>
      <c r="L30" s="470"/>
      <c r="M30" s="181">
        <f>TRUNC(J30*K30)</f>
        <v>3150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80000</v>
      </c>
      <c r="K34" s="471">
        <v>0</v>
      </c>
      <c r="L34" s="472"/>
      <c r="M34" s="181">
        <f t="shared" si="0"/>
        <v>0</v>
      </c>
    </row>
    <row r="35" spans="1:13" ht="14.25" thickBot="1">
      <c r="A35" s="339" t="s">
        <v>52</v>
      </c>
      <c r="B35" s="340"/>
      <c r="C35" s="340"/>
      <c r="D35" s="340"/>
      <c r="E35" s="340"/>
      <c r="F35" s="340"/>
      <c r="G35" s="340"/>
      <c r="H35" s="340"/>
      <c r="I35" s="340"/>
      <c r="J35" s="340"/>
      <c r="K35" s="340"/>
      <c r="L35" s="341"/>
      <c r="M35" s="182">
        <f>SUM(M30:M34)</f>
        <v>3150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180</v>
      </c>
      <c r="B40" s="349"/>
      <c r="C40" s="349"/>
      <c r="D40" s="349"/>
      <c r="E40" s="349"/>
      <c r="F40" s="349"/>
      <c r="G40" s="349"/>
      <c r="H40" s="370"/>
      <c r="I40" s="175" t="s">
        <v>77</v>
      </c>
      <c r="J40" s="220">
        <v>1</v>
      </c>
      <c r="K40" s="452">
        <f>5772+127</f>
        <v>5899</v>
      </c>
      <c r="L40" s="453"/>
      <c r="M40" s="181">
        <f t="shared" ref="M40:M44" si="1">J40*K40</f>
        <v>5899</v>
      </c>
    </row>
    <row r="41" spans="1:13">
      <c r="A41" s="348" t="s">
        <v>165</v>
      </c>
      <c r="B41" s="349"/>
      <c r="C41" s="349"/>
      <c r="D41" s="349"/>
      <c r="E41" s="349"/>
      <c r="F41" s="349"/>
      <c r="G41" s="349"/>
      <c r="H41" s="370"/>
      <c r="I41" s="175" t="s">
        <v>77</v>
      </c>
      <c r="J41" s="220">
        <v>0.1</v>
      </c>
      <c r="K41" s="452">
        <v>3500</v>
      </c>
      <c r="L41" s="453"/>
      <c r="M41" s="181">
        <f t="shared" si="1"/>
        <v>350</v>
      </c>
    </row>
    <row r="42" spans="1:13">
      <c r="A42" s="348"/>
      <c r="B42" s="349"/>
      <c r="C42" s="349"/>
      <c r="D42" s="349"/>
      <c r="E42" s="349"/>
      <c r="F42" s="349"/>
      <c r="G42" s="349"/>
      <c r="H42" s="370"/>
      <c r="I42" s="175"/>
      <c r="J42" s="220"/>
      <c r="K42" s="452"/>
      <c r="L42" s="453"/>
      <c r="M42" s="181"/>
    </row>
    <row r="43" spans="1:13" ht="13.5" thickBot="1">
      <c r="A43" s="352"/>
      <c r="B43" s="353"/>
      <c r="C43" s="353"/>
      <c r="D43" s="353"/>
      <c r="E43" s="353"/>
      <c r="F43" s="353"/>
      <c r="G43" s="353"/>
      <c r="H43" s="354"/>
      <c r="I43" s="175"/>
      <c r="J43" s="158"/>
      <c r="K43" s="371"/>
      <c r="L43" s="372"/>
      <c r="M43" s="181"/>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6249</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v>50</v>
      </c>
      <c r="L50" s="381"/>
      <c r="M50" s="181">
        <f>J50*K50</f>
        <v>50</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50</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0</v>
      </c>
      <c r="L57" s="451"/>
      <c r="M57" s="187">
        <f>TRUNC((H57+I57)*K57,0)</f>
        <v>0</v>
      </c>
    </row>
    <row r="58" spans="1:13">
      <c r="A58" s="377" t="s">
        <v>128</v>
      </c>
      <c r="B58" s="378"/>
      <c r="C58" s="378"/>
      <c r="D58" s="378"/>
      <c r="E58" s="378"/>
      <c r="F58" s="378"/>
      <c r="G58" s="379"/>
      <c r="H58" s="218">
        <v>49050</v>
      </c>
      <c r="I58" s="218">
        <f>H58*0.75</f>
        <v>36787.5</v>
      </c>
      <c r="J58" s="74"/>
      <c r="K58" s="450">
        <v>0.05</v>
      </c>
      <c r="L58" s="451"/>
      <c r="M58" s="187">
        <f t="shared" ref="M58:M60" si="2">TRUNC((H58+I58)*K58,0)</f>
        <v>4291</v>
      </c>
    </row>
    <row r="59" spans="1:13">
      <c r="A59" s="377" t="s">
        <v>129</v>
      </c>
      <c r="B59" s="378"/>
      <c r="C59" s="378"/>
      <c r="D59" s="378"/>
      <c r="E59" s="378"/>
      <c r="F59" s="378"/>
      <c r="G59" s="379"/>
      <c r="H59" s="218">
        <v>41965</v>
      </c>
      <c r="I59" s="218">
        <f>H59*0.75</f>
        <v>31473.75</v>
      </c>
      <c r="J59" s="74"/>
      <c r="K59" s="450">
        <v>0.05</v>
      </c>
      <c r="L59" s="451"/>
      <c r="M59" s="187">
        <f t="shared" si="2"/>
        <v>3671</v>
      </c>
    </row>
    <row r="60" spans="1:13" ht="13.5" thickBot="1">
      <c r="A60" s="352" t="s">
        <v>130</v>
      </c>
      <c r="B60" s="353"/>
      <c r="C60" s="353"/>
      <c r="D60" s="353"/>
      <c r="E60" s="353"/>
      <c r="F60" s="353"/>
      <c r="G60" s="354"/>
      <c r="H60" s="219">
        <v>90832</v>
      </c>
      <c r="I60" s="219">
        <f>H60*0.75</f>
        <v>68124</v>
      </c>
      <c r="J60" s="73"/>
      <c r="K60" s="448">
        <v>0.01</v>
      </c>
      <c r="L60" s="449"/>
      <c r="M60" s="187">
        <f t="shared" si="2"/>
        <v>1589</v>
      </c>
    </row>
    <row r="61" spans="1:13" ht="14.25" thickBot="1">
      <c r="A61" s="339" t="s">
        <v>52</v>
      </c>
      <c r="B61" s="340"/>
      <c r="C61" s="340"/>
      <c r="D61" s="340"/>
      <c r="E61" s="340"/>
      <c r="F61" s="340"/>
      <c r="G61" s="340"/>
      <c r="H61" s="340"/>
      <c r="I61" s="340"/>
      <c r="J61" s="340"/>
      <c r="K61" s="340"/>
      <c r="L61" s="341"/>
      <c r="M61" s="183">
        <f>SUM(M57:M60)</f>
        <v>9551</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19000</v>
      </c>
    </row>
    <row r="64" spans="1:13">
      <c r="A64" s="357" t="s">
        <v>62</v>
      </c>
      <c r="B64" s="358"/>
      <c r="C64" s="358"/>
      <c r="D64" s="358"/>
      <c r="E64" s="358"/>
      <c r="F64" s="358"/>
      <c r="G64" s="358"/>
      <c r="H64" s="358"/>
      <c r="I64" s="358"/>
      <c r="J64" s="358"/>
      <c r="K64" s="358"/>
      <c r="L64" s="358"/>
      <c r="M64" s="359"/>
    </row>
    <row r="65" spans="1:13">
      <c r="A65" s="360"/>
      <c r="B65" s="361"/>
      <c r="C65" s="361"/>
      <c r="D65" s="361"/>
      <c r="E65" s="361"/>
      <c r="F65" s="361"/>
      <c r="G65" s="361"/>
      <c r="H65" s="361"/>
      <c r="I65" s="361"/>
      <c r="J65" s="361"/>
      <c r="K65" s="361"/>
      <c r="L65" s="361"/>
      <c r="M65" s="362"/>
    </row>
    <row r="66" spans="1:13" ht="13.5" thickBot="1">
      <c r="A66" s="363"/>
      <c r="B66" s="364"/>
      <c r="C66" s="364"/>
      <c r="D66" s="364"/>
      <c r="E66" s="364"/>
      <c r="F66" s="364"/>
      <c r="G66" s="364"/>
      <c r="H66" s="364"/>
      <c r="I66" s="364"/>
      <c r="J66" s="364"/>
      <c r="K66" s="364"/>
      <c r="L66" s="364"/>
      <c r="M66" s="365"/>
    </row>
    <row r="67" spans="1:13" ht="13.5">
      <c r="A67" s="366" t="s">
        <v>63</v>
      </c>
      <c r="B67" s="367"/>
      <c r="C67" s="367"/>
      <c r="D67" s="367"/>
      <c r="E67" s="367"/>
      <c r="F67" s="367"/>
      <c r="G67" s="367"/>
      <c r="H67" s="224"/>
      <c r="I67" s="225"/>
      <c r="J67" s="161" t="s">
        <v>64</v>
      </c>
      <c r="K67" s="368" t="s">
        <v>65</v>
      </c>
      <c r="L67" s="369"/>
      <c r="M67" s="162"/>
    </row>
    <row r="68" spans="1:13">
      <c r="A68" s="348" t="s">
        <v>22</v>
      </c>
      <c r="B68" s="349"/>
      <c r="C68" s="349"/>
      <c r="D68" s="349"/>
      <c r="E68" s="349"/>
      <c r="F68" s="349"/>
      <c r="G68" s="349"/>
      <c r="H68" s="71"/>
      <c r="I68" s="70"/>
      <c r="J68" s="67">
        <v>0.16</v>
      </c>
      <c r="K68" s="337"/>
      <c r="L68" s="338"/>
      <c r="M68" s="66">
        <f>K68</f>
        <v>0</v>
      </c>
    </row>
    <row r="69" spans="1:13">
      <c r="A69" s="72" t="s">
        <v>66</v>
      </c>
      <c r="B69" s="54"/>
      <c r="C69" s="54"/>
      <c r="D69" s="54"/>
      <c r="E69" s="54"/>
      <c r="F69" s="54"/>
      <c r="G69" s="54"/>
      <c r="H69" s="71"/>
      <c r="I69" s="70"/>
      <c r="J69" s="67">
        <v>0</v>
      </c>
      <c r="K69" s="337"/>
      <c r="L69" s="338"/>
      <c r="M69" s="66">
        <f t="shared" ref="M69:M70" si="3">K69</f>
        <v>0</v>
      </c>
    </row>
    <row r="70" spans="1:13" ht="13.5" thickBot="1">
      <c r="A70" s="222" t="s">
        <v>67</v>
      </c>
      <c r="B70" s="223"/>
      <c r="C70" s="223"/>
      <c r="D70" s="223"/>
      <c r="E70" s="223"/>
      <c r="F70" s="223"/>
      <c r="G70" s="223"/>
      <c r="H70" s="69"/>
      <c r="I70" s="68"/>
      <c r="J70" s="67">
        <v>0.05</v>
      </c>
      <c r="K70" s="337"/>
      <c r="L70" s="338"/>
      <c r="M70" s="66">
        <f t="shared" si="3"/>
        <v>0</v>
      </c>
    </row>
    <row r="71" spans="1:13" ht="14.25" thickBot="1">
      <c r="A71" s="339" t="s">
        <v>52</v>
      </c>
      <c r="B71" s="340"/>
      <c r="C71" s="340"/>
      <c r="D71" s="340"/>
      <c r="E71" s="340"/>
      <c r="F71" s="340"/>
      <c r="G71" s="340"/>
      <c r="H71" s="340"/>
      <c r="I71" s="340"/>
      <c r="J71" s="340"/>
      <c r="K71" s="340"/>
      <c r="L71" s="341"/>
      <c r="M71" s="65">
        <f>SUM(M68:M70)</f>
        <v>0</v>
      </c>
    </row>
    <row r="72" spans="1:13" ht="13.5" thickBot="1">
      <c r="A72" s="53"/>
      <c r="B72" s="47"/>
      <c r="C72" s="47"/>
      <c r="D72" s="47"/>
      <c r="E72" s="47"/>
      <c r="F72" s="47"/>
      <c r="G72" s="47"/>
      <c r="H72" s="47"/>
      <c r="I72" s="47"/>
      <c r="J72" s="47"/>
      <c r="K72" s="47"/>
      <c r="L72" s="47"/>
      <c r="M72" s="52"/>
    </row>
    <row r="73" spans="1:13" ht="13.5" thickBot="1">
      <c r="A73" s="342" t="s">
        <v>68</v>
      </c>
      <c r="B73" s="343"/>
      <c r="C73" s="343"/>
      <c r="D73" s="343"/>
      <c r="E73" s="343"/>
      <c r="F73" s="343"/>
      <c r="G73" s="343"/>
      <c r="H73" s="343"/>
      <c r="I73" s="343"/>
      <c r="J73" s="343"/>
      <c r="K73" s="343"/>
      <c r="L73" s="344"/>
      <c r="M73" s="163">
        <f>M63+M71</f>
        <v>19000</v>
      </c>
    </row>
    <row r="74" spans="1:13" ht="13.5" thickBot="1">
      <c r="A74" s="64"/>
      <c r="B74" s="63"/>
      <c r="C74" s="63"/>
      <c r="D74" s="63"/>
      <c r="E74" s="63"/>
      <c r="F74" s="63"/>
      <c r="G74" s="63"/>
      <c r="H74" s="63"/>
      <c r="I74" s="63"/>
      <c r="J74" s="63"/>
      <c r="K74" s="63"/>
      <c r="L74" s="63"/>
      <c r="M74" s="163"/>
    </row>
    <row r="75" spans="1:13" ht="13.5" thickBot="1">
      <c r="A75" s="53"/>
      <c r="B75" s="47"/>
      <c r="C75" s="47"/>
      <c r="D75" s="47"/>
      <c r="E75" s="47"/>
      <c r="F75" s="47"/>
      <c r="G75" s="47"/>
      <c r="H75" s="47"/>
      <c r="I75" s="47"/>
      <c r="J75" s="47"/>
      <c r="K75" s="47"/>
      <c r="L75" s="47"/>
      <c r="M75" s="163"/>
    </row>
    <row r="76" spans="1:13">
      <c r="A76" s="53"/>
      <c r="B76" s="47"/>
      <c r="C76" s="47"/>
      <c r="D76" s="47"/>
      <c r="E76" s="47"/>
      <c r="F76" s="47"/>
      <c r="G76" s="47"/>
      <c r="H76" s="47"/>
      <c r="I76" s="47"/>
      <c r="J76" s="47"/>
      <c r="K76" s="47"/>
      <c r="L76" s="47"/>
      <c r="M76" s="52"/>
    </row>
    <row r="77" spans="1:13">
      <c r="A77" s="53"/>
      <c r="B77" s="47"/>
      <c r="C77" s="47"/>
      <c r="D77" s="47"/>
      <c r="E77" s="47"/>
      <c r="F77" s="55"/>
      <c r="G77" s="55"/>
      <c r="H77" s="55"/>
      <c r="I77" s="55"/>
      <c r="J77" s="47"/>
      <c r="K77" s="47"/>
      <c r="L77" s="47"/>
      <c r="M77" s="190"/>
    </row>
    <row r="78" spans="1:13" ht="13.5">
      <c r="A78" s="61"/>
      <c r="B78" s="103"/>
      <c r="C78" s="103"/>
      <c r="D78" s="103"/>
      <c r="E78" s="103"/>
      <c r="F78" s="55"/>
      <c r="G78" s="103"/>
      <c r="H78" s="103"/>
      <c r="I78" s="103"/>
      <c r="J78" s="103"/>
      <c r="K78" s="103"/>
      <c r="L78" s="103"/>
      <c r="M78" s="60" t="s">
        <v>135</v>
      </c>
    </row>
    <row r="79" spans="1:13" ht="13.5">
      <c r="A79" s="61"/>
      <c r="B79" s="103"/>
      <c r="C79" s="103"/>
      <c r="D79" s="103"/>
      <c r="E79" s="103"/>
      <c r="F79" s="55"/>
      <c r="G79" s="47"/>
      <c r="H79" s="47"/>
      <c r="I79" s="103"/>
      <c r="J79" s="103"/>
      <c r="K79" s="103"/>
      <c r="L79" s="103"/>
      <c r="M79" s="60"/>
    </row>
    <row r="80" spans="1:13">
      <c r="A80" s="56"/>
      <c r="B80" s="104"/>
      <c r="C80" s="104"/>
      <c r="D80" s="104"/>
      <c r="E80" s="104"/>
      <c r="F80" s="55"/>
      <c r="G80" s="104"/>
      <c r="H80" s="104"/>
      <c r="I80" s="104"/>
      <c r="J80" s="104"/>
      <c r="K80" s="104"/>
      <c r="L80" s="104"/>
      <c r="M80" s="50"/>
    </row>
    <row r="81" spans="1:13">
      <c r="A81" s="53"/>
      <c r="B81" s="47"/>
      <c r="C81" s="47"/>
      <c r="D81" s="47"/>
      <c r="E81" s="47"/>
      <c r="F81" s="47"/>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6:M48"/>
    <mergeCell ref="A40:H40"/>
    <mergeCell ref="K40:L40"/>
    <mergeCell ref="A41:H41"/>
    <mergeCell ref="K41:L41"/>
    <mergeCell ref="A42:H42"/>
    <mergeCell ref="K42:L42"/>
    <mergeCell ref="A43:H43"/>
    <mergeCell ref="K43:L43"/>
    <mergeCell ref="A44:H44"/>
    <mergeCell ref="K44:L44"/>
    <mergeCell ref="A45:L45"/>
    <mergeCell ref="A49:H49"/>
    <mergeCell ref="K49:L49"/>
    <mergeCell ref="A50:H50"/>
    <mergeCell ref="K50:L50"/>
    <mergeCell ref="A51:H51"/>
    <mergeCell ref="K51:L51"/>
    <mergeCell ref="A52:L52"/>
    <mergeCell ref="A53:M55"/>
    <mergeCell ref="A56:G56"/>
    <mergeCell ref="K56:L56"/>
    <mergeCell ref="A57:G57"/>
    <mergeCell ref="K57:L57"/>
    <mergeCell ref="A68:G68"/>
    <mergeCell ref="K68:L68"/>
    <mergeCell ref="A58:G58"/>
    <mergeCell ref="K58:L58"/>
    <mergeCell ref="A59:G59"/>
    <mergeCell ref="K59:L59"/>
    <mergeCell ref="A60:G60"/>
    <mergeCell ref="K60:L60"/>
    <mergeCell ref="A61:L61"/>
    <mergeCell ref="A63:L63"/>
    <mergeCell ref="A64:M66"/>
    <mergeCell ref="A67:G67"/>
    <mergeCell ref="K67:L67"/>
    <mergeCell ref="A87:M88"/>
    <mergeCell ref="A89:M90"/>
    <mergeCell ref="I96:M97"/>
    <mergeCell ref="A97:C97"/>
    <mergeCell ref="K69:L69"/>
    <mergeCell ref="K70:L70"/>
    <mergeCell ref="A71:L71"/>
    <mergeCell ref="A73:L73"/>
    <mergeCell ref="A83:M83"/>
    <mergeCell ref="A84:M84"/>
  </mergeCells>
  <pageMargins left="0.7" right="0.7" top="0.75" bottom="0.75" header="0.3" footer="0.3"/>
  <pageSetup paperSize="9" scale="57"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O97"/>
  <sheetViews>
    <sheetView topLeftCell="A61" zoomScale="82" zoomScaleNormal="82" workbookViewId="0">
      <selection activeCell="F75" sqref="F75:J80"/>
    </sheetView>
  </sheetViews>
  <sheetFormatPr baseColWidth="10" defaultRowHeight="12.75"/>
  <cols>
    <col min="13" max="13" width="13.42578125"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ht="13.5" thickBot="1">
      <c r="A8" s="398"/>
      <c r="B8" s="400"/>
      <c r="C8" s="401"/>
      <c r="D8" s="401"/>
      <c r="E8" s="401"/>
      <c r="F8" s="401"/>
      <c r="G8" s="401"/>
      <c r="H8" s="401"/>
      <c r="I8" s="402"/>
      <c r="J8" s="403"/>
      <c r="K8" s="404"/>
      <c r="L8" s="404"/>
      <c r="M8" s="405"/>
    </row>
    <row r="9" spans="1:13">
      <c r="A9" s="399"/>
      <c r="B9" s="400" t="s">
        <v>232</v>
      </c>
      <c r="C9" s="401"/>
      <c r="D9" s="401"/>
      <c r="E9" s="401"/>
      <c r="F9" s="401"/>
      <c r="G9" s="401"/>
      <c r="H9" s="401"/>
      <c r="I9" s="402"/>
      <c r="J9" s="406"/>
      <c r="K9" s="407"/>
      <c r="L9" s="407"/>
      <c r="M9" s="408"/>
    </row>
    <row r="10" spans="1:13">
      <c r="A10" s="399"/>
      <c r="B10" s="409" t="s">
        <v>231</v>
      </c>
      <c r="C10" s="410"/>
      <c r="D10" s="410"/>
      <c r="E10" s="410"/>
      <c r="F10" s="410"/>
      <c r="G10" s="410"/>
      <c r="H10" s="410"/>
      <c r="I10" s="411"/>
      <c r="J10" s="415" t="s">
        <v>31</v>
      </c>
      <c r="K10" s="417"/>
      <c r="L10" s="418"/>
      <c r="M10" s="419"/>
    </row>
    <row r="11" spans="1:13" ht="13.5">
      <c r="A11" s="399"/>
      <c r="B11" s="412"/>
      <c r="C11" s="413"/>
      <c r="D11" s="413"/>
      <c r="E11" s="413"/>
      <c r="F11" s="413"/>
      <c r="G11" s="413"/>
      <c r="H11" s="413"/>
      <c r="I11" s="414"/>
      <c r="J11" s="416"/>
      <c r="K11" s="420"/>
      <c r="L11" s="421"/>
      <c r="M11" s="422"/>
    </row>
    <row r="12" spans="1:13">
      <c r="A12" s="399"/>
      <c r="B12" s="423"/>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13.5" thickBot="1">
      <c r="A25" s="153" t="s">
        <v>136</v>
      </c>
      <c r="B25" s="464" t="s">
        <v>181</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35000</v>
      </c>
      <c r="K30" s="469">
        <v>0.06</v>
      </c>
      <c r="L30" s="470"/>
      <c r="M30" s="181">
        <f>TRUNC(J30*K30)</f>
        <v>2100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40000</v>
      </c>
      <c r="K34" s="471">
        <v>0</v>
      </c>
      <c r="L34" s="472"/>
      <c r="M34" s="181">
        <f t="shared" si="0"/>
        <v>0</v>
      </c>
    </row>
    <row r="35" spans="1:13" ht="14.25" thickBot="1">
      <c r="A35" s="339" t="s">
        <v>52</v>
      </c>
      <c r="B35" s="340"/>
      <c r="C35" s="340"/>
      <c r="D35" s="340"/>
      <c r="E35" s="340"/>
      <c r="F35" s="340"/>
      <c r="G35" s="340"/>
      <c r="H35" s="340"/>
      <c r="I35" s="340"/>
      <c r="J35" s="340"/>
      <c r="K35" s="340"/>
      <c r="L35" s="341"/>
      <c r="M35" s="182">
        <f>SUM(M30:M34)</f>
        <v>2100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182</v>
      </c>
      <c r="B40" s="349"/>
      <c r="C40" s="349"/>
      <c r="D40" s="349"/>
      <c r="E40" s="349"/>
      <c r="F40" s="349"/>
      <c r="G40" s="349"/>
      <c r="H40" s="370"/>
      <c r="I40" s="175" t="s">
        <v>77</v>
      </c>
      <c r="J40" s="220">
        <v>1</v>
      </c>
      <c r="K40" s="452">
        <f>3500+127</f>
        <v>3627</v>
      </c>
      <c r="L40" s="453"/>
      <c r="M40" s="181">
        <f t="shared" ref="M40:M44" si="1">J40*K40</f>
        <v>3627</v>
      </c>
    </row>
    <row r="41" spans="1:13">
      <c r="A41" s="348" t="s">
        <v>165</v>
      </c>
      <c r="B41" s="349"/>
      <c r="C41" s="349"/>
      <c r="D41" s="349"/>
      <c r="E41" s="349"/>
      <c r="F41" s="349"/>
      <c r="G41" s="349"/>
      <c r="H41" s="370"/>
      <c r="I41" s="175" t="s">
        <v>77</v>
      </c>
      <c r="J41" s="220">
        <v>0.5</v>
      </c>
      <c r="K41" s="452">
        <v>3500</v>
      </c>
      <c r="L41" s="453"/>
      <c r="M41" s="181">
        <f t="shared" si="1"/>
        <v>1750</v>
      </c>
    </row>
    <row r="42" spans="1:13">
      <c r="A42" s="348"/>
      <c r="B42" s="349"/>
      <c r="C42" s="349"/>
      <c r="D42" s="349"/>
      <c r="E42" s="349"/>
      <c r="F42" s="349"/>
      <c r="G42" s="349"/>
      <c r="H42" s="370"/>
      <c r="I42" s="175"/>
      <c r="J42" s="220"/>
      <c r="K42" s="452"/>
      <c r="L42" s="453"/>
      <c r="M42" s="181"/>
    </row>
    <row r="43" spans="1:13" ht="13.5" thickBot="1">
      <c r="A43" s="352"/>
      <c r="B43" s="353"/>
      <c r="C43" s="353"/>
      <c r="D43" s="353"/>
      <c r="E43" s="353"/>
      <c r="F43" s="353"/>
      <c r="G43" s="353"/>
      <c r="H43" s="354"/>
      <c r="I43" s="175"/>
      <c r="J43" s="158"/>
      <c r="K43" s="371"/>
      <c r="L43" s="372"/>
      <c r="M43" s="181"/>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5377</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v>50</v>
      </c>
      <c r="L50" s="381"/>
      <c r="M50" s="181">
        <f>J50*K50</f>
        <v>50</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50</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0</v>
      </c>
      <c r="L57" s="451"/>
      <c r="M57" s="187">
        <f>TRUNC((H57+I57)*K57,0)</f>
        <v>0</v>
      </c>
    </row>
    <row r="58" spans="1:13">
      <c r="A58" s="377" t="s">
        <v>128</v>
      </c>
      <c r="B58" s="378"/>
      <c r="C58" s="378"/>
      <c r="D58" s="378"/>
      <c r="E58" s="378"/>
      <c r="F58" s="378"/>
      <c r="G58" s="379"/>
      <c r="H58" s="218">
        <v>49050</v>
      </c>
      <c r="I58" s="218">
        <f>H58*0.75</f>
        <v>36787.5</v>
      </c>
      <c r="J58" s="74"/>
      <c r="K58" s="450">
        <v>0.05</v>
      </c>
      <c r="L58" s="451"/>
      <c r="M58" s="187">
        <f t="shared" ref="M58:M60" si="2">TRUNC((H58+I58)*K58,0)</f>
        <v>4291</v>
      </c>
    </row>
    <row r="59" spans="1:13">
      <c r="A59" s="377" t="s">
        <v>129</v>
      </c>
      <c r="B59" s="378"/>
      <c r="C59" s="378"/>
      <c r="D59" s="378"/>
      <c r="E59" s="378"/>
      <c r="F59" s="378"/>
      <c r="G59" s="379"/>
      <c r="H59" s="218">
        <v>41965</v>
      </c>
      <c r="I59" s="218">
        <f>H59*0.75</f>
        <v>31473.75</v>
      </c>
      <c r="J59" s="74"/>
      <c r="K59" s="450">
        <v>0.05</v>
      </c>
      <c r="L59" s="451"/>
      <c r="M59" s="187">
        <f t="shared" si="2"/>
        <v>3671</v>
      </c>
    </row>
    <row r="60" spans="1:13" ht="13.5" thickBot="1">
      <c r="A60" s="352" t="s">
        <v>130</v>
      </c>
      <c r="B60" s="353"/>
      <c r="C60" s="353"/>
      <c r="D60" s="353"/>
      <c r="E60" s="353"/>
      <c r="F60" s="353"/>
      <c r="G60" s="354"/>
      <c r="H60" s="219">
        <v>90832</v>
      </c>
      <c r="I60" s="219">
        <f>H60*0.75</f>
        <v>68124</v>
      </c>
      <c r="J60" s="73"/>
      <c r="K60" s="448">
        <v>0.01</v>
      </c>
      <c r="L60" s="449"/>
      <c r="M60" s="187">
        <f t="shared" si="2"/>
        <v>1589</v>
      </c>
    </row>
    <row r="61" spans="1:13" ht="14.25" thickBot="1">
      <c r="A61" s="339" t="s">
        <v>52</v>
      </c>
      <c r="B61" s="340"/>
      <c r="C61" s="340"/>
      <c r="D61" s="340"/>
      <c r="E61" s="340"/>
      <c r="F61" s="340"/>
      <c r="G61" s="340"/>
      <c r="H61" s="340"/>
      <c r="I61" s="340"/>
      <c r="J61" s="340"/>
      <c r="K61" s="340"/>
      <c r="L61" s="341"/>
      <c r="M61" s="183">
        <f>SUM(M57:M60)</f>
        <v>9551</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17078</v>
      </c>
    </row>
    <row r="64" spans="1:13">
      <c r="A64" s="357" t="s">
        <v>62</v>
      </c>
      <c r="B64" s="358"/>
      <c r="C64" s="358"/>
      <c r="D64" s="358"/>
      <c r="E64" s="358"/>
      <c r="F64" s="358"/>
      <c r="G64" s="358"/>
      <c r="H64" s="358"/>
      <c r="I64" s="358"/>
      <c r="J64" s="358"/>
      <c r="K64" s="358"/>
      <c r="L64" s="358"/>
      <c r="M64" s="359"/>
    </row>
    <row r="65" spans="1:15">
      <c r="A65" s="360"/>
      <c r="B65" s="361"/>
      <c r="C65" s="361"/>
      <c r="D65" s="361"/>
      <c r="E65" s="361"/>
      <c r="F65" s="361"/>
      <c r="G65" s="361"/>
      <c r="H65" s="361"/>
      <c r="I65" s="361"/>
      <c r="J65" s="361"/>
      <c r="K65" s="361"/>
      <c r="L65" s="361"/>
      <c r="M65" s="362"/>
    </row>
    <row r="66" spans="1:15" ht="13.5" thickBot="1">
      <c r="A66" s="363"/>
      <c r="B66" s="364"/>
      <c r="C66" s="364"/>
      <c r="D66" s="364"/>
      <c r="E66" s="364"/>
      <c r="F66" s="364"/>
      <c r="G66" s="364"/>
      <c r="H66" s="364"/>
      <c r="I66" s="364"/>
      <c r="J66" s="364"/>
      <c r="K66" s="364"/>
      <c r="L66" s="364"/>
      <c r="M66" s="365"/>
    </row>
    <row r="67" spans="1:15" ht="13.5">
      <c r="A67" s="366" t="s">
        <v>63</v>
      </c>
      <c r="B67" s="367"/>
      <c r="C67" s="367"/>
      <c r="D67" s="367"/>
      <c r="E67" s="367"/>
      <c r="F67" s="367"/>
      <c r="G67" s="367"/>
      <c r="H67" s="224"/>
      <c r="I67" s="225"/>
      <c r="J67" s="161" t="s">
        <v>64</v>
      </c>
      <c r="K67" s="368" t="s">
        <v>65</v>
      </c>
      <c r="L67" s="369"/>
      <c r="M67" s="162"/>
    </row>
    <row r="68" spans="1:15">
      <c r="A68" s="348" t="s">
        <v>22</v>
      </c>
      <c r="B68" s="349"/>
      <c r="C68" s="349"/>
      <c r="D68" s="349"/>
      <c r="E68" s="349"/>
      <c r="F68" s="349"/>
      <c r="G68" s="349"/>
      <c r="H68" s="71"/>
      <c r="I68" s="70"/>
      <c r="J68" s="67">
        <v>0.16</v>
      </c>
      <c r="K68" s="337"/>
      <c r="L68" s="338"/>
      <c r="M68" s="66">
        <f>K68</f>
        <v>0</v>
      </c>
    </row>
    <row r="69" spans="1:15">
      <c r="A69" s="72" t="s">
        <v>66</v>
      </c>
      <c r="B69" s="54"/>
      <c r="C69" s="54"/>
      <c r="D69" s="54"/>
      <c r="E69" s="54"/>
      <c r="F69" s="54"/>
      <c r="G69" s="54"/>
      <c r="H69" s="71"/>
      <c r="I69" s="70"/>
      <c r="J69" s="67">
        <v>0</v>
      </c>
      <c r="K69" s="337"/>
      <c r="L69" s="338"/>
      <c r="M69" s="66">
        <f t="shared" ref="M69:M70" si="3">K69</f>
        <v>0</v>
      </c>
    </row>
    <row r="70" spans="1:15" ht="13.5" thickBot="1">
      <c r="A70" s="222" t="s">
        <v>67</v>
      </c>
      <c r="B70" s="223"/>
      <c r="C70" s="223"/>
      <c r="D70" s="223"/>
      <c r="E70" s="223"/>
      <c r="F70" s="223"/>
      <c r="G70" s="223"/>
      <c r="H70" s="69"/>
      <c r="I70" s="68"/>
      <c r="J70" s="67">
        <v>0.05</v>
      </c>
      <c r="K70" s="337"/>
      <c r="L70" s="338"/>
      <c r="M70" s="66">
        <f t="shared" si="3"/>
        <v>0</v>
      </c>
    </row>
    <row r="71" spans="1:15" ht="14.25" thickBot="1">
      <c r="A71" s="339" t="s">
        <v>52</v>
      </c>
      <c r="B71" s="340"/>
      <c r="C71" s="340"/>
      <c r="D71" s="340"/>
      <c r="E71" s="340"/>
      <c r="F71" s="340"/>
      <c r="G71" s="340"/>
      <c r="H71" s="340"/>
      <c r="I71" s="340"/>
      <c r="J71" s="340"/>
      <c r="K71" s="340"/>
      <c r="L71" s="341"/>
      <c r="M71" s="65">
        <f>SUM(M68:M70)</f>
        <v>0</v>
      </c>
    </row>
    <row r="72" spans="1:15" ht="13.5" thickBot="1">
      <c r="A72" s="53"/>
      <c r="B72" s="47"/>
      <c r="C72" s="47"/>
      <c r="D72" s="47"/>
      <c r="E72" s="47"/>
      <c r="F72" s="47"/>
      <c r="G72" s="47"/>
      <c r="H72" s="47"/>
      <c r="I72" s="47"/>
      <c r="J72" s="47"/>
      <c r="K72" s="47"/>
      <c r="L72" s="47"/>
      <c r="M72" s="52"/>
    </row>
    <row r="73" spans="1:15" ht="13.5" thickBot="1">
      <c r="A73" s="342" t="s">
        <v>68</v>
      </c>
      <c r="B73" s="343"/>
      <c r="C73" s="343"/>
      <c r="D73" s="343"/>
      <c r="E73" s="343"/>
      <c r="F73" s="343"/>
      <c r="G73" s="343"/>
      <c r="H73" s="343"/>
      <c r="I73" s="343"/>
      <c r="J73" s="343"/>
      <c r="K73" s="343"/>
      <c r="L73" s="344"/>
      <c r="M73" s="163">
        <f>M63+M71</f>
        <v>17078</v>
      </c>
      <c r="O73" s="237"/>
    </row>
    <row r="74" spans="1:15" ht="13.5" thickBot="1">
      <c r="A74" s="64"/>
      <c r="B74" s="63"/>
      <c r="C74" s="63"/>
      <c r="D74" s="63"/>
      <c r="E74" s="63"/>
      <c r="F74" s="63"/>
      <c r="G74" s="63"/>
      <c r="H74" s="63"/>
      <c r="I74" s="63"/>
      <c r="J74" s="63"/>
      <c r="K74" s="63"/>
      <c r="L74" s="63"/>
      <c r="M74" s="163"/>
    </row>
    <row r="75" spans="1:15" ht="13.5" thickBot="1">
      <c r="A75" s="53"/>
      <c r="B75" s="47"/>
      <c r="C75" s="47"/>
      <c r="D75" s="47"/>
      <c r="E75" s="47"/>
      <c r="F75" s="47"/>
      <c r="G75" s="47"/>
      <c r="H75" s="47"/>
      <c r="I75" s="47"/>
      <c r="J75" s="47"/>
      <c r="K75" s="47"/>
      <c r="L75" s="47"/>
      <c r="M75" s="163"/>
    </row>
    <row r="76" spans="1:15">
      <c r="A76" s="53"/>
      <c r="B76" s="47"/>
      <c r="C76" s="47"/>
      <c r="D76" s="47"/>
      <c r="E76" s="47"/>
      <c r="F76" s="47"/>
      <c r="G76" s="47"/>
      <c r="H76" s="47"/>
      <c r="I76" s="47"/>
      <c r="J76" s="47"/>
      <c r="K76" s="47"/>
      <c r="L76" s="47"/>
      <c r="M76" s="52"/>
    </row>
    <row r="77" spans="1:15">
      <c r="A77" s="53"/>
      <c r="B77" s="47"/>
      <c r="C77" s="47"/>
      <c r="D77" s="47"/>
      <c r="E77" s="47"/>
      <c r="F77" s="55"/>
      <c r="G77" s="55"/>
      <c r="H77" s="55"/>
      <c r="I77" s="55"/>
      <c r="J77" s="47"/>
      <c r="K77" s="47"/>
      <c r="L77" s="47"/>
      <c r="M77" s="190"/>
    </row>
    <row r="78" spans="1:15" ht="13.5">
      <c r="A78" s="61"/>
      <c r="B78" s="103"/>
      <c r="C78" s="103"/>
      <c r="D78" s="103"/>
      <c r="E78" s="103"/>
      <c r="F78" s="55"/>
      <c r="G78" s="103"/>
      <c r="H78" s="103"/>
      <c r="I78" s="103"/>
      <c r="J78" s="103"/>
      <c r="K78" s="103"/>
      <c r="L78" s="103"/>
      <c r="M78" s="60" t="s">
        <v>135</v>
      </c>
    </row>
    <row r="79" spans="1:15" ht="13.5">
      <c r="A79" s="61"/>
      <c r="B79" s="103"/>
      <c r="C79" s="103"/>
      <c r="D79" s="103"/>
      <c r="E79" s="103"/>
      <c r="F79" s="55"/>
      <c r="G79" s="47"/>
      <c r="H79" s="47"/>
      <c r="I79" s="103"/>
      <c r="J79" s="103"/>
      <c r="K79" s="103"/>
      <c r="L79" s="103"/>
      <c r="M79" s="60"/>
    </row>
    <row r="80" spans="1:15">
      <c r="A80" s="56"/>
      <c r="B80" s="104"/>
      <c r="C80" s="104"/>
      <c r="D80" s="104"/>
      <c r="E80" s="104"/>
      <c r="F80" s="55"/>
      <c r="G80" s="104"/>
      <c r="H80" s="104"/>
      <c r="I80" s="104"/>
      <c r="J80" s="104"/>
      <c r="K80" s="104"/>
      <c r="L80" s="104"/>
      <c r="M80" s="50"/>
    </row>
    <row r="81" spans="1:13">
      <c r="A81" s="53"/>
      <c r="B81" s="47"/>
      <c r="C81" s="47"/>
      <c r="D81" s="47"/>
      <c r="E81" s="47"/>
      <c r="F81" s="47" t="s">
        <v>69</v>
      </c>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6:M48"/>
    <mergeCell ref="A40:H40"/>
    <mergeCell ref="K40:L40"/>
    <mergeCell ref="A41:H41"/>
    <mergeCell ref="K41:L41"/>
    <mergeCell ref="A42:H42"/>
    <mergeCell ref="K42:L42"/>
    <mergeCell ref="A43:H43"/>
    <mergeCell ref="K43:L43"/>
    <mergeCell ref="A44:H44"/>
    <mergeCell ref="K44:L44"/>
    <mergeCell ref="A45:L45"/>
    <mergeCell ref="A49:H49"/>
    <mergeCell ref="K49:L49"/>
    <mergeCell ref="A50:H50"/>
    <mergeCell ref="K50:L50"/>
    <mergeCell ref="A51:H51"/>
    <mergeCell ref="K51:L51"/>
    <mergeCell ref="A52:L52"/>
    <mergeCell ref="A53:M55"/>
    <mergeCell ref="A56:G56"/>
    <mergeCell ref="K56:L56"/>
    <mergeCell ref="A57:G57"/>
    <mergeCell ref="K57:L57"/>
    <mergeCell ref="A68:G68"/>
    <mergeCell ref="K68:L68"/>
    <mergeCell ref="A58:G58"/>
    <mergeCell ref="K58:L58"/>
    <mergeCell ref="A59:G59"/>
    <mergeCell ref="K59:L59"/>
    <mergeCell ref="A60:G60"/>
    <mergeCell ref="K60:L60"/>
    <mergeCell ref="A61:L61"/>
    <mergeCell ref="A63:L63"/>
    <mergeCell ref="A64:M66"/>
    <mergeCell ref="A67:G67"/>
    <mergeCell ref="K67:L67"/>
    <mergeCell ref="A87:M88"/>
    <mergeCell ref="A89:M90"/>
    <mergeCell ref="I96:M97"/>
    <mergeCell ref="A97:C97"/>
    <mergeCell ref="K69:L69"/>
    <mergeCell ref="K70:L70"/>
    <mergeCell ref="A71:L71"/>
    <mergeCell ref="A73:L73"/>
    <mergeCell ref="A83:M83"/>
    <mergeCell ref="A84:M84"/>
  </mergeCells>
  <pageMargins left="0.7" right="0.7" top="0.75" bottom="0.75" header="0.3" footer="0.3"/>
  <pageSetup paperSize="9" scale="57"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97"/>
  <sheetViews>
    <sheetView topLeftCell="A69" zoomScale="84" zoomScaleNormal="84" workbookViewId="0">
      <selection activeCell="E76" sqref="E76:L80"/>
    </sheetView>
  </sheetViews>
  <sheetFormatPr baseColWidth="10" defaultRowHeight="12.75"/>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ht="13.5" thickBot="1">
      <c r="A8" s="398"/>
      <c r="B8" s="400"/>
      <c r="C8" s="401"/>
      <c r="D8" s="401"/>
      <c r="E8" s="401"/>
      <c r="F8" s="401"/>
      <c r="G8" s="401"/>
      <c r="H8" s="401"/>
      <c r="I8" s="402"/>
      <c r="J8" s="403"/>
      <c r="K8" s="404"/>
      <c r="L8" s="404"/>
      <c r="M8" s="405"/>
    </row>
    <row r="9" spans="1:13">
      <c r="A9" s="399"/>
      <c r="B9" s="400" t="s">
        <v>232</v>
      </c>
      <c r="C9" s="401"/>
      <c r="D9" s="401"/>
      <c r="E9" s="401"/>
      <c r="F9" s="401"/>
      <c r="G9" s="401"/>
      <c r="H9" s="401"/>
      <c r="I9" s="402"/>
      <c r="J9" s="406"/>
      <c r="K9" s="407"/>
      <c r="L9" s="407"/>
      <c r="M9" s="408"/>
    </row>
    <row r="10" spans="1:13">
      <c r="A10" s="399"/>
      <c r="B10" s="409" t="s">
        <v>231</v>
      </c>
      <c r="C10" s="410"/>
      <c r="D10" s="410"/>
      <c r="E10" s="410"/>
      <c r="F10" s="410"/>
      <c r="G10" s="410"/>
      <c r="H10" s="410"/>
      <c r="I10" s="411"/>
      <c r="J10" s="415" t="s">
        <v>31</v>
      </c>
      <c r="K10" s="417"/>
      <c r="L10" s="418"/>
      <c r="M10" s="419"/>
    </row>
    <row r="11" spans="1:13" ht="13.5">
      <c r="A11" s="399"/>
      <c r="B11" s="412"/>
      <c r="C11" s="413"/>
      <c r="D11" s="413"/>
      <c r="E11" s="413"/>
      <c r="F11" s="413"/>
      <c r="G11" s="413"/>
      <c r="H11" s="413"/>
      <c r="I11" s="414"/>
      <c r="J11" s="416"/>
      <c r="K11" s="420"/>
      <c r="L11" s="421"/>
      <c r="M11" s="422"/>
    </row>
    <row r="12" spans="1:13">
      <c r="A12" s="399"/>
      <c r="B12" s="423"/>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13.5" thickBot="1">
      <c r="A25" s="153" t="s">
        <v>136</v>
      </c>
      <c r="B25" s="464" t="s">
        <v>183</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35000</v>
      </c>
      <c r="K30" s="469">
        <v>0.05</v>
      </c>
      <c r="L30" s="470"/>
      <c r="M30" s="181">
        <f>TRUNC(J30*K30)</f>
        <v>1750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63000</v>
      </c>
      <c r="K34" s="471">
        <v>1</v>
      </c>
      <c r="L34" s="472"/>
      <c r="M34" s="181">
        <f t="shared" si="0"/>
        <v>63000</v>
      </c>
    </row>
    <row r="35" spans="1:13" ht="14.25" thickBot="1">
      <c r="A35" s="339" t="s">
        <v>52</v>
      </c>
      <c r="B35" s="340"/>
      <c r="C35" s="340"/>
      <c r="D35" s="340"/>
      <c r="E35" s="340"/>
      <c r="F35" s="340"/>
      <c r="G35" s="340"/>
      <c r="H35" s="340"/>
      <c r="I35" s="340"/>
      <c r="J35" s="340"/>
      <c r="K35" s="340"/>
      <c r="L35" s="341"/>
      <c r="M35" s="182">
        <f>SUM(M30:M34)</f>
        <v>64750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184</v>
      </c>
      <c r="B40" s="349"/>
      <c r="C40" s="349"/>
      <c r="D40" s="349"/>
      <c r="E40" s="349"/>
      <c r="F40" s="349"/>
      <c r="G40" s="349"/>
      <c r="H40" s="370"/>
      <c r="I40" s="175" t="s">
        <v>77</v>
      </c>
      <c r="J40" s="220">
        <v>1</v>
      </c>
      <c r="K40" s="452">
        <v>13500</v>
      </c>
      <c r="L40" s="453"/>
      <c r="M40" s="181">
        <f t="shared" ref="M40:M44" si="1">J40*K40</f>
        <v>13500</v>
      </c>
    </row>
    <row r="41" spans="1:13">
      <c r="A41" s="348"/>
      <c r="B41" s="349"/>
      <c r="C41" s="349"/>
      <c r="D41" s="349"/>
      <c r="E41" s="349"/>
      <c r="F41" s="349"/>
      <c r="G41" s="349"/>
      <c r="H41" s="370"/>
      <c r="I41" s="175"/>
      <c r="J41" s="220"/>
      <c r="K41" s="452"/>
      <c r="L41" s="453"/>
      <c r="M41" s="181"/>
    </row>
    <row r="42" spans="1:13">
      <c r="A42" s="348"/>
      <c r="B42" s="349"/>
      <c r="C42" s="349"/>
      <c r="D42" s="349"/>
      <c r="E42" s="349"/>
      <c r="F42" s="349"/>
      <c r="G42" s="349"/>
      <c r="H42" s="370"/>
      <c r="I42" s="175"/>
      <c r="J42" s="220"/>
      <c r="K42" s="452"/>
      <c r="L42" s="453"/>
      <c r="M42" s="181"/>
    </row>
    <row r="43" spans="1:13" ht="13.5" thickBot="1">
      <c r="A43" s="352"/>
      <c r="B43" s="353"/>
      <c r="C43" s="353"/>
      <c r="D43" s="353"/>
      <c r="E43" s="353"/>
      <c r="F43" s="353"/>
      <c r="G43" s="353"/>
      <c r="H43" s="354"/>
      <c r="I43" s="175"/>
      <c r="J43" s="158"/>
      <c r="K43" s="371"/>
      <c r="L43" s="372"/>
      <c r="M43" s="181"/>
    </row>
    <row r="44" spans="1:13" ht="13.5" thickBot="1">
      <c r="A44" s="352"/>
      <c r="B44" s="353"/>
      <c r="C44" s="353"/>
      <c r="D44" s="353"/>
      <c r="E44" s="353"/>
      <c r="F44" s="353"/>
      <c r="G44" s="353"/>
      <c r="H44" s="354"/>
      <c r="I44" s="175"/>
      <c r="J44" s="159"/>
      <c r="K44" s="373"/>
      <c r="L44" s="374"/>
      <c r="M44" s="181">
        <f t="shared" si="1"/>
        <v>0</v>
      </c>
    </row>
    <row r="45" spans="1:13" ht="14.25" thickBot="1">
      <c r="A45" s="339" t="s">
        <v>52</v>
      </c>
      <c r="B45" s="340"/>
      <c r="C45" s="340"/>
      <c r="D45" s="340"/>
      <c r="E45" s="340"/>
      <c r="F45" s="340"/>
      <c r="G45" s="340"/>
      <c r="H45" s="340"/>
      <c r="I45" s="340"/>
      <c r="J45" s="340"/>
      <c r="K45" s="340"/>
      <c r="L45" s="341"/>
      <c r="M45" s="183">
        <f>SUM(M40:M44)</f>
        <v>13500</v>
      </c>
    </row>
    <row r="46" spans="1:13">
      <c r="A46" s="357" t="s">
        <v>55</v>
      </c>
      <c r="B46" s="358"/>
      <c r="C46" s="358"/>
      <c r="D46" s="358"/>
      <c r="E46" s="358"/>
      <c r="F46" s="358"/>
      <c r="G46" s="358"/>
      <c r="H46" s="358"/>
      <c r="I46" s="358"/>
      <c r="J46" s="358"/>
      <c r="K46" s="358"/>
      <c r="L46" s="358"/>
      <c r="M46" s="359"/>
    </row>
    <row r="47" spans="1:13">
      <c r="A47" s="360"/>
      <c r="B47" s="361"/>
      <c r="C47" s="361"/>
      <c r="D47" s="361"/>
      <c r="E47" s="361"/>
      <c r="F47" s="361"/>
      <c r="G47" s="361"/>
      <c r="H47" s="361"/>
      <c r="I47" s="361"/>
      <c r="J47" s="361"/>
      <c r="K47" s="361"/>
      <c r="L47" s="361"/>
      <c r="M47" s="362"/>
    </row>
    <row r="48" spans="1:13" ht="13.5" thickBot="1">
      <c r="A48" s="363"/>
      <c r="B48" s="364"/>
      <c r="C48" s="364"/>
      <c r="D48" s="364"/>
      <c r="E48" s="364"/>
      <c r="F48" s="364"/>
      <c r="G48" s="364"/>
      <c r="H48" s="364"/>
      <c r="I48" s="364"/>
      <c r="J48" s="364"/>
      <c r="K48" s="364"/>
      <c r="L48" s="364"/>
      <c r="M48" s="365"/>
    </row>
    <row r="49" spans="1:13" ht="13.5">
      <c r="A49" s="366" t="s">
        <v>56</v>
      </c>
      <c r="B49" s="367"/>
      <c r="C49" s="367"/>
      <c r="D49" s="367"/>
      <c r="E49" s="367"/>
      <c r="F49" s="367"/>
      <c r="G49" s="367"/>
      <c r="H49" s="375" t="s">
        <v>45</v>
      </c>
      <c r="I49" s="226" t="s">
        <v>45</v>
      </c>
      <c r="J49" s="155" t="s">
        <v>10</v>
      </c>
      <c r="K49" s="376" t="s">
        <v>54</v>
      </c>
      <c r="L49" s="375"/>
      <c r="M49" s="156" t="s">
        <v>51</v>
      </c>
    </row>
    <row r="50" spans="1:13">
      <c r="A50" s="377" t="s">
        <v>131</v>
      </c>
      <c r="B50" s="378"/>
      <c r="C50" s="378"/>
      <c r="D50" s="378"/>
      <c r="E50" s="378"/>
      <c r="F50" s="378"/>
      <c r="G50" s="378"/>
      <c r="H50" s="379"/>
      <c r="I50" s="76"/>
      <c r="J50" s="75">
        <v>1</v>
      </c>
      <c r="K50" s="380">
        <v>0</v>
      </c>
      <c r="L50" s="381"/>
      <c r="M50" s="181">
        <f>J50*K50</f>
        <v>0</v>
      </c>
    </row>
    <row r="51" spans="1:13" ht="13.5" thickBot="1">
      <c r="A51" s="377"/>
      <c r="B51" s="378"/>
      <c r="C51" s="378"/>
      <c r="D51" s="378"/>
      <c r="E51" s="378"/>
      <c r="F51" s="378"/>
      <c r="G51" s="378"/>
      <c r="H51" s="379"/>
      <c r="I51" s="48"/>
      <c r="J51" s="73"/>
      <c r="K51" s="382"/>
      <c r="L51" s="383"/>
      <c r="M51" s="184"/>
    </row>
    <row r="52" spans="1:13" ht="14.25" thickBot="1">
      <c r="A52" s="339" t="s">
        <v>52</v>
      </c>
      <c r="B52" s="340"/>
      <c r="C52" s="340"/>
      <c r="D52" s="340"/>
      <c r="E52" s="340"/>
      <c r="F52" s="340"/>
      <c r="G52" s="340"/>
      <c r="H52" s="340"/>
      <c r="I52" s="340"/>
      <c r="J52" s="340"/>
      <c r="K52" s="340"/>
      <c r="L52" s="341"/>
      <c r="M52" s="182">
        <f>SUM(M50:M51)</f>
        <v>0</v>
      </c>
    </row>
    <row r="53" spans="1:13">
      <c r="A53" s="357" t="s">
        <v>57</v>
      </c>
      <c r="B53" s="358"/>
      <c r="C53" s="358"/>
      <c r="D53" s="358"/>
      <c r="E53" s="358"/>
      <c r="F53" s="358"/>
      <c r="G53" s="358"/>
      <c r="H53" s="358"/>
      <c r="I53" s="358"/>
      <c r="J53" s="358"/>
      <c r="K53" s="358"/>
      <c r="L53" s="358"/>
      <c r="M53" s="359"/>
    </row>
    <row r="54" spans="1:13">
      <c r="A54" s="360"/>
      <c r="B54" s="361"/>
      <c r="C54" s="361"/>
      <c r="D54" s="361"/>
      <c r="E54" s="361"/>
      <c r="F54" s="361"/>
      <c r="G54" s="361"/>
      <c r="H54" s="361"/>
      <c r="I54" s="361"/>
      <c r="J54" s="361"/>
      <c r="K54" s="361"/>
      <c r="L54" s="361"/>
      <c r="M54" s="362"/>
    </row>
    <row r="55" spans="1:13" ht="13.5" thickBot="1">
      <c r="A55" s="363"/>
      <c r="B55" s="364"/>
      <c r="C55" s="364"/>
      <c r="D55" s="364"/>
      <c r="E55" s="364"/>
      <c r="F55" s="364"/>
      <c r="G55" s="364"/>
      <c r="H55" s="364"/>
      <c r="I55" s="364"/>
      <c r="J55" s="364"/>
      <c r="K55" s="364"/>
      <c r="L55" s="364"/>
      <c r="M55" s="365"/>
    </row>
    <row r="56" spans="1:13" ht="13.5">
      <c r="A56" s="467" t="s">
        <v>58</v>
      </c>
      <c r="B56" s="468"/>
      <c r="C56" s="468"/>
      <c r="D56" s="468"/>
      <c r="E56" s="468"/>
      <c r="F56" s="468"/>
      <c r="G56" s="468"/>
      <c r="H56" s="155" t="s">
        <v>59</v>
      </c>
      <c r="I56" s="160" t="s">
        <v>60</v>
      </c>
      <c r="J56" s="161" t="s">
        <v>132</v>
      </c>
      <c r="K56" s="368" t="s">
        <v>50</v>
      </c>
      <c r="L56" s="369"/>
      <c r="M56" s="162" t="s">
        <v>51</v>
      </c>
    </row>
    <row r="57" spans="1:13">
      <c r="A57" s="377" t="s">
        <v>127</v>
      </c>
      <c r="B57" s="378"/>
      <c r="C57" s="378"/>
      <c r="D57" s="378"/>
      <c r="E57" s="378"/>
      <c r="F57" s="378"/>
      <c r="G57" s="379"/>
      <c r="H57" s="218">
        <v>72668</v>
      </c>
      <c r="I57" s="218">
        <f>H57*0.75</f>
        <v>54501</v>
      </c>
      <c r="J57" s="74"/>
      <c r="K57" s="450">
        <v>0.05</v>
      </c>
      <c r="L57" s="451"/>
      <c r="M57" s="187">
        <f>TRUNC((H57+I57)*K57,0)</f>
        <v>6358</v>
      </c>
    </row>
    <row r="58" spans="1:13">
      <c r="A58" s="377" t="s">
        <v>128</v>
      </c>
      <c r="B58" s="378"/>
      <c r="C58" s="378"/>
      <c r="D58" s="378"/>
      <c r="E58" s="378"/>
      <c r="F58" s="378"/>
      <c r="G58" s="379"/>
      <c r="H58" s="218">
        <v>49050</v>
      </c>
      <c r="I58" s="218">
        <f>H58*0.75</f>
        <v>36787.5</v>
      </c>
      <c r="J58" s="74"/>
      <c r="K58" s="450">
        <v>0.04</v>
      </c>
      <c r="L58" s="451"/>
      <c r="M58" s="187">
        <f t="shared" ref="M58:M60" si="2">TRUNC((H58+I58)*K58,0)</f>
        <v>3433</v>
      </c>
    </row>
    <row r="59" spans="1:13">
      <c r="A59" s="377" t="s">
        <v>129</v>
      </c>
      <c r="B59" s="378"/>
      <c r="C59" s="378"/>
      <c r="D59" s="378"/>
      <c r="E59" s="378"/>
      <c r="F59" s="378"/>
      <c r="G59" s="379"/>
      <c r="H59" s="218">
        <v>41965</v>
      </c>
      <c r="I59" s="218">
        <f>H59*0.75</f>
        <v>31473.75</v>
      </c>
      <c r="J59" s="74"/>
      <c r="K59" s="450">
        <v>0.05</v>
      </c>
      <c r="L59" s="451"/>
      <c r="M59" s="187">
        <f t="shared" si="2"/>
        <v>3671</v>
      </c>
    </row>
    <row r="60" spans="1:13" ht="13.5" thickBot="1">
      <c r="A60" s="352" t="s">
        <v>130</v>
      </c>
      <c r="B60" s="353"/>
      <c r="C60" s="353"/>
      <c r="D60" s="353"/>
      <c r="E60" s="353"/>
      <c r="F60" s="353"/>
      <c r="G60" s="354"/>
      <c r="H60" s="219">
        <v>90832</v>
      </c>
      <c r="I60" s="219">
        <f>H60*0.75</f>
        <v>68124</v>
      </c>
      <c r="J60" s="73"/>
      <c r="K60" s="448">
        <v>0.01</v>
      </c>
      <c r="L60" s="449"/>
      <c r="M60" s="187">
        <f t="shared" si="2"/>
        <v>1589</v>
      </c>
    </row>
    <row r="61" spans="1:13" ht="14.25" thickBot="1">
      <c r="A61" s="339" t="s">
        <v>52</v>
      </c>
      <c r="B61" s="340"/>
      <c r="C61" s="340"/>
      <c r="D61" s="340"/>
      <c r="E61" s="340"/>
      <c r="F61" s="340"/>
      <c r="G61" s="340"/>
      <c r="H61" s="340"/>
      <c r="I61" s="340"/>
      <c r="J61" s="340"/>
      <c r="K61" s="340"/>
      <c r="L61" s="341"/>
      <c r="M61" s="183">
        <f>SUM(M57:M60)</f>
        <v>15051</v>
      </c>
    </row>
    <row r="62" spans="1:13" ht="13.5" thickBot="1">
      <c r="A62" s="53"/>
      <c r="B62" s="47"/>
      <c r="C62" s="47"/>
      <c r="D62" s="47"/>
      <c r="E62" s="47"/>
      <c r="F62" s="47"/>
      <c r="G62" s="47"/>
      <c r="H62" s="47"/>
      <c r="I62" s="47"/>
      <c r="J62" s="47"/>
      <c r="K62" s="47"/>
      <c r="L62" s="47"/>
      <c r="M62" s="52"/>
    </row>
    <row r="63" spans="1:13" ht="13.5" thickBot="1">
      <c r="A63" s="342" t="s">
        <v>61</v>
      </c>
      <c r="B63" s="343"/>
      <c r="C63" s="343"/>
      <c r="D63" s="343"/>
      <c r="E63" s="343"/>
      <c r="F63" s="343"/>
      <c r="G63" s="343"/>
      <c r="H63" s="343"/>
      <c r="I63" s="343"/>
      <c r="J63" s="343"/>
      <c r="K63" s="343"/>
      <c r="L63" s="344"/>
      <c r="M63" s="188">
        <f>M61+M52+M45+M35</f>
        <v>93301</v>
      </c>
    </row>
    <row r="64" spans="1:13">
      <c r="A64" s="357" t="s">
        <v>62</v>
      </c>
      <c r="B64" s="358"/>
      <c r="C64" s="358"/>
      <c r="D64" s="358"/>
      <c r="E64" s="358"/>
      <c r="F64" s="358"/>
      <c r="G64" s="358"/>
      <c r="H64" s="358"/>
      <c r="I64" s="358"/>
      <c r="J64" s="358"/>
      <c r="K64" s="358"/>
      <c r="L64" s="358"/>
      <c r="M64" s="359"/>
    </row>
    <row r="65" spans="1:13">
      <c r="A65" s="360"/>
      <c r="B65" s="361"/>
      <c r="C65" s="361"/>
      <c r="D65" s="361"/>
      <c r="E65" s="361"/>
      <c r="F65" s="361"/>
      <c r="G65" s="361"/>
      <c r="H65" s="361"/>
      <c r="I65" s="361"/>
      <c r="J65" s="361"/>
      <c r="K65" s="361"/>
      <c r="L65" s="361"/>
      <c r="M65" s="362"/>
    </row>
    <row r="66" spans="1:13" ht="13.5" thickBot="1">
      <c r="A66" s="363"/>
      <c r="B66" s="364"/>
      <c r="C66" s="364"/>
      <c r="D66" s="364"/>
      <c r="E66" s="364"/>
      <c r="F66" s="364"/>
      <c r="G66" s="364"/>
      <c r="H66" s="364"/>
      <c r="I66" s="364"/>
      <c r="J66" s="364"/>
      <c r="K66" s="364"/>
      <c r="L66" s="364"/>
      <c r="M66" s="365"/>
    </row>
    <row r="67" spans="1:13" ht="13.5">
      <c r="A67" s="366" t="s">
        <v>63</v>
      </c>
      <c r="B67" s="367"/>
      <c r="C67" s="367"/>
      <c r="D67" s="367"/>
      <c r="E67" s="367"/>
      <c r="F67" s="367"/>
      <c r="G67" s="367"/>
      <c r="H67" s="224"/>
      <c r="I67" s="225"/>
      <c r="J67" s="161" t="s">
        <v>64</v>
      </c>
      <c r="K67" s="368" t="s">
        <v>65</v>
      </c>
      <c r="L67" s="369"/>
      <c r="M67" s="162"/>
    </row>
    <row r="68" spans="1:13">
      <c r="A68" s="348" t="s">
        <v>22</v>
      </c>
      <c r="B68" s="349"/>
      <c r="C68" s="349"/>
      <c r="D68" s="349"/>
      <c r="E68" s="349"/>
      <c r="F68" s="349"/>
      <c r="G68" s="349"/>
      <c r="H68" s="71"/>
      <c r="I68" s="70"/>
      <c r="J68" s="67">
        <v>0.16</v>
      </c>
      <c r="K68" s="337"/>
      <c r="L68" s="338"/>
      <c r="M68" s="66">
        <f>K68</f>
        <v>0</v>
      </c>
    </row>
    <row r="69" spans="1:13">
      <c r="A69" s="72" t="s">
        <v>66</v>
      </c>
      <c r="B69" s="54"/>
      <c r="C69" s="54"/>
      <c r="D69" s="54"/>
      <c r="E69" s="54"/>
      <c r="F69" s="54"/>
      <c r="G69" s="54"/>
      <c r="H69" s="71"/>
      <c r="I69" s="70"/>
      <c r="J69" s="67">
        <v>0</v>
      </c>
      <c r="K69" s="337"/>
      <c r="L69" s="338"/>
      <c r="M69" s="66">
        <f t="shared" ref="M69:M70" si="3">K69</f>
        <v>0</v>
      </c>
    </row>
    <row r="70" spans="1:13" ht="13.5" thickBot="1">
      <c r="A70" s="222" t="s">
        <v>67</v>
      </c>
      <c r="B70" s="223"/>
      <c r="C70" s="223"/>
      <c r="D70" s="223"/>
      <c r="E70" s="223"/>
      <c r="F70" s="223"/>
      <c r="G70" s="223"/>
      <c r="H70" s="69"/>
      <c r="I70" s="68"/>
      <c r="J70" s="67">
        <v>0.05</v>
      </c>
      <c r="K70" s="337"/>
      <c r="L70" s="338"/>
      <c r="M70" s="66">
        <f t="shared" si="3"/>
        <v>0</v>
      </c>
    </row>
    <row r="71" spans="1:13" ht="14.25" thickBot="1">
      <c r="A71" s="339" t="s">
        <v>52</v>
      </c>
      <c r="B71" s="340"/>
      <c r="C71" s="340"/>
      <c r="D71" s="340"/>
      <c r="E71" s="340"/>
      <c r="F71" s="340"/>
      <c r="G71" s="340"/>
      <c r="H71" s="340"/>
      <c r="I71" s="340"/>
      <c r="J71" s="340"/>
      <c r="K71" s="340"/>
      <c r="L71" s="341"/>
      <c r="M71" s="65">
        <f>SUM(M68:M70)</f>
        <v>0</v>
      </c>
    </row>
    <row r="72" spans="1:13" ht="13.5" thickBot="1">
      <c r="A72" s="53"/>
      <c r="B72" s="47"/>
      <c r="C72" s="47"/>
      <c r="D72" s="47"/>
      <c r="E72" s="47"/>
      <c r="F72" s="47"/>
      <c r="G72" s="47"/>
      <c r="H72" s="47"/>
      <c r="I72" s="47"/>
      <c r="J72" s="47"/>
      <c r="K72" s="47"/>
      <c r="L72" s="47"/>
      <c r="M72" s="52"/>
    </row>
    <row r="73" spans="1:13" ht="13.5" thickBot="1">
      <c r="A73" s="342" t="s">
        <v>68</v>
      </c>
      <c r="B73" s="343"/>
      <c r="C73" s="343"/>
      <c r="D73" s="343"/>
      <c r="E73" s="343"/>
      <c r="F73" s="343"/>
      <c r="G73" s="343"/>
      <c r="H73" s="343"/>
      <c r="I73" s="343"/>
      <c r="J73" s="343"/>
      <c r="K73" s="343"/>
      <c r="L73" s="344"/>
      <c r="M73" s="163">
        <f>M63+M71</f>
        <v>93301</v>
      </c>
    </row>
    <row r="74" spans="1:13" ht="13.5" thickBot="1">
      <c r="A74" s="64"/>
      <c r="B74" s="63"/>
      <c r="C74" s="63"/>
      <c r="D74" s="63"/>
      <c r="E74" s="63"/>
      <c r="F74" s="63"/>
      <c r="G74" s="63"/>
      <c r="H74" s="63"/>
      <c r="I74" s="63"/>
      <c r="J74" s="63"/>
      <c r="K74" s="63"/>
      <c r="L74" s="63"/>
      <c r="M74" s="163"/>
    </row>
    <row r="75" spans="1:13" ht="13.5" thickBot="1">
      <c r="A75" s="53"/>
      <c r="B75" s="47"/>
      <c r="C75" s="47"/>
      <c r="D75" s="47"/>
      <c r="E75" s="47"/>
      <c r="F75" s="47"/>
      <c r="G75" s="47"/>
      <c r="H75" s="47"/>
      <c r="I75" s="47"/>
      <c r="J75" s="47"/>
      <c r="K75" s="47"/>
      <c r="L75" s="47"/>
      <c r="M75" s="163"/>
    </row>
    <row r="76" spans="1:13">
      <c r="A76" s="53"/>
      <c r="B76" s="47"/>
      <c r="C76" s="47"/>
      <c r="D76" s="47"/>
      <c r="E76" s="47"/>
      <c r="F76" s="47"/>
      <c r="G76" s="47"/>
      <c r="H76" s="47"/>
      <c r="I76" s="47"/>
      <c r="J76" s="47"/>
      <c r="K76" s="47"/>
      <c r="L76" s="47"/>
      <c r="M76" s="52"/>
    </row>
    <row r="77" spans="1:13">
      <c r="A77" s="53"/>
      <c r="B77" s="47"/>
      <c r="C77" s="47"/>
      <c r="D77" s="47"/>
      <c r="E77" s="47"/>
      <c r="F77" s="55"/>
      <c r="G77" s="55"/>
      <c r="H77" s="55"/>
      <c r="I77" s="55"/>
      <c r="J77" s="47"/>
      <c r="K77" s="47"/>
      <c r="L77" s="47"/>
      <c r="M77" s="190"/>
    </row>
    <row r="78" spans="1:13" ht="13.5">
      <c r="A78" s="61"/>
      <c r="B78" s="103"/>
      <c r="C78" s="103"/>
      <c r="D78" s="103"/>
      <c r="E78" s="103"/>
      <c r="F78" s="55"/>
      <c r="G78" s="103"/>
      <c r="H78" s="103"/>
      <c r="I78" s="103"/>
      <c r="J78" s="103"/>
      <c r="K78" s="103"/>
      <c r="L78" s="103"/>
      <c r="M78" s="60" t="s">
        <v>135</v>
      </c>
    </row>
    <row r="79" spans="1:13" ht="13.5">
      <c r="A79" s="61"/>
      <c r="B79" s="103"/>
      <c r="C79" s="103"/>
      <c r="D79" s="103"/>
      <c r="E79" s="103"/>
      <c r="F79" s="55"/>
      <c r="G79" s="47"/>
      <c r="H79" s="47"/>
      <c r="I79" s="103"/>
      <c r="J79" s="103"/>
      <c r="K79" s="103"/>
      <c r="L79" s="103"/>
      <c r="M79" s="60"/>
    </row>
    <row r="80" spans="1:13">
      <c r="A80" s="56"/>
      <c r="B80" s="104"/>
      <c r="C80" s="104"/>
      <c r="D80" s="104"/>
      <c r="E80" s="104"/>
      <c r="F80" s="55"/>
      <c r="G80" s="104"/>
      <c r="H80" s="104"/>
      <c r="I80" s="104"/>
      <c r="J80" s="104"/>
      <c r="K80" s="104"/>
      <c r="L80" s="104"/>
      <c r="M80" s="50"/>
    </row>
    <row r="81" spans="1:13">
      <c r="A81" s="53"/>
      <c r="B81" s="47"/>
      <c r="C81" s="47"/>
      <c r="D81" s="47"/>
      <c r="E81" s="47"/>
      <c r="F81" s="47" t="s">
        <v>69</v>
      </c>
      <c r="G81" s="47"/>
      <c r="H81" s="47"/>
      <c r="I81" s="47"/>
      <c r="J81" s="47"/>
      <c r="K81" s="47"/>
      <c r="L81" s="47"/>
      <c r="M81" s="52"/>
    </row>
    <row r="82" spans="1:13" ht="13.5">
      <c r="A82" s="59" t="s">
        <v>70</v>
      </c>
      <c r="B82" s="221"/>
      <c r="C82" s="221"/>
      <c r="D82" s="221"/>
      <c r="E82" s="221"/>
      <c r="F82" s="221"/>
      <c r="G82" s="221"/>
      <c r="H82" s="221"/>
      <c r="I82" s="221"/>
      <c r="J82" s="221"/>
      <c r="K82" s="221"/>
      <c r="L82" s="221"/>
      <c r="M82" s="58"/>
    </row>
    <row r="83" spans="1:13">
      <c r="A83" s="345"/>
      <c r="B83" s="346"/>
      <c r="C83" s="346"/>
      <c r="D83" s="346"/>
      <c r="E83" s="346"/>
      <c r="F83" s="346"/>
      <c r="G83" s="346"/>
      <c r="H83" s="346"/>
      <c r="I83" s="346"/>
      <c r="J83" s="346"/>
      <c r="K83" s="346"/>
      <c r="L83" s="346"/>
      <c r="M83" s="347"/>
    </row>
    <row r="84" spans="1:13">
      <c r="A84" s="345"/>
      <c r="B84" s="346"/>
      <c r="C84" s="346"/>
      <c r="D84" s="346"/>
      <c r="E84" s="346"/>
      <c r="F84" s="346"/>
      <c r="G84" s="346"/>
      <c r="H84" s="346"/>
      <c r="I84" s="346"/>
      <c r="J84" s="346"/>
      <c r="K84" s="346"/>
      <c r="L84" s="346"/>
      <c r="M84" s="347"/>
    </row>
    <row r="85" spans="1:13">
      <c r="A85" s="56"/>
      <c r="B85" s="104"/>
      <c r="C85" s="104"/>
      <c r="D85" s="104"/>
      <c r="E85" s="104"/>
      <c r="F85" s="104"/>
      <c r="G85" s="104"/>
      <c r="H85" s="104"/>
      <c r="I85" s="104"/>
      <c r="J85" s="104"/>
      <c r="K85" s="104"/>
      <c r="L85" s="104"/>
      <c r="M85" s="50"/>
    </row>
    <row r="86" spans="1:13">
      <c r="A86" s="57" t="s">
        <v>71</v>
      </c>
      <c r="B86" s="104"/>
      <c r="C86" s="104"/>
      <c r="D86" s="104"/>
      <c r="E86" s="104"/>
      <c r="F86" s="104"/>
      <c r="G86" s="104"/>
      <c r="H86" s="104"/>
      <c r="I86" s="104"/>
      <c r="J86" s="104"/>
      <c r="K86" s="104"/>
      <c r="L86" s="104"/>
      <c r="M86" s="50"/>
    </row>
    <row r="87" spans="1:13">
      <c r="A87" s="328" t="s">
        <v>72</v>
      </c>
      <c r="B87" s="329"/>
      <c r="C87" s="329"/>
      <c r="D87" s="329"/>
      <c r="E87" s="329"/>
      <c r="F87" s="329"/>
      <c r="G87" s="329"/>
      <c r="H87" s="329"/>
      <c r="I87" s="329"/>
      <c r="J87" s="329"/>
      <c r="K87" s="329"/>
      <c r="L87" s="329"/>
      <c r="M87" s="330"/>
    </row>
    <row r="88" spans="1:13">
      <c r="A88" s="328"/>
      <c r="B88" s="329"/>
      <c r="C88" s="329"/>
      <c r="D88" s="329"/>
      <c r="E88" s="329"/>
      <c r="F88" s="329"/>
      <c r="G88" s="329"/>
      <c r="H88" s="329"/>
      <c r="I88" s="329"/>
      <c r="J88" s="329"/>
      <c r="K88" s="329"/>
      <c r="L88" s="329"/>
      <c r="M88" s="330"/>
    </row>
    <row r="89" spans="1:13">
      <c r="A89" s="328" t="s">
        <v>73</v>
      </c>
      <c r="B89" s="329"/>
      <c r="C89" s="329"/>
      <c r="D89" s="329"/>
      <c r="E89" s="329"/>
      <c r="F89" s="329"/>
      <c r="G89" s="329"/>
      <c r="H89" s="329"/>
      <c r="I89" s="329"/>
      <c r="J89" s="329"/>
      <c r="K89" s="329"/>
      <c r="L89" s="329"/>
      <c r="M89" s="330"/>
    </row>
    <row r="90" spans="1:13">
      <c r="A90" s="328"/>
      <c r="B90" s="329"/>
      <c r="C90" s="329"/>
      <c r="D90" s="329"/>
      <c r="E90" s="329"/>
      <c r="F90" s="329"/>
      <c r="G90" s="329"/>
      <c r="H90" s="329"/>
      <c r="I90" s="329"/>
      <c r="J90" s="329"/>
      <c r="K90" s="329"/>
      <c r="L90" s="329"/>
      <c r="M90" s="330"/>
    </row>
    <row r="91" spans="1:13">
      <c r="A91" s="56"/>
      <c r="B91" s="104"/>
      <c r="C91" s="104"/>
      <c r="D91" s="104"/>
      <c r="E91" s="104"/>
      <c r="F91" s="104"/>
      <c r="G91" s="104"/>
      <c r="H91" s="104"/>
      <c r="I91" s="104"/>
      <c r="J91" s="104"/>
      <c r="K91" s="104"/>
      <c r="L91" s="104"/>
      <c r="M91" s="50"/>
    </row>
    <row r="92" spans="1:13">
      <c r="A92" s="53"/>
      <c r="B92" s="47"/>
      <c r="C92" s="47"/>
      <c r="D92" s="47"/>
      <c r="E92" s="47"/>
      <c r="F92" s="55"/>
      <c r="G92" s="47"/>
      <c r="H92" s="47"/>
      <c r="I92" s="47"/>
      <c r="J92" s="47"/>
      <c r="K92" s="47"/>
      <c r="L92" s="47"/>
      <c r="M92" s="52"/>
    </row>
    <row r="93" spans="1:13">
      <c r="A93" s="53"/>
      <c r="B93" s="47"/>
      <c r="C93" s="47"/>
      <c r="D93" s="47"/>
      <c r="E93" s="47"/>
      <c r="F93" s="47"/>
      <c r="G93" s="54"/>
      <c r="H93" s="54"/>
      <c r="I93" s="54"/>
      <c r="J93" s="47"/>
      <c r="K93" s="47"/>
      <c r="L93" s="47"/>
      <c r="M93" s="52"/>
    </row>
    <row r="94" spans="1:13">
      <c r="A94" s="53"/>
      <c r="B94" s="47"/>
      <c r="C94" s="47"/>
      <c r="D94" s="47"/>
      <c r="E94" s="47"/>
      <c r="F94" s="47"/>
      <c r="G94" s="105"/>
      <c r="H94" s="105"/>
      <c r="I94" s="105"/>
      <c r="J94" s="47"/>
      <c r="K94" s="47"/>
      <c r="L94" s="47"/>
      <c r="M94" s="52"/>
    </row>
    <row r="95" spans="1:13">
      <c r="A95" s="51"/>
      <c r="B95" s="104"/>
      <c r="C95" s="104"/>
      <c r="D95" s="104"/>
      <c r="E95" s="104"/>
      <c r="F95" s="47"/>
      <c r="G95" s="47"/>
      <c r="H95" s="47"/>
      <c r="I95" s="47"/>
      <c r="J95" s="104"/>
      <c r="K95" s="104"/>
      <c r="L95" s="104"/>
      <c r="M95" s="50"/>
    </row>
    <row r="96" spans="1:13" ht="13.5">
      <c r="A96" s="49"/>
      <c r="B96" s="106"/>
      <c r="C96" s="106"/>
      <c r="D96" s="47"/>
      <c r="E96" s="47"/>
      <c r="F96" s="47"/>
      <c r="G96" s="47"/>
      <c r="H96" s="47"/>
      <c r="I96" s="331"/>
      <c r="J96" s="331"/>
      <c r="K96" s="331"/>
      <c r="L96" s="331"/>
      <c r="M96" s="332"/>
    </row>
    <row r="97" spans="1:13" ht="13.5" thickBot="1">
      <c r="A97" s="335"/>
      <c r="B97" s="336"/>
      <c r="C97" s="336"/>
      <c r="D97" s="48"/>
      <c r="E97" s="48"/>
      <c r="F97" s="48"/>
      <c r="G97" s="48"/>
      <c r="H97" s="48"/>
      <c r="I97" s="333"/>
      <c r="J97" s="333"/>
      <c r="K97" s="333"/>
      <c r="L97" s="333"/>
      <c r="M97" s="334"/>
    </row>
  </sheetData>
  <mergeCells count="91">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6:M48"/>
    <mergeCell ref="A40:H40"/>
    <mergeCell ref="K40:L40"/>
    <mergeCell ref="A41:H41"/>
    <mergeCell ref="K41:L41"/>
    <mergeCell ref="A42:H42"/>
    <mergeCell ref="K42:L42"/>
    <mergeCell ref="A43:H43"/>
    <mergeCell ref="K43:L43"/>
    <mergeCell ref="A44:H44"/>
    <mergeCell ref="K44:L44"/>
    <mergeCell ref="A45:L45"/>
    <mergeCell ref="A49:H49"/>
    <mergeCell ref="K49:L49"/>
    <mergeCell ref="A50:H50"/>
    <mergeCell ref="K50:L50"/>
    <mergeCell ref="A51:H51"/>
    <mergeCell ref="K51:L51"/>
    <mergeCell ref="A52:L52"/>
    <mergeCell ref="A53:M55"/>
    <mergeCell ref="A56:G56"/>
    <mergeCell ref="K56:L56"/>
    <mergeCell ref="A57:G57"/>
    <mergeCell ref="K57:L57"/>
    <mergeCell ref="A68:G68"/>
    <mergeCell ref="K68:L68"/>
    <mergeCell ref="A58:G58"/>
    <mergeCell ref="K58:L58"/>
    <mergeCell ref="A59:G59"/>
    <mergeCell ref="K59:L59"/>
    <mergeCell ref="A60:G60"/>
    <mergeCell ref="K60:L60"/>
    <mergeCell ref="A61:L61"/>
    <mergeCell ref="A63:L63"/>
    <mergeCell ref="A64:M66"/>
    <mergeCell ref="A67:G67"/>
    <mergeCell ref="K67:L67"/>
    <mergeCell ref="A87:M88"/>
    <mergeCell ref="A89:M90"/>
    <mergeCell ref="I96:M97"/>
    <mergeCell ref="A97:C97"/>
    <mergeCell ref="K69:L69"/>
    <mergeCell ref="K70:L70"/>
    <mergeCell ref="A71:L71"/>
    <mergeCell ref="A73:L73"/>
    <mergeCell ref="A83:M83"/>
    <mergeCell ref="A84:M84"/>
  </mergeCells>
  <pageMargins left="0.7" right="0.7" top="0.75" bottom="0.75" header="0.3" footer="0.3"/>
  <pageSetup paperSize="9" scale="58"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N98"/>
  <sheetViews>
    <sheetView topLeftCell="A61" zoomScale="82" zoomScaleNormal="82" workbookViewId="0">
      <selection activeCell="E77" sqref="E77:I81"/>
    </sheetView>
  </sheetViews>
  <sheetFormatPr baseColWidth="10" defaultRowHeight="12.75"/>
  <cols>
    <col min="13" max="13" width="15.42578125" bestFit="1" customWidth="1"/>
  </cols>
  <sheetData>
    <row r="1" spans="1:13" ht="13.5" thickBot="1"/>
    <row r="2" spans="1:13" ht="13.5" thickTop="1">
      <c r="A2" s="391"/>
      <c r="B2" s="391"/>
      <c r="C2" s="391"/>
      <c r="D2" s="391"/>
      <c r="E2" s="391"/>
      <c r="F2" s="391"/>
      <c r="G2" s="391"/>
      <c r="H2" s="391"/>
      <c r="I2" s="391"/>
      <c r="J2" s="391"/>
      <c r="K2" s="391"/>
      <c r="L2" s="391"/>
      <c r="M2" s="391"/>
    </row>
    <row r="3" spans="1:13">
      <c r="A3" s="392" t="s">
        <v>75</v>
      </c>
      <c r="B3" s="393"/>
      <c r="C3" s="393"/>
      <c r="D3" s="394"/>
      <c r="E3" s="47"/>
      <c r="F3" s="47"/>
      <c r="G3" s="47"/>
      <c r="H3" s="47"/>
      <c r="I3" s="47"/>
      <c r="J3" s="47"/>
      <c r="K3" s="47"/>
      <c r="L3" s="47"/>
      <c r="M3" s="47"/>
    </row>
    <row r="4" spans="1:13">
      <c r="A4" s="126" t="s">
        <v>0</v>
      </c>
      <c r="B4" s="127" t="s">
        <v>1</v>
      </c>
      <c r="C4" s="126" t="s">
        <v>2</v>
      </c>
      <c r="D4" s="127">
        <v>3</v>
      </c>
      <c r="E4" s="47"/>
      <c r="F4" s="47"/>
      <c r="G4" s="47"/>
      <c r="H4" s="47"/>
      <c r="I4" s="47"/>
      <c r="J4" s="47"/>
      <c r="K4" s="47"/>
      <c r="L4" s="47"/>
      <c r="M4" s="47"/>
    </row>
    <row r="5" spans="1:13">
      <c r="A5" s="107"/>
      <c r="B5" s="108"/>
      <c r="C5" s="107"/>
      <c r="D5" s="108"/>
      <c r="E5" s="47"/>
      <c r="F5" s="47"/>
      <c r="G5" s="47"/>
      <c r="H5" s="47"/>
      <c r="I5" s="47"/>
      <c r="J5" s="47"/>
      <c r="K5" s="47"/>
      <c r="L5" s="47"/>
      <c r="M5" s="47"/>
    </row>
    <row r="6" spans="1:13" ht="15.75">
      <c r="A6" s="395"/>
      <c r="B6" s="396"/>
      <c r="C6" s="396"/>
      <c r="D6" s="396"/>
      <c r="E6" s="396"/>
      <c r="F6" s="396"/>
      <c r="G6" s="396"/>
      <c r="H6" s="396"/>
      <c r="I6" s="396"/>
      <c r="J6" s="396"/>
      <c r="K6" s="396"/>
      <c r="L6" s="396"/>
      <c r="M6" s="397"/>
    </row>
    <row r="7" spans="1:13" ht="13.5" thickBot="1">
      <c r="A7" s="47"/>
      <c r="B7" s="47"/>
      <c r="C7" s="47"/>
      <c r="D7" s="47"/>
      <c r="E7" s="47"/>
      <c r="F7" s="47"/>
      <c r="G7" s="47"/>
      <c r="H7" s="47"/>
      <c r="I7" s="47"/>
      <c r="J7" s="47"/>
      <c r="K7" s="47"/>
      <c r="L7" s="47"/>
      <c r="M7" s="47"/>
    </row>
    <row r="8" spans="1:13">
      <c r="A8" s="398"/>
      <c r="B8" s="400" t="s">
        <v>232</v>
      </c>
      <c r="C8" s="401"/>
      <c r="D8" s="401"/>
      <c r="E8" s="401"/>
      <c r="F8" s="401"/>
      <c r="G8" s="401"/>
      <c r="H8" s="401"/>
      <c r="I8" s="402"/>
      <c r="J8" s="403"/>
      <c r="K8" s="404"/>
      <c r="L8" s="404"/>
      <c r="M8" s="405"/>
    </row>
    <row r="9" spans="1:13">
      <c r="A9" s="399"/>
      <c r="B9" s="409" t="s">
        <v>231</v>
      </c>
      <c r="C9" s="410"/>
      <c r="D9" s="410"/>
      <c r="E9" s="410"/>
      <c r="F9" s="410"/>
      <c r="G9" s="410"/>
      <c r="H9" s="410"/>
      <c r="I9" s="411"/>
      <c r="J9" s="406"/>
      <c r="K9" s="407"/>
      <c r="L9" s="407"/>
      <c r="M9" s="408"/>
    </row>
    <row r="10" spans="1:13" ht="13.5">
      <c r="A10" s="399"/>
      <c r="B10" s="412"/>
      <c r="C10" s="413"/>
      <c r="D10" s="413"/>
      <c r="E10" s="413"/>
      <c r="F10" s="413"/>
      <c r="G10" s="413"/>
      <c r="H10" s="413"/>
      <c r="I10" s="414"/>
      <c r="J10" s="415" t="s">
        <v>31</v>
      </c>
      <c r="K10" s="417"/>
      <c r="L10" s="418"/>
      <c r="M10" s="419"/>
    </row>
    <row r="11" spans="1:13">
      <c r="A11" s="399"/>
      <c r="B11" s="409" t="s">
        <v>32</v>
      </c>
      <c r="C11" s="410"/>
      <c r="D11" s="410"/>
      <c r="E11" s="410"/>
      <c r="F11" s="410"/>
      <c r="G11" s="410"/>
      <c r="H11" s="410"/>
      <c r="I11" s="411"/>
      <c r="J11" s="416"/>
      <c r="K11" s="420"/>
      <c r="L11" s="421"/>
      <c r="M11" s="422"/>
    </row>
    <row r="12" spans="1:13">
      <c r="A12" s="399"/>
      <c r="B12" s="423"/>
      <c r="C12" s="424"/>
      <c r="D12" s="424"/>
      <c r="E12" s="424"/>
      <c r="F12" s="424"/>
      <c r="G12" s="424"/>
      <c r="H12" s="424"/>
      <c r="I12" s="425"/>
      <c r="J12" s="415" t="s">
        <v>33</v>
      </c>
      <c r="K12" s="415">
        <v>1</v>
      </c>
      <c r="L12" s="415" t="s">
        <v>34</v>
      </c>
      <c r="M12" s="426">
        <v>1</v>
      </c>
    </row>
    <row r="13" spans="1:13">
      <c r="A13" s="399"/>
      <c r="B13" s="423"/>
      <c r="C13" s="424"/>
      <c r="D13" s="424"/>
      <c r="E13" s="424"/>
      <c r="F13" s="424"/>
      <c r="G13" s="424"/>
      <c r="H13" s="424"/>
      <c r="I13" s="425"/>
      <c r="J13" s="428"/>
      <c r="K13" s="428"/>
      <c r="L13" s="428"/>
      <c r="M13" s="427"/>
    </row>
    <row r="14" spans="1:13">
      <c r="A14" s="399"/>
      <c r="B14" s="409" t="s">
        <v>35</v>
      </c>
      <c r="C14" s="410"/>
      <c r="D14" s="410"/>
      <c r="E14" s="410"/>
      <c r="F14" s="410"/>
      <c r="G14" s="410"/>
      <c r="H14" s="410"/>
      <c r="I14" s="411"/>
      <c r="J14" s="428"/>
      <c r="K14" s="428"/>
      <c r="L14" s="428"/>
      <c r="M14" s="427"/>
    </row>
    <row r="15" spans="1:13" ht="14.25" thickBot="1">
      <c r="A15" s="94"/>
      <c r="B15" s="93"/>
      <c r="C15" s="93"/>
      <c r="D15" s="93"/>
      <c r="E15" s="93"/>
      <c r="F15" s="93"/>
      <c r="G15" s="93"/>
      <c r="H15" s="93"/>
      <c r="I15" s="93"/>
      <c r="J15" s="93"/>
      <c r="K15" s="92"/>
      <c r="L15" s="92"/>
      <c r="M15" s="91"/>
    </row>
    <row r="16" spans="1:13" ht="13.5">
      <c r="A16" s="90"/>
      <c r="B16" s="89"/>
      <c r="C16" s="89"/>
      <c r="D16" s="89"/>
      <c r="E16" s="89"/>
      <c r="F16" s="89"/>
      <c r="G16" s="89"/>
      <c r="H16" s="89"/>
      <c r="I16" s="89"/>
      <c r="J16" s="88" t="s">
        <v>36</v>
      </c>
      <c r="K16" s="87" t="s">
        <v>37</v>
      </c>
      <c r="L16" s="87" t="s">
        <v>38</v>
      </c>
      <c r="M16" s="86" t="s">
        <v>39</v>
      </c>
    </row>
    <row r="17" spans="1:13" ht="13.5">
      <c r="A17" s="56"/>
      <c r="B17" s="231"/>
      <c r="C17" s="231"/>
      <c r="D17" s="231"/>
      <c r="E17" s="231"/>
      <c r="F17" s="231"/>
      <c r="G17" s="231"/>
      <c r="H17" s="231"/>
      <c r="I17" s="231"/>
      <c r="J17" s="102"/>
      <c r="K17" s="85"/>
      <c r="L17" s="85"/>
      <c r="M17" s="84"/>
    </row>
    <row r="18" spans="1:13" ht="13.5">
      <c r="A18" s="432" t="s">
        <v>40</v>
      </c>
      <c r="B18" s="433"/>
      <c r="C18" s="433"/>
      <c r="D18" s="433"/>
      <c r="E18" s="231"/>
      <c r="F18" s="231"/>
      <c r="G18" s="231" t="s">
        <v>41</v>
      </c>
      <c r="H18" s="47"/>
      <c r="I18" s="231"/>
      <c r="J18" s="102"/>
      <c r="K18" s="47"/>
      <c r="L18" s="47"/>
      <c r="M18" s="83"/>
    </row>
    <row r="19" spans="1:13" ht="13.5">
      <c r="A19" s="82"/>
      <c r="B19" s="81"/>
      <c r="C19" s="81"/>
      <c r="D19" s="81"/>
      <c r="E19" s="81"/>
      <c r="F19" s="81"/>
      <c r="G19" s="81"/>
      <c r="H19" s="81"/>
      <c r="I19" s="81"/>
      <c r="J19" s="81"/>
      <c r="K19" s="81"/>
      <c r="L19" s="81"/>
      <c r="M19" s="80"/>
    </row>
    <row r="20" spans="1:13" ht="13.5" thickBot="1">
      <c r="A20" s="222"/>
      <c r="B20" s="223"/>
      <c r="C20" s="223"/>
      <c r="D20" s="223"/>
      <c r="E20" s="223"/>
      <c r="F20" s="223"/>
      <c r="G20" s="223"/>
      <c r="H20" s="223"/>
      <c r="I20" s="223"/>
      <c r="J20" s="223"/>
      <c r="K20" s="223"/>
      <c r="L20" s="223"/>
      <c r="M20" s="79"/>
    </row>
    <row r="21" spans="1:13" ht="13.5" thickBot="1">
      <c r="A21" s="64"/>
      <c r="B21" s="63"/>
      <c r="C21" s="63"/>
      <c r="D21" s="63"/>
      <c r="E21" s="63"/>
      <c r="F21" s="63"/>
      <c r="G21" s="47"/>
      <c r="H21" s="47"/>
      <c r="I21" s="63"/>
      <c r="J21" s="63"/>
      <c r="K21" s="63"/>
      <c r="L21" s="63"/>
      <c r="M21" s="62"/>
    </row>
    <row r="22" spans="1:13" ht="13.5">
      <c r="A22" s="434" t="s">
        <v>42</v>
      </c>
      <c r="B22" s="435"/>
      <c r="C22" s="435"/>
      <c r="D22" s="435"/>
      <c r="E22" s="435"/>
      <c r="F22" s="435"/>
      <c r="G22" s="435"/>
      <c r="H22" s="435"/>
      <c r="I22" s="435"/>
      <c r="J22" s="435"/>
      <c r="K22" s="435"/>
      <c r="L22" s="435"/>
      <c r="M22" s="436"/>
    </row>
    <row r="23" spans="1:13" ht="13.5" thickBot="1">
      <c r="A23" s="53"/>
      <c r="B23" s="47"/>
      <c r="C23" s="47"/>
      <c r="D23" s="47"/>
      <c r="E23" s="47"/>
      <c r="F23" s="47"/>
      <c r="G23" s="47"/>
      <c r="H23" s="47"/>
      <c r="I23" s="47"/>
      <c r="J23" s="47"/>
      <c r="K23" s="47"/>
      <c r="L23" s="47"/>
      <c r="M23" s="52"/>
    </row>
    <row r="24" spans="1:13">
      <c r="A24" s="189" t="s">
        <v>43</v>
      </c>
      <c r="B24" s="437" t="s">
        <v>44</v>
      </c>
      <c r="C24" s="438"/>
      <c r="D24" s="438"/>
      <c r="E24" s="438"/>
      <c r="F24" s="438"/>
      <c r="G24" s="438"/>
      <c r="H24" s="438"/>
      <c r="I24" s="438"/>
      <c r="J24" s="439"/>
      <c r="K24" s="440" t="s">
        <v>45</v>
      </c>
      <c r="L24" s="441"/>
      <c r="M24" s="189" t="s">
        <v>10</v>
      </c>
    </row>
    <row r="25" spans="1:13" ht="13.5" thickBot="1">
      <c r="A25" s="153" t="s">
        <v>136</v>
      </c>
      <c r="B25" s="464" t="s">
        <v>190</v>
      </c>
      <c r="C25" s="465"/>
      <c r="D25" s="465"/>
      <c r="E25" s="465"/>
      <c r="F25" s="465"/>
      <c r="G25" s="465"/>
      <c r="H25" s="465"/>
      <c r="I25" s="465"/>
      <c r="J25" s="466"/>
      <c r="K25" s="445"/>
      <c r="L25" s="446"/>
      <c r="M25" s="154"/>
    </row>
    <row r="26" spans="1:13">
      <c r="A26" s="357" t="s">
        <v>46</v>
      </c>
      <c r="B26" s="358"/>
      <c r="C26" s="358"/>
      <c r="D26" s="358"/>
      <c r="E26" s="358"/>
      <c r="F26" s="358"/>
      <c r="G26" s="358"/>
      <c r="H26" s="358"/>
      <c r="I26" s="358"/>
      <c r="J26" s="358"/>
      <c r="K26" s="358"/>
      <c r="L26" s="358"/>
      <c r="M26" s="359"/>
    </row>
    <row r="27" spans="1:13">
      <c r="A27" s="360"/>
      <c r="B27" s="361"/>
      <c r="C27" s="361"/>
      <c r="D27" s="361"/>
      <c r="E27" s="361"/>
      <c r="F27" s="361"/>
      <c r="G27" s="361"/>
      <c r="H27" s="361"/>
      <c r="I27" s="361"/>
      <c r="J27" s="361"/>
      <c r="K27" s="361"/>
      <c r="L27" s="361"/>
      <c r="M27" s="362"/>
    </row>
    <row r="28" spans="1:13" ht="13.5" thickBot="1">
      <c r="A28" s="363"/>
      <c r="B28" s="364"/>
      <c r="C28" s="364"/>
      <c r="D28" s="364"/>
      <c r="E28" s="364"/>
      <c r="F28" s="364"/>
      <c r="G28" s="364"/>
      <c r="H28" s="364"/>
      <c r="I28" s="364"/>
      <c r="J28" s="364"/>
      <c r="K28" s="364"/>
      <c r="L28" s="364"/>
      <c r="M28" s="365"/>
    </row>
    <row r="29" spans="1:13" ht="13.5">
      <c r="A29" s="366" t="s">
        <v>44</v>
      </c>
      <c r="B29" s="429"/>
      <c r="C29" s="429"/>
      <c r="D29" s="429"/>
      <c r="E29" s="447"/>
      <c r="F29" s="376" t="s">
        <v>47</v>
      </c>
      <c r="G29" s="429"/>
      <c r="H29" s="430" t="s">
        <v>48</v>
      </c>
      <c r="I29" s="431"/>
      <c r="J29" s="155" t="s">
        <v>49</v>
      </c>
      <c r="K29" s="376" t="s">
        <v>50</v>
      </c>
      <c r="L29" s="375"/>
      <c r="M29" s="156" t="s">
        <v>51</v>
      </c>
    </row>
    <row r="30" spans="1:13">
      <c r="A30" s="348" t="s">
        <v>115</v>
      </c>
      <c r="B30" s="349"/>
      <c r="C30" s="349"/>
      <c r="D30" s="349"/>
      <c r="E30" s="370"/>
      <c r="F30" s="389"/>
      <c r="G30" s="370"/>
      <c r="H30" s="230" t="s">
        <v>116</v>
      </c>
      <c r="I30" s="227"/>
      <c r="J30" s="179">
        <v>35000</v>
      </c>
      <c r="K30" s="469">
        <v>1</v>
      </c>
      <c r="L30" s="470"/>
      <c r="M30" s="181">
        <f>TRUNC(J30*K30)</f>
        <v>35000</v>
      </c>
    </row>
    <row r="31" spans="1:13">
      <c r="A31" s="348" t="s">
        <v>117</v>
      </c>
      <c r="B31" s="349"/>
      <c r="C31" s="349"/>
      <c r="D31" s="349"/>
      <c r="E31" s="370"/>
      <c r="F31" s="78"/>
      <c r="G31" s="77"/>
      <c r="H31" s="230" t="s">
        <v>116</v>
      </c>
      <c r="I31" s="227"/>
      <c r="J31" s="179"/>
      <c r="K31" s="469"/>
      <c r="L31" s="470"/>
      <c r="M31" s="181">
        <f t="shared" ref="M31:M34" si="0">+J31*K31</f>
        <v>0</v>
      </c>
    </row>
    <row r="32" spans="1:13">
      <c r="A32" s="348" t="s">
        <v>118</v>
      </c>
      <c r="B32" s="349"/>
      <c r="C32" s="349"/>
      <c r="D32" s="349"/>
      <c r="E32" s="370"/>
      <c r="F32" s="78"/>
      <c r="G32" s="77"/>
      <c r="H32" s="230" t="s">
        <v>116</v>
      </c>
      <c r="I32" s="227"/>
      <c r="J32" s="179"/>
      <c r="K32" s="469"/>
      <c r="L32" s="470"/>
      <c r="M32" s="181">
        <f t="shared" si="0"/>
        <v>0</v>
      </c>
    </row>
    <row r="33" spans="1:13">
      <c r="A33" s="348" t="s">
        <v>119</v>
      </c>
      <c r="B33" s="349"/>
      <c r="C33" s="349"/>
      <c r="D33" s="349"/>
      <c r="E33" s="370"/>
      <c r="F33" s="78"/>
      <c r="G33" s="77"/>
      <c r="H33" s="230" t="s">
        <v>116</v>
      </c>
      <c r="I33" s="227"/>
      <c r="J33" s="179"/>
      <c r="K33" s="469"/>
      <c r="L33" s="470"/>
      <c r="M33" s="181">
        <f t="shared" si="0"/>
        <v>0</v>
      </c>
    </row>
    <row r="34" spans="1:13" ht="13.5" thickBot="1">
      <c r="A34" s="352" t="s">
        <v>120</v>
      </c>
      <c r="B34" s="353"/>
      <c r="C34" s="353"/>
      <c r="D34" s="353"/>
      <c r="E34" s="354"/>
      <c r="F34" s="384"/>
      <c r="G34" s="354"/>
      <c r="H34" s="230" t="s">
        <v>116</v>
      </c>
      <c r="I34" s="227"/>
      <c r="J34" s="180">
        <v>80000</v>
      </c>
      <c r="K34" s="471">
        <v>1</v>
      </c>
      <c r="L34" s="472"/>
      <c r="M34" s="181">
        <f t="shared" si="0"/>
        <v>80000</v>
      </c>
    </row>
    <row r="35" spans="1:13" ht="14.25" thickBot="1">
      <c r="A35" s="339" t="s">
        <v>52</v>
      </c>
      <c r="B35" s="340"/>
      <c r="C35" s="340"/>
      <c r="D35" s="340"/>
      <c r="E35" s="340"/>
      <c r="F35" s="340"/>
      <c r="G35" s="340"/>
      <c r="H35" s="340"/>
      <c r="I35" s="340"/>
      <c r="J35" s="340"/>
      <c r="K35" s="340"/>
      <c r="L35" s="341"/>
      <c r="M35" s="182">
        <f>SUM(M30:M34)</f>
        <v>115000</v>
      </c>
    </row>
    <row r="36" spans="1:13">
      <c r="A36" s="357" t="s">
        <v>53</v>
      </c>
      <c r="B36" s="358"/>
      <c r="C36" s="358"/>
      <c r="D36" s="358"/>
      <c r="E36" s="358"/>
      <c r="F36" s="358"/>
      <c r="G36" s="358"/>
      <c r="H36" s="358"/>
      <c r="I36" s="358"/>
      <c r="J36" s="358"/>
      <c r="K36" s="358"/>
      <c r="L36" s="358"/>
      <c r="M36" s="359"/>
    </row>
    <row r="37" spans="1:13">
      <c r="A37" s="360"/>
      <c r="B37" s="361"/>
      <c r="C37" s="361"/>
      <c r="D37" s="361"/>
      <c r="E37" s="361"/>
      <c r="F37" s="361"/>
      <c r="G37" s="361"/>
      <c r="H37" s="361"/>
      <c r="I37" s="361"/>
      <c r="J37" s="361"/>
      <c r="K37" s="361"/>
      <c r="L37" s="361"/>
      <c r="M37" s="362"/>
    </row>
    <row r="38" spans="1:13" ht="13.5" thickBot="1">
      <c r="A38" s="363"/>
      <c r="B38" s="364"/>
      <c r="C38" s="364"/>
      <c r="D38" s="364"/>
      <c r="E38" s="364"/>
      <c r="F38" s="364"/>
      <c r="G38" s="364"/>
      <c r="H38" s="364"/>
      <c r="I38" s="364"/>
      <c r="J38" s="364"/>
      <c r="K38" s="364"/>
      <c r="L38" s="364"/>
      <c r="M38" s="365"/>
    </row>
    <row r="39" spans="1:13" ht="13.5">
      <c r="A39" s="366" t="s">
        <v>44</v>
      </c>
      <c r="B39" s="367"/>
      <c r="C39" s="367"/>
      <c r="D39" s="367"/>
      <c r="E39" s="367"/>
      <c r="F39" s="367"/>
      <c r="G39" s="367"/>
      <c r="H39" s="375"/>
      <c r="I39" s="226" t="s">
        <v>45</v>
      </c>
      <c r="J39" s="155" t="s">
        <v>10</v>
      </c>
      <c r="K39" s="376" t="s">
        <v>54</v>
      </c>
      <c r="L39" s="375"/>
      <c r="M39" s="156" t="s">
        <v>51</v>
      </c>
    </row>
    <row r="40" spans="1:13">
      <c r="A40" s="348" t="s">
        <v>185</v>
      </c>
      <c r="B40" s="349"/>
      <c r="C40" s="349"/>
      <c r="D40" s="349"/>
      <c r="E40" s="349"/>
      <c r="F40" s="349"/>
      <c r="G40" s="349"/>
      <c r="H40" s="370"/>
      <c r="I40" s="175" t="s">
        <v>77</v>
      </c>
      <c r="J40" s="220">
        <v>1</v>
      </c>
      <c r="K40" s="452">
        <v>505668</v>
      </c>
      <c r="L40" s="453"/>
      <c r="M40" s="181">
        <f t="shared" ref="M40:M45" si="1">J40*K40</f>
        <v>505668</v>
      </c>
    </row>
    <row r="41" spans="1:13">
      <c r="A41" s="348" t="s">
        <v>186</v>
      </c>
      <c r="B41" s="349"/>
      <c r="C41" s="349"/>
      <c r="D41" s="349"/>
      <c r="E41" s="349"/>
      <c r="F41" s="349"/>
      <c r="G41" s="349"/>
      <c r="H41" s="370"/>
      <c r="I41" s="175" t="s">
        <v>77</v>
      </c>
      <c r="J41" s="220">
        <v>1</v>
      </c>
      <c r="K41" s="452">
        <v>205000</v>
      </c>
      <c r="L41" s="453"/>
      <c r="M41" s="181">
        <f t="shared" si="1"/>
        <v>205000</v>
      </c>
    </row>
    <row r="42" spans="1:13">
      <c r="A42" s="348" t="s">
        <v>187</v>
      </c>
      <c r="B42" s="349"/>
      <c r="C42" s="349"/>
      <c r="D42" s="349"/>
      <c r="E42" s="349"/>
      <c r="F42" s="349"/>
      <c r="G42" s="349"/>
      <c r="H42" s="370"/>
      <c r="I42" s="175" t="s">
        <v>77</v>
      </c>
      <c r="J42" s="220">
        <v>1</v>
      </c>
      <c r="K42" s="452">
        <v>350000</v>
      </c>
      <c r="L42" s="453"/>
      <c r="M42" s="181">
        <f t="shared" si="1"/>
        <v>350000</v>
      </c>
    </row>
    <row r="43" spans="1:13">
      <c r="A43" s="377" t="s">
        <v>188</v>
      </c>
      <c r="B43" s="378"/>
      <c r="C43" s="378"/>
      <c r="D43" s="378"/>
      <c r="E43" s="378"/>
      <c r="F43" s="378"/>
      <c r="G43" s="378"/>
      <c r="H43" s="379"/>
      <c r="I43" s="175" t="s">
        <v>77</v>
      </c>
      <c r="J43" s="232">
        <v>1</v>
      </c>
      <c r="K43" s="452">
        <v>650000</v>
      </c>
      <c r="L43" s="453"/>
      <c r="M43" s="181">
        <f t="shared" si="1"/>
        <v>650000</v>
      </c>
    </row>
    <row r="44" spans="1:13" ht="13.5" thickBot="1">
      <c r="A44" s="352" t="s">
        <v>189</v>
      </c>
      <c r="B44" s="353"/>
      <c r="C44" s="353"/>
      <c r="D44" s="353"/>
      <c r="E44" s="353"/>
      <c r="F44" s="353"/>
      <c r="G44" s="353"/>
      <c r="H44" s="354"/>
      <c r="I44" s="175" t="s">
        <v>77</v>
      </c>
      <c r="J44" s="158">
        <v>1</v>
      </c>
      <c r="K44" s="371">
        <v>466495</v>
      </c>
      <c r="L44" s="372"/>
      <c r="M44" s="181">
        <f t="shared" si="1"/>
        <v>466495</v>
      </c>
    </row>
    <row r="45" spans="1:13" ht="13.5" thickBot="1">
      <c r="A45" s="352"/>
      <c r="B45" s="353"/>
      <c r="C45" s="353"/>
      <c r="D45" s="353"/>
      <c r="E45" s="353"/>
      <c r="F45" s="353"/>
      <c r="G45" s="353"/>
      <c r="H45" s="354"/>
      <c r="I45" s="175"/>
      <c r="J45" s="159"/>
      <c r="K45" s="373"/>
      <c r="L45" s="374"/>
      <c r="M45" s="181">
        <f t="shared" si="1"/>
        <v>0</v>
      </c>
    </row>
    <row r="46" spans="1:13" ht="14.25" thickBot="1">
      <c r="A46" s="339" t="s">
        <v>52</v>
      </c>
      <c r="B46" s="340"/>
      <c r="C46" s="340"/>
      <c r="D46" s="340"/>
      <c r="E46" s="340"/>
      <c r="F46" s="340"/>
      <c r="G46" s="340"/>
      <c r="H46" s="340"/>
      <c r="I46" s="340"/>
      <c r="J46" s="340"/>
      <c r="K46" s="340"/>
      <c r="L46" s="341"/>
      <c r="M46" s="183">
        <f>SUM(M40:M45)</f>
        <v>2177163</v>
      </c>
    </row>
    <row r="47" spans="1:13">
      <c r="A47" s="357" t="s">
        <v>55</v>
      </c>
      <c r="B47" s="358"/>
      <c r="C47" s="358"/>
      <c r="D47" s="358"/>
      <c r="E47" s="358"/>
      <c r="F47" s="358"/>
      <c r="G47" s="358"/>
      <c r="H47" s="358"/>
      <c r="I47" s="358"/>
      <c r="J47" s="358"/>
      <c r="K47" s="358"/>
      <c r="L47" s="358"/>
      <c r="M47" s="359"/>
    </row>
    <row r="48" spans="1:13">
      <c r="A48" s="360"/>
      <c r="B48" s="361"/>
      <c r="C48" s="361"/>
      <c r="D48" s="361"/>
      <c r="E48" s="361"/>
      <c r="F48" s="361"/>
      <c r="G48" s="361"/>
      <c r="H48" s="361"/>
      <c r="I48" s="361"/>
      <c r="J48" s="361"/>
      <c r="K48" s="361"/>
      <c r="L48" s="361"/>
      <c r="M48" s="362"/>
    </row>
    <row r="49" spans="1:14" ht="13.5" thickBot="1">
      <c r="A49" s="363"/>
      <c r="B49" s="364"/>
      <c r="C49" s="364"/>
      <c r="D49" s="364"/>
      <c r="E49" s="364"/>
      <c r="F49" s="364"/>
      <c r="G49" s="364"/>
      <c r="H49" s="364"/>
      <c r="I49" s="364"/>
      <c r="J49" s="364"/>
      <c r="K49" s="364"/>
      <c r="L49" s="364"/>
      <c r="M49" s="365"/>
    </row>
    <row r="50" spans="1:14" ht="13.5">
      <c r="A50" s="366" t="s">
        <v>56</v>
      </c>
      <c r="B50" s="367"/>
      <c r="C50" s="367"/>
      <c r="D50" s="367"/>
      <c r="E50" s="367"/>
      <c r="F50" s="367"/>
      <c r="G50" s="367"/>
      <c r="H50" s="375" t="s">
        <v>45</v>
      </c>
      <c r="I50" s="226" t="s">
        <v>45</v>
      </c>
      <c r="J50" s="155" t="s">
        <v>10</v>
      </c>
      <c r="K50" s="376" t="s">
        <v>54</v>
      </c>
      <c r="L50" s="375"/>
      <c r="M50" s="156" t="s">
        <v>51</v>
      </c>
    </row>
    <row r="51" spans="1:14">
      <c r="A51" s="377" t="s">
        <v>131</v>
      </c>
      <c r="B51" s="378"/>
      <c r="C51" s="378"/>
      <c r="D51" s="378"/>
      <c r="E51" s="378"/>
      <c r="F51" s="378"/>
      <c r="G51" s="378"/>
      <c r="H51" s="379"/>
      <c r="I51" s="76"/>
      <c r="J51" s="75">
        <v>1</v>
      </c>
      <c r="K51" s="380">
        <f>54475+31000+3000+161-35+8-2</f>
        <v>88607</v>
      </c>
      <c r="L51" s="381"/>
      <c r="M51" s="181">
        <f>J51*K51</f>
        <v>88607</v>
      </c>
    </row>
    <row r="52" spans="1:14" ht="13.5" thickBot="1">
      <c r="A52" s="377"/>
      <c r="B52" s="378"/>
      <c r="C52" s="378"/>
      <c r="D52" s="378"/>
      <c r="E52" s="378"/>
      <c r="F52" s="378"/>
      <c r="G52" s="378"/>
      <c r="H52" s="379"/>
      <c r="I52" s="48"/>
      <c r="J52" s="73"/>
      <c r="K52" s="382"/>
      <c r="L52" s="383"/>
      <c r="M52" s="184"/>
    </row>
    <row r="53" spans="1:14" ht="14.25" thickBot="1">
      <c r="A53" s="339" t="s">
        <v>52</v>
      </c>
      <c r="B53" s="340"/>
      <c r="C53" s="340"/>
      <c r="D53" s="340"/>
      <c r="E53" s="340"/>
      <c r="F53" s="340"/>
      <c r="G53" s="340"/>
      <c r="H53" s="340"/>
      <c r="I53" s="340"/>
      <c r="J53" s="340"/>
      <c r="K53" s="340"/>
      <c r="L53" s="341"/>
      <c r="M53" s="182">
        <f>SUM(M51:M52)</f>
        <v>88607</v>
      </c>
    </row>
    <row r="54" spans="1:14">
      <c r="A54" s="357" t="s">
        <v>57</v>
      </c>
      <c r="B54" s="358"/>
      <c r="C54" s="358"/>
      <c r="D54" s="358"/>
      <c r="E54" s="358"/>
      <c r="F54" s="358"/>
      <c r="G54" s="358"/>
      <c r="H54" s="358"/>
      <c r="I54" s="358"/>
      <c r="J54" s="358"/>
      <c r="K54" s="358"/>
      <c r="L54" s="358"/>
      <c r="M54" s="359"/>
    </row>
    <row r="55" spans="1:14">
      <c r="A55" s="360"/>
      <c r="B55" s="361"/>
      <c r="C55" s="361"/>
      <c r="D55" s="361"/>
      <c r="E55" s="361"/>
      <c r="F55" s="361"/>
      <c r="G55" s="361"/>
      <c r="H55" s="361"/>
      <c r="I55" s="361"/>
      <c r="J55" s="361"/>
      <c r="K55" s="361"/>
      <c r="L55" s="361"/>
      <c r="M55" s="362"/>
    </row>
    <row r="56" spans="1:14" ht="13.5" thickBot="1">
      <c r="A56" s="363"/>
      <c r="B56" s="364"/>
      <c r="C56" s="364"/>
      <c r="D56" s="364"/>
      <c r="E56" s="364"/>
      <c r="F56" s="364"/>
      <c r="G56" s="364"/>
      <c r="H56" s="364"/>
      <c r="I56" s="364"/>
      <c r="J56" s="364"/>
      <c r="K56" s="364"/>
      <c r="L56" s="364"/>
      <c r="M56" s="365"/>
    </row>
    <row r="57" spans="1:14" ht="13.5">
      <c r="A57" s="467" t="s">
        <v>58</v>
      </c>
      <c r="B57" s="468"/>
      <c r="C57" s="468"/>
      <c r="D57" s="468"/>
      <c r="E57" s="468"/>
      <c r="F57" s="468"/>
      <c r="G57" s="468"/>
      <c r="H57" s="155" t="s">
        <v>59</v>
      </c>
      <c r="I57" s="160" t="s">
        <v>60</v>
      </c>
      <c r="J57" s="161" t="s">
        <v>132</v>
      </c>
      <c r="K57" s="368" t="s">
        <v>50</v>
      </c>
      <c r="L57" s="369"/>
      <c r="M57" s="162" t="s">
        <v>51</v>
      </c>
    </row>
    <row r="58" spans="1:14">
      <c r="A58" s="377" t="s">
        <v>127</v>
      </c>
      <c r="B58" s="378"/>
      <c r="C58" s="378"/>
      <c r="D58" s="378"/>
      <c r="E58" s="378"/>
      <c r="F58" s="378"/>
      <c r="G58" s="379"/>
      <c r="H58" s="218">
        <v>72668</v>
      </c>
      <c r="I58" s="218">
        <f>H58*0.75</f>
        <v>54501</v>
      </c>
      <c r="J58" s="74"/>
      <c r="K58" s="450">
        <v>1</v>
      </c>
      <c r="L58" s="451"/>
      <c r="M58" s="187">
        <f>TRUNC((H58+I58)*K58,0)</f>
        <v>127169</v>
      </c>
    </row>
    <row r="59" spans="1:14">
      <c r="A59" s="377" t="s">
        <v>128</v>
      </c>
      <c r="B59" s="378"/>
      <c r="C59" s="378"/>
      <c r="D59" s="378"/>
      <c r="E59" s="378"/>
      <c r="F59" s="378"/>
      <c r="G59" s="379"/>
      <c r="H59" s="218">
        <v>49050</v>
      </c>
      <c r="I59" s="218">
        <f>H59*0.75</f>
        <v>36787.5</v>
      </c>
      <c r="J59" s="74"/>
      <c r="K59" s="450">
        <v>1</v>
      </c>
      <c r="L59" s="451"/>
      <c r="M59" s="187">
        <f t="shared" ref="M59:M61" si="2">TRUNC((H59+I59)*K59,0)</f>
        <v>85837</v>
      </c>
    </row>
    <row r="60" spans="1:14">
      <c r="A60" s="377" t="s">
        <v>129</v>
      </c>
      <c r="B60" s="378"/>
      <c r="C60" s="378"/>
      <c r="D60" s="378"/>
      <c r="E60" s="378"/>
      <c r="F60" s="378"/>
      <c r="G60" s="379"/>
      <c r="H60" s="218">
        <v>41965</v>
      </c>
      <c r="I60" s="218">
        <f>H60*0.75</f>
        <v>31473.75</v>
      </c>
      <c r="J60" s="74"/>
      <c r="K60" s="450">
        <v>1</v>
      </c>
      <c r="L60" s="451"/>
      <c r="M60" s="187">
        <f t="shared" si="2"/>
        <v>73438</v>
      </c>
    </row>
    <row r="61" spans="1:14" ht="13.5" thickBot="1">
      <c r="A61" s="352" t="s">
        <v>130</v>
      </c>
      <c r="B61" s="353"/>
      <c r="C61" s="353"/>
      <c r="D61" s="353"/>
      <c r="E61" s="353"/>
      <c r="F61" s="353"/>
      <c r="G61" s="354"/>
      <c r="H61" s="219">
        <v>90832</v>
      </c>
      <c r="I61" s="219">
        <f>H61*0.75</f>
        <v>68124</v>
      </c>
      <c r="J61" s="73"/>
      <c r="K61" s="448">
        <v>1</v>
      </c>
      <c r="L61" s="449"/>
      <c r="M61" s="187">
        <f t="shared" si="2"/>
        <v>158956</v>
      </c>
    </row>
    <row r="62" spans="1:14" ht="14.25" thickBot="1">
      <c r="A62" s="339" t="s">
        <v>52</v>
      </c>
      <c r="B62" s="340"/>
      <c r="C62" s="340"/>
      <c r="D62" s="340"/>
      <c r="E62" s="340"/>
      <c r="F62" s="340"/>
      <c r="G62" s="340"/>
      <c r="H62" s="340"/>
      <c r="I62" s="340"/>
      <c r="J62" s="340"/>
      <c r="K62" s="340"/>
      <c r="L62" s="341"/>
      <c r="M62" s="183">
        <f>SUM(M58:M61)</f>
        <v>445400</v>
      </c>
    </row>
    <row r="63" spans="1:14" ht="13.5" thickBot="1">
      <c r="A63" s="53"/>
      <c r="B63" s="47"/>
      <c r="C63" s="47"/>
      <c r="D63" s="47"/>
      <c r="E63" s="47"/>
      <c r="F63" s="47"/>
      <c r="G63" s="47"/>
      <c r="H63" s="47"/>
      <c r="I63" s="47"/>
      <c r="J63" s="47"/>
      <c r="K63" s="47"/>
      <c r="L63" s="47"/>
      <c r="M63" s="52"/>
    </row>
    <row r="64" spans="1:14" ht="13.5" thickBot="1">
      <c r="A64" s="342" t="s">
        <v>61</v>
      </c>
      <c r="B64" s="343"/>
      <c r="C64" s="343"/>
      <c r="D64" s="343"/>
      <c r="E64" s="343"/>
      <c r="F64" s="343"/>
      <c r="G64" s="343"/>
      <c r="H64" s="343"/>
      <c r="I64" s="343"/>
      <c r="J64" s="343"/>
      <c r="K64" s="343"/>
      <c r="L64" s="344"/>
      <c r="M64" s="188">
        <f>M62+M53+M46+M35</f>
        <v>2826170</v>
      </c>
      <c r="N64" s="237"/>
    </row>
    <row r="65" spans="1:13">
      <c r="A65" s="357" t="s">
        <v>62</v>
      </c>
      <c r="B65" s="358"/>
      <c r="C65" s="358"/>
      <c r="D65" s="358"/>
      <c r="E65" s="358"/>
      <c r="F65" s="358"/>
      <c r="G65" s="358"/>
      <c r="H65" s="358"/>
      <c r="I65" s="358"/>
      <c r="J65" s="358"/>
      <c r="K65" s="358"/>
      <c r="L65" s="358"/>
      <c r="M65" s="359"/>
    </row>
    <row r="66" spans="1:13">
      <c r="A66" s="360"/>
      <c r="B66" s="361"/>
      <c r="C66" s="361"/>
      <c r="D66" s="361"/>
      <c r="E66" s="361"/>
      <c r="F66" s="361"/>
      <c r="G66" s="361"/>
      <c r="H66" s="361"/>
      <c r="I66" s="361"/>
      <c r="J66" s="361"/>
      <c r="K66" s="361"/>
      <c r="L66" s="361"/>
      <c r="M66" s="362"/>
    </row>
    <row r="67" spans="1:13" ht="13.5" thickBot="1">
      <c r="A67" s="363"/>
      <c r="B67" s="364"/>
      <c r="C67" s="364"/>
      <c r="D67" s="364"/>
      <c r="E67" s="364"/>
      <c r="F67" s="364"/>
      <c r="G67" s="364"/>
      <c r="H67" s="364"/>
      <c r="I67" s="364"/>
      <c r="J67" s="364"/>
      <c r="K67" s="364"/>
      <c r="L67" s="364"/>
      <c r="M67" s="365"/>
    </row>
    <row r="68" spans="1:13" ht="13.5">
      <c r="A68" s="366" t="s">
        <v>63</v>
      </c>
      <c r="B68" s="367"/>
      <c r="C68" s="367"/>
      <c r="D68" s="367"/>
      <c r="E68" s="367"/>
      <c r="F68" s="367"/>
      <c r="G68" s="367"/>
      <c r="H68" s="224"/>
      <c r="I68" s="225"/>
      <c r="J68" s="161" t="s">
        <v>64</v>
      </c>
      <c r="K68" s="368" t="s">
        <v>65</v>
      </c>
      <c r="L68" s="369"/>
      <c r="M68" s="162"/>
    </row>
    <row r="69" spans="1:13">
      <c r="A69" s="348" t="s">
        <v>22</v>
      </c>
      <c r="B69" s="349"/>
      <c r="C69" s="349"/>
      <c r="D69" s="349"/>
      <c r="E69" s="349"/>
      <c r="F69" s="349"/>
      <c r="G69" s="349"/>
      <c r="H69" s="71"/>
      <c r="I69" s="70"/>
      <c r="J69" s="67">
        <v>0.16</v>
      </c>
      <c r="K69" s="337"/>
      <c r="L69" s="338"/>
      <c r="M69" s="66">
        <f>K69</f>
        <v>0</v>
      </c>
    </row>
    <row r="70" spans="1:13">
      <c r="A70" s="72" t="s">
        <v>66</v>
      </c>
      <c r="B70" s="54"/>
      <c r="C70" s="54"/>
      <c r="D70" s="54"/>
      <c r="E70" s="54"/>
      <c r="F70" s="54"/>
      <c r="G70" s="54"/>
      <c r="H70" s="71"/>
      <c r="I70" s="70"/>
      <c r="J70" s="67">
        <v>0</v>
      </c>
      <c r="K70" s="337"/>
      <c r="L70" s="338"/>
      <c r="M70" s="66">
        <f t="shared" ref="M70:M71" si="3">K70</f>
        <v>0</v>
      </c>
    </row>
    <row r="71" spans="1:13" ht="13.5" thickBot="1">
      <c r="A71" s="222" t="s">
        <v>67</v>
      </c>
      <c r="B71" s="223"/>
      <c r="C71" s="223"/>
      <c r="D71" s="223"/>
      <c r="E71" s="223"/>
      <c r="F71" s="223"/>
      <c r="G71" s="223"/>
      <c r="H71" s="69"/>
      <c r="I71" s="68"/>
      <c r="J71" s="67">
        <v>0.05</v>
      </c>
      <c r="K71" s="337"/>
      <c r="L71" s="338"/>
      <c r="M71" s="66">
        <f t="shared" si="3"/>
        <v>0</v>
      </c>
    </row>
    <row r="72" spans="1:13" ht="14.25" thickBot="1">
      <c r="A72" s="339" t="s">
        <v>52</v>
      </c>
      <c r="B72" s="340"/>
      <c r="C72" s="340"/>
      <c r="D72" s="340"/>
      <c r="E72" s="340"/>
      <c r="F72" s="340"/>
      <c r="G72" s="340"/>
      <c r="H72" s="340"/>
      <c r="I72" s="340"/>
      <c r="J72" s="340"/>
      <c r="K72" s="340"/>
      <c r="L72" s="341"/>
      <c r="M72" s="65">
        <f>SUM(M69:M71)</f>
        <v>0</v>
      </c>
    </row>
    <row r="73" spans="1:13" ht="13.5" thickBot="1">
      <c r="A73" s="53"/>
      <c r="B73" s="47"/>
      <c r="C73" s="47"/>
      <c r="D73" s="47"/>
      <c r="E73" s="47"/>
      <c r="F73" s="47"/>
      <c r="G73" s="47"/>
      <c r="H73" s="47"/>
      <c r="I73" s="47"/>
      <c r="J73" s="47"/>
      <c r="K73" s="47"/>
      <c r="L73" s="47"/>
      <c r="M73" s="52"/>
    </row>
    <row r="74" spans="1:13" ht="13.5" thickBot="1">
      <c r="A74" s="342" t="s">
        <v>68</v>
      </c>
      <c r="B74" s="343"/>
      <c r="C74" s="343"/>
      <c r="D74" s="343"/>
      <c r="E74" s="343"/>
      <c r="F74" s="343"/>
      <c r="G74" s="343"/>
      <c r="H74" s="343"/>
      <c r="I74" s="343"/>
      <c r="J74" s="343"/>
      <c r="K74" s="343"/>
      <c r="L74" s="344"/>
      <c r="M74" s="163">
        <f>M64+M72</f>
        <v>2826170</v>
      </c>
    </row>
    <row r="75" spans="1:13" ht="13.5" thickBot="1">
      <c r="A75" s="64"/>
      <c r="B75" s="63"/>
      <c r="C75" s="63"/>
      <c r="D75" s="63"/>
      <c r="E75" s="63"/>
      <c r="F75" s="63"/>
      <c r="G75" s="63"/>
      <c r="H75" s="63"/>
      <c r="I75" s="63"/>
      <c r="J75" s="63"/>
      <c r="K75" s="63"/>
      <c r="L75" s="63"/>
      <c r="M75" s="163"/>
    </row>
    <row r="76" spans="1:13" ht="13.5" thickBot="1">
      <c r="A76" s="53"/>
      <c r="B76" s="47"/>
      <c r="C76" s="47"/>
      <c r="D76" s="47"/>
      <c r="E76" s="47"/>
      <c r="F76" s="47"/>
      <c r="G76" s="47"/>
      <c r="H76" s="47"/>
      <c r="I76" s="47"/>
      <c r="J76" s="47"/>
      <c r="K76" s="47"/>
      <c r="L76" s="47"/>
      <c r="M76" s="163"/>
    </row>
    <row r="77" spans="1:13">
      <c r="A77" s="53"/>
      <c r="B77" s="47"/>
      <c r="C77" s="47"/>
      <c r="D77" s="47"/>
      <c r="E77" s="47"/>
      <c r="F77" s="47"/>
      <c r="G77" s="47"/>
      <c r="H77" s="47"/>
      <c r="I77" s="47"/>
      <c r="J77" s="47"/>
      <c r="K77" s="47"/>
      <c r="L77" s="47"/>
      <c r="M77" s="52"/>
    </row>
    <row r="78" spans="1:13">
      <c r="A78" s="53"/>
      <c r="B78" s="47"/>
      <c r="C78" s="47"/>
      <c r="D78" s="47"/>
      <c r="E78" s="47"/>
      <c r="F78" s="55"/>
      <c r="G78" s="55"/>
      <c r="H78" s="55"/>
      <c r="I78" s="55"/>
      <c r="J78" s="47"/>
      <c r="K78" s="47"/>
      <c r="L78" s="47"/>
      <c r="M78" s="190"/>
    </row>
    <row r="79" spans="1:13" ht="13.5">
      <c r="A79" s="61"/>
      <c r="B79" s="103"/>
      <c r="C79" s="103"/>
      <c r="D79" s="103"/>
      <c r="E79" s="103"/>
      <c r="F79" s="55"/>
      <c r="G79" s="103"/>
      <c r="H79" s="103"/>
      <c r="I79" s="103"/>
      <c r="J79" s="103"/>
      <c r="K79" s="103"/>
      <c r="L79" s="103"/>
      <c r="M79" s="60" t="s">
        <v>135</v>
      </c>
    </row>
    <row r="80" spans="1:13" ht="13.5">
      <c r="A80" s="61"/>
      <c r="B80" s="103"/>
      <c r="C80" s="103"/>
      <c r="D80" s="103"/>
      <c r="E80" s="103"/>
      <c r="F80" s="55"/>
      <c r="G80" s="47"/>
      <c r="H80" s="47"/>
      <c r="I80" s="103"/>
      <c r="J80" s="103"/>
      <c r="K80" s="103"/>
      <c r="L80" s="103"/>
      <c r="M80" s="60"/>
    </row>
    <row r="81" spans="1:13">
      <c r="A81" s="56"/>
      <c r="B81" s="104"/>
      <c r="C81" s="104"/>
      <c r="D81" s="104"/>
      <c r="E81" s="104"/>
      <c r="F81" s="55"/>
      <c r="G81" s="104"/>
      <c r="H81" s="104"/>
      <c r="I81" s="104"/>
      <c r="J81" s="104"/>
      <c r="K81" s="104"/>
      <c r="L81" s="104"/>
      <c r="M81" s="50"/>
    </row>
    <row r="82" spans="1:13">
      <c r="A82" s="53"/>
      <c r="B82" s="47"/>
      <c r="C82" s="47"/>
      <c r="D82" s="47"/>
      <c r="E82" s="47"/>
      <c r="F82" s="47" t="s">
        <v>69</v>
      </c>
      <c r="G82" s="47"/>
      <c r="H82" s="47"/>
      <c r="I82" s="47"/>
      <c r="J82" s="47"/>
      <c r="K82" s="47"/>
      <c r="L82" s="47"/>
      <c r="M82" s="52"/>
    </row>
    <row r="83" spans="1:13" ht="13.5">
      <c r="A83" s="59" t="s">
        <v>70</v>
      </c>
      <c r="B83" s="221"/>
      <c r="C83" s="221"/>
      <c r="D83" s="221"/>
      <c r="E83" s="221"/>
      <c r="F83" s="221"/>
      <c r="G83" s="221"/>
      <c r="H83" s="221"/>
      <c r="I83" s="221"/>
      <c r="J83" s="221"/>
      <c r="K83" s="221"/>
      <c r="L83" s="221"/>
      <c r="M83" s="58"/>
    </row>
    <row r="84" spans="1:13">
      <c r="A84" s="345"/>
      <c r="B84" s="346"/>
      <c r="C84" s="346"/>
      <c r="D84" s="346"/>
      <c r="E84" s="346"/>
      <c r="F84" s="346"/>
      <c r="G84" s="346"/>
      <c r="H84" s="346"/>
      <c r="I84" s="346"/>
      <c r="J84" s="346"/>
      <c r="K84" s="346"/>
      <c r="L84" s="346"/>
      <c r="M84" s="347"/>
    </row>
    <row r="85" spans="1:13">
      <c r="A85" s="345"/>
      <c r="B85" s="346"/>
      <c r="C85" s="346"/>
      <c r="D85" s="346"/>
      <c r="E85" s="346"/>
      <c r="F85" s="346"/>
      <c r="G85" s="346"/>
      <c r="H85" s="346"/>
      <c r="I85" s="346"/>
      <c r="J85" s="346"/>
      <c r="K85" s="346"/>
      <c r="L85" s="346"/>
      <c r="M85" s="347"/>
    </row>
    <row r="86" spans="1:13">
      <c r="A86" s="56"/>
      <c r="B86" s="104"/>
      <c r="C86" s="104"/>
      <c r="D86" s="104"/>
      <c r="E86" s="104"/>
      <c r="F86" s="104"/>
      <c r="G86" s="104"/>
      <c r="H86" s="104"/>
      <c r="I86" s="104"/>
      <c r="J86" s="104"/>
      <c r="K86" s="104"/>
      <c r="L86" s="104"/>
      <c r="M86" s="50"/>
    </row>
    <row r="87" spans="1:13">
      <c r="A87" s="57" t="s">
        <v>71</v>
      </c>
      <c r="B87" s="104"/>
      <c r="C87" s="104"/>
      <c r="D87" s="104"/>
      <c r="E87" s="104"/>
      <c r="F87" s="104"/>
      <c r="G87" s="104"/>
      <c r="H87" s="104"/>
      <c r="I87" s="104"/>
      <c r="J87" s="104"/>
      <c r="K87" s="104"/>
      <c r="L87" s="104"/>
      <c r="M87" s="50"/>
    </row>
    <row r="88" spans="1:13">
      <c r="A88" s="328" t="s">
        <v>72</v>
      </c>
      <c r="B88" s="329"/>
      <c r="C88" s="329"/>
      <c r="D88" s="329"/>
      <c r="E88" s="329"/>
      <c r="F88" s="329"/>
      <c r="G88" s="329"/>
      <c r="H88" s="329"/>
      <c r="I88" s="329"/>
      <c r="J88" s="329"/>
      <c r="K88" s="329"/>
      <c r="L88" s="329"/>
      <c r="M88" s="330"/>
    </row>
    <row r="89" spans="1:13">
      <c r="A89" s="328"/>
      <c r="B89" s="329"/>
      <c r="C89" s="329"/>
      <c r="D89" s="329"/>
      <c r="E89" s="329"/>
      <c r="F89" s="329"/>
      <c r="G89" s="329"/>
      <c r="H89" s="329"/>
      <c r="I89" s="329"/>
      <c r="J89" s="329"/>
      <c r="K89" s="329"/>
      <c r="L89" s="329"/>
      <c r="M89" s="330"/>
    </row>
    <row r="90" spans="1:13">
      <c r="A90" s="328" t="s">
        <v>73</v>
      </c>
      <c r="B90" s="329"/>
      <c r="C90" s="329"/>
      <c r="D90" s="329"/>
      <c r="E90" s="329"/>
      <c r="F90" s="329"/>
      <c r="G90" s="329"/>
      <c r="H90" s="329"/>
      <c r="I90" s="329"/>
      <c r="J90" s="329"/>
      <c r="K90" s="329"/>
      <c r="L90" s="329"/>
      <c r="M90" s="330"/>
    </row>
    <row r="91" spans="1:13">
      <c r="A91" s="328"/>
      <c r="B91" s="329"/>
      <c r="C91" s="329"/>
      <c r="D91" s="329"/>
      <c r="E91" s="329"/>
      <c r="F91" s="329"/>
      <c r="G91" s="329"/>
      <c r="H91" s="329"/>
      <c r="I91" s="329"/>
      <c r="J91" s="329"/>
      <c r="K91" s="329"/>
      <c r="L91" s="329"/>
      <c r="M91" s="330"/>
    </row>
    <row r="92" spans="1:13">
      <c r="A92" s="56"/>
      <c r="B92" s="104"/>
      <c r="C92" s="104"/>
      <c r="D92" s="104"/>
      <c r="E92" s="104"/>
      <c r="F92" s="104"/>
      <c r="G92" s="104"/>
      <c r="H92" s="104"/>
      <c r="I92" s="104"/>
      <c r="J92" s="104"/>
      <c r="K92" s="104"/>
      <c r="L92" s="104"/>
      <c r="M92" s="50"/>
    </row>
    <row r="93" spans="1:13">
      <c r="A93" s="53"/>
      <c r="B93" s="47"/>
      <c r="C93" s="47"/>
      <c r="D93" s="47"/>
      <c r="E93" s="47"/>
      <c r="F93" s="55"/>
      <c r="G93" s="47"/>
      <c r="H93" s="47"/>
      <c r="I93" s="47"/>
      <c r="J93" s="47"/>
      <c r="K93" s="47"/>
      <c r="L93" s="47"/>
      <c r="M93" s="52"/>
    </row>
    <row r="94" spans="1:13">
      <c r="A94" s="53"/>
      <c r="B94" s="47"/>
      <c r="C94" s="47"/>
      <c r="D94" s="47"/>
      <c r="E94" s="47"/>
      <c r="F94" s="47"/>
      <c r="G94" s="54"/>
      <c r="H94" s="54"/>
      <c r="I94" s="54"/>
      <c r="J94" s="47"/>
      <c r="K94" s="47"/>
      <c r="L94" s="47"/>
      <c r="M94" s="52"/>
    </row>
    <row r="95" spans="1:13">
      <c r="A95" s="53"/>
      <c r="B95" s="47"/>
      <c r="C95" s="47"/>
      <c r="D95" s="47"/>
      <c r="E95" s="47"/>
      <c r="F95" s="47"/>
      <c r="G95" s="105"/>
      <c r="H95" s="105"/>
      <c r="I95" s="105"/>
      <c r="J95" s="47"/>
      <c r="K95" s="47"/>
      <c r="L95" s="47"/>
      <c r="M95" s="52"/>
    </row>
    <row r="96" spans="1:13">
      <c r="A96" s="51"/>
      <c r="B96" s="104"/>
      <c r="C96" s="104"/>
      <c r="D96" s="104"/>
      <c r="E96" s="104"/>
      <c r="F96" s="47"/>
      <c r="G96" s="47"/>
      <c r="H96" s="47"/>
      <c r="I96" s="47"/>
      <c r="J96" s="104"/>
      <c r="K96" s="104"/>
      <c r="L96" s="104"/>
      <c r="M96" s="50"/>
    </row>
    <row r="97" spans="1:13" ht="13.5">
      <c r="A97" s="49"/>
      <c r="B97" s="106"/>
      <c r="C97" s="106"/>
      <c r="D97" s="47"/>
      <c r="E97" s="47"/>
      <c r="F97" s="47"/>
      <c r="G97" s="47"/>
      <c r="H97" s="47"/>
      <c r="I97" s="331"/>
      <c r="J97" s="331"/>
      <c r="K97" s="331"/>
      <c r="L97" s="331"/>
      <c r="M97" s="332"/>
    </row>
    <row r="98" spans="1:13" ht="13.5" thickBot="1">
      <c r="A98" s="335"/>
      <c r="B98" s="336"/>
      <c r="C98" s="336"/>
      <c r="D98" s="48"/>
      <c r="E98" s="48"/>
      <c r="F98" s="48"/>
      <c r="G98" s="48"/>
      <c r="H98" s="48"/>
      <c r="I98" s="333"/>
      <c r="J98" s="333"/>
      <c r="K98" s="333"/>
      <c r="L98" s="333"/>
      <c r="M98" s="334"/>
    </row>
  </sheetData>
  <mergeCells count="93">
    <mergeCell ref="B14:I14"/>
    <mergeCell ref="A2:M2"/>
    <mergeCell ref="A3:D3"/>
    <mergeCell ref="A6:M6"/>
    <mergeCell ref="A8:A14"/>
    <mergeCell ref="B8:I8"/>
    <mergeCell ref="J8:M9"/>
    <mergeCell ref="B9:I9"/>
    <mergeCell ref="B10:I10"/>
    <mergeCell ref="J10:J11"/>
    <mergeCell ref="K10:M11"/>
    <mergeCell ref="B11:I11"/>
    <mergeCell ref="B12:I13"/>
    <mergeCell ref="J12:J14"/>
    <mergeCell ref="K12:K14"/>
    <mergeCell ref="L12:L14"/>
    <mergeCell ref="K30:L30"/>
    <mergeCell ref="A18:D18"/>
    <mergeCell ref="A22:M22"/>
    <mergeCell ref="B24:J24"/>
    <mergeCell ref="K24:L24"/>
    <mergeCell ref="B25:J25"/>
    <mergeCell ref="K25:L25"/>
    <mergeCell ref="A26:M28"/>
    <mergeCell ref="A29:E29"/>
    <mergeCell ref="F29:G29"/>
    <mergeCell ref="H29:I29"/>
    <mergeCell ref="K29:L29"/>
    <mergeCell ref="M12:M14"/>
    <mergeCell ref="A39:H39"/>
    <mergeCell ref="K39:L39"/>
    <mergeCell ref="A31:E31"/>
    <mergeCell ref="K31:L31"/>
    <mergeCell ref="A32:E32"/>
    <mergeCell ref="K32:L32"/>
    <mergeCell ref="A33:E33"/>
    <mergeCell ref="K33:L33"/>
    <mergeCell ref="A34:E34"/>
    <mergeCell ref="F34:G34"/>
    <mergeCell ref="K34:L34"/>
    <mergeCell ref="A35:L35"/>
    <mergeCell ref="A36:M38"/>
    <mergeCell ref="A30:E30"/>
    <mergeCell ref="F30:G30"/>
    <mergeCell ref="A47:M49"/>
    <mergeCell ref="A40:H40"/>
    <mergeCell ref="K40:L40"/>
    <mergeCell ref="A41:H41"/>
    <mergeCell ref="K41:L41"/>
    <mergeCell ref="A42:H42"/>
    <mergeCell ref="K42:L42"/>
    <mergeCell ref="A44:H44"/>
    <mergeCell ref="K44:L44"/>
    <mergeCell ref="A45:H45"/>
    <mergeCell ref="K45:L45"/>
    <mergeCell ref="A46:L46"/>
    <mergeCell ref="A50:H50"/>
    <mergeCell ref="K50:L50"/>
    <mergeCell ref="A51:H51"/>
    <mergeCell ref="K51:L51"/>
    <mergeCell ref="A52:H52"/>
    <mergeCell ref="K52:L52"/>
    <mergeCell ref="A53:L53"/>
    <mergeCell ref="A54:M56"/>
    <mergeCell ref="A57:G57"/>
    <mergeCell ref="K57:L57"/>
    <mergeCell ref="A58:G58"/>
    <mergeCell ref="K58:L58"/>
    <mergeCell ref="K68:L68"/>
    <mergeCell ref="A69:G69"/>
    <mergeCell ref="K69:L69"/>
    <mergeCell ref="A59:G59"/>
    <mergeCell ref="K59:L59"/>
    <mergeCell ref="A60:G60"/>
    <mergeCell ref="K60:L60"/>
    <mergeCell ref="A61:G61"/>
    <mergeCell ref="K61:L61"/>
    <mergeCell ref="A88:M89"/>
    <mergeCell ref="A90:M91"/>
    <mergeCell ref="I97:M98"/>
    <mergeCell ref="A98:C98"/>
    <mergeCell ref="A43:H43"/>
    <mergeCell ref="K43:L43"/>
    <mergeCell ref="K70:L70"/>
    <mergeCell ref="K71:L71"/>
    <mergeCell ref="A72:L72"/>
    <mergeCell ref="A74:L74"/>
    <mergeCell ref="A84:M84"/>
    <mergeCell ref="A85:M85"/>
    <mergeCell ref="A62:L62"/>
    <mergeCell ref="A64:L64"/>
    <mergeCell ref="A65:M67"/>
    <mergeCell ref="A68:G68"/>
  </mergeCells>
  <pageMargins left="0.7" right="0.7" top="0.75" bottom="0.75" header="0.3" footer="0.3"/>
  <pageSetup paperSize="9" scale="57"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K34"/>
  <sheetViews>
    <sheetView tabSelected="1" zoomScaleNormal="100" workbookViewId="0">
      <selection activeCell="K37" sqref="K37"/>
    </sheetView>
  </sheetViews>
  <sheetFormatPr baseColWidth="10" defaultRowHeight="12.75"/>
  <cols>
    <col min="3" max="3" width="12.7109375" bestFit="1" customWidth="1"/>
    <col min="11" max="11" width="14.85546875" bestFit="1" customWidth="1"/>
  </cols>
  <sheetData>
    <row r="1" spans="1:9">
      <c r="A1" s="243"/>
      <c r="B1" s="244"/>
      <c r="C1" s="244"/>
      <c r="D1" s="244"/>
      <c r="E1" s="244" t="s">
        <v>233</v>
      </c>
      <c r="F1" s="244"/>
      <c r="G1" s="244"/>
      <c r="H1" s="244"/>
      <c r="I1" s="244"/>
    </row>
    <row r="2" spans="1:9">
      <c r="A2" s="478" t="s">
        <v>234</v>
      </c>
      <c r="B2" s="478"/>
      <c r="C2" s="478"/>
      <c r="D2" s="478"/>
      <c r="E2" s="478"/>
      <c r="F2" s="478"/>
      <c r="G2" s="478"/>
      <c r="H2" s="478"/>
      <c r="I2" s="478"/>
    </row>
    <row r="3" spans="1:9">
      <c r="A3" s="479" t="s">
        <v>192</v>
      </c>
      <c r="B3" s="480"/>
      <c r="C3" s="481">
        <v>219671930</v>
      </c>
      <c r="D3" s="481"/>
      <c r="E3" s="482" t="s">
        <v>22</v>
      </c>
      <c r="F3" s="482"/>
      <c r="G3" s="482"/>
      <c r="H3" s="482"/>
      <c r="I3" s="245">
        <f>+ROUND(I25,2)</f>
        <v>0.17</v>
      </c>
    </row>
    <row r="4" spans="1:9">
      <c r="A4" s="480" t="s">
        <v>193</v>
      </c>
      <c r="B4" s="480"/>
      <c r="C4" s="246">
        <v>3</v>
      </c>
      <c r="D4" s="247" t="s">
        <v>194</v>
      </c>
      <c r="E4" s="482" t="s">
        <v>195</v>
      </c>
      <c r="F4" s="482"/>
      <c r="G4" s="482"/>
      <c r="H4" s="482"/>
      <c r="I4" s="245">
        <f>+ROUND(I26,2)</f>
        <v>0</v>
      </c>
    </row>
    <row r="5" spans="1:9">
      <c r="A5" s="479" t="s">
        <v>196</v>
      </c>
      <c r="B5" s="479"/>
      <c r="C5" s="483">
        <f>SUM(I3:I5)</f>
        <v>0.22000000000000003</v>
      </c>
      <c r="D5" s="483"/>
      <c r="E5" s="482" t="s">
        <v>67</v>
      </c>
      <c r="F5" s="482"/>
      <c r="G5" s="482"/>
      <c r="H5" s="482"/>
      <c r="I5" s="245">
        <f>+ROUND(I27,2)</f>
        <v>0.05</v>
      </c>
    </row>
    <row r="6" spans="1:9">
      <c r="A6" s="484"/>
      <c r="B6" s="484"/>
      <c r="C6" s="484"/>
      <c r="D6" s="484"/>
      <c r="E6" s="484"/>
      <c r="F6" s="484"/>
      <c r="G6" s="484"/>
      <c r="H6" s="484"/>
      <c r="I6" s="485"/>
    </row>
    <row r="7" spans="1:9" ht="33.75">
      <c r="A7" s="247" t="s">
        <v>43</v>
      </c>
      <c r="B7" s="247" t="s">
        <v>197</v>
      </c>
      <c r="C7" s="247" t="s">
        <v>198</v>
      </c>
      <c r="D7" s="248" t="s">
        <v>199</v>
      </c>
      <c r="E7" s="248" t="s">
        <v>200</v>
      </c>
      <c r="F7" s="248" t="s">
        <v>194</v>
      </c>
      <c r="G7" s="486" t="s">
        <v>201</v>
      </c>
      <c r="H7" s="487"/>
      <c r="I7" s="249" t="s">
        <v>202</v>
      </c>
    </row>
    <row r="8" spans="1:9">
      <c r="A8" s="250">
        <v>1</v>
      </c>
      <c r="B8" s="473" t="s">
        <v>203</v>
      </c>
      <c r="C8" s="474"/>
      <c r="D8" s="474"/>
      <c r="E8" s="474"/>
      <c r="F8" s="475"/>
      <c r="G8" s="476">
        <f>SUM(G9:G10)</f>
        <v>24462999</v>
      </c>
      <c r="H8" s="477"/>
      <c r="I8" s="251">
        <f>SUM(I9:I10)</f>
        <v>0.11136151532879053</v>
      </c>
    </row>
    <row r="9" spans="1:9" ht="25.5">
      <c r="A9" s="252" t="s">
        <v>133</v>
      </c>
      <c r="B9" s="253" t="s">
        <v>204</v>
      </c>
      <c r="C9" s="254">
        <f>4633333-79000</f>
        <v>4554333</v>
      </c>
      <c r="D9" s="252">
        <v>1</v>
      </c>
      <c r="E9" s="255">
        <v>1</v>
      </c>
      <c r="F9" s="252">
        <v>3</v>
      </c>
      <c r="G9" s="491">
        <f>+F9*E9*D9*C9</f>
        <v>13662999</v>
      </c>
      <c r="H9" s="492"/>
      <c r="I9" s="256">
        <f>+G9/$C$3</f>
        <v>6.21972912060271E-2</v>
      </c>
    </row>
    <row r="10" spans="1:9" ht="38.25">
      <c r="A10" s="252" t="s">
        <v>136</v>
      </c>
      <c r="B10" s="253" t="s">
        <v>205</v>
      </c>
      <c r="C10" s="254">
        <f>1800000</f>
        <v>1800000</v>
      </c>
      <c r="D10" s="252">
        <v>2</v>
      </c>
      <c r="E10" s="255">
        <v>1</v>
      </c>
      <c r="F10" s="252">
        <v>3</v>
      </c>
      <c r="G10" s="491">
        <f>+F10*E10*D10*C10</f>
        <v>10800000</v>
      </c>
      <c r="H10" s="492"/>
      <c r="I10" s="256">
        <f>+G10/$C$3</f>
        <v>4.9164224122763431E-2</v>
      </c>
    </row>
    <row r="11" spans="1:9">
      <c r="A11" s="250">
        <v>3</v>
      </c>
      <c r="B11" s="473" t="s">
        <v>206</v>
      </c>
      <c r="C11" s="474"/>
      <c r="D11" s="474"/>
      <c r="E11" s="474"/>
      <c r="F11" s="475"/>
      <c r="G11" s="476">
        <f>SUM(G12:G13)</f>
        <v>3563685</v>
      </c>
      <c r="H11" s="477"/>
      <c r="I11" s="251">
        <f>SUM(I12:I13)</f>
        <v>1.6222760003975017E-2</v>
      </c>
    </row>
    <row r="12" spans="1:9" ht="76.5">
      <c r="A12" s="252" t="s">
        <v>95</v>
      </c>
      <c r="B12" s="257" t="s">
        <v>207</v>
      </c>
      <c r="C12" s="258">
        <f>994334-1439</f>
        <v>992895</v>
      </c>
      <c r="D12" s="252">
        <v>1</v>
      </c>
      <c r="E12" s="255">
        <v>1</v>
      </c>
      <c r="F12" s="252">
        <v>3</v>
      </c>
      <c r="G12" s="491">
        <f>+F12*E12*D12*C12</f>
        <v>2978685</v>
      </c>
      <c r="H12" s="492"/>
      <c r="I12" s="256">
        <f>+G12/$C$3</f>
        <v>1.3559697863991999E-2</v>
      </c>
    </row>
    <row r="13" spans="1:9" ht="76.5">
      <c r="A13" s="252" t="s">
        <v>96</v>
      </c>
      <c r="B13" s="257" t="s">
        <v>208</v>
      </c>
      <c r="C13" s="258">
        <v>195000</v>
      </c>
      <c r="D13" s="252">
        <v>1</v>
      </c>
      <c r="E13" s="255">
        <v>1</v>
      </c>
      <c r="F13" s="252">
        <v>3</v>
      </c>
      <c r="G13" s="491">
        <f>+F13*E13*D13*C13</f>
        <v>585000</v>
      </c>
      <c r="H13" s="492"/>
      <c r="I13" s="256">
        <f>+G13/$C$3</f>
        <v>2.6630621399830194E-3</v>
      </c>
    </row>
    <row r="14" spans="1:9">
      <c r="A14" s="250">
        <v>4</v>
      </c>
      <c r="B14" s="473" t="s">
        <v>209</v>
      </c>
      <c r="C14" s="474"/>
      <c r="D14" s="474"/>
      <c r="E14" s="474"/>
      <c r="F14" s="475"/>
      <c r="G14" s="489">
        <f>+SUM(G16:G17)</f>
        <v>3233949</v>
      </c>
      <c r="H14" s="490"/>
      <c r="I14" s="259">
        <f>+SUM(I16:I17)</f>
        <v>1.4721721614591359E-2</v>
      </c>
    </row>
    <row r="15" spans="1:9">
      <c r="A15" s="250" t="s">
        <v>210</v>
      </c>
      <c r="B15" s="473" t="s">
        <v>211</v>
      </c>
      <c r="C15" s="488"/>
      <c r="D15" s="488"/>
      <c r="E15" s="488"/>
      <c r="F15" s="488"/>
      <c r="G15" s="488"/>
      <c r="H15" s="493"/>
      <c r="I15" s="259"/>
    </row>
    <row r="16" spans="1:9" ht="63.75">
      <c r="A16" s="252" t="s">
        <v>212</v>
      </c>
      <c r="B16" s="257" t="s">
        <v>213</v>
      </c>
      <c r="C16" s="258">
        <f>525000+22169</f>
        <v>547169</v>
      </c>
      <c r="D16" s="252">
        <v>1</v>
      </c>
      <c r="E16" s="255"/>
      <c r="F16" s="252">
        <v>3</v>
      </c>
      <c r="G16" s="491">
        <f>+C16*D16*F16</f>
        <v>1641507</v>
      </c>
      <c r="H16" s="492"/>
      <c r="I16" s="256">
        <f>+G16/$C$3</f>
        <v>7.472538708063429E-3</v>
      </c>
    </row>
    <row r="17" spans="1:11" ht="38.25">
      <c r="A17" s="252" t="s">
        <v>214</v>
      </c>
      <c r="B17" s="257" t="s">
        <v>215</v>
      </c>
      <c r="C17" s="258">
        <f>480000+19000+9644+22169+1</f>
        <v>530814</v>
      </c>
      <c r="D17" s="252">
        <v>1</v>
      </c>
      <c r="E17" s="255"/>
      <c r="F17" s="252">
        <v>3</v>
      </c>
      <c r="G17" s="491">
        <f>+C17*D17*F17</f>
        <v>1592442</v>
      </c>
      <c r="H17" s="492"/>
      <c r="I17" s="256">
        <f>+G17/$C$3</f>
        <v>7.2491829065279298E-3</v>
      </c>
    </row>
    <row r="18" spans="1:11">
      <c r="A18" s="250">
        <v>5</v>
      </c>
      <c r="B18" s="473"/>
      <c r="C18" s="488"/>
      <c r="D18" s="488"/>
      <c r="E18" s="488"/>
      <c r="F18" s="475"/>
      <c r="G18" s="489">
        <f>SUM(G20:G20)</f>
        <v>5359995</v>
      </c>
      <c r="H18" s="490"/>
      <c r="I18" s="259">
        <f>+SUM(I20:I20)</f>
        <v>2.4399999581193647E-2</v>
      </c>
    </row>
    <row r="19" spans="1:11" ht="22.5">
      <c r="A19" s="252"/>
      <c r="B19" s="494" t="s">
        <v>216</v>
      </c>
      <c r="C19" s="495"/>
      <c r="D19" s="494" t="s">
        <v>217</v>
      </c>
      <c r="E19" s="495"/>
      <c r="F19" s="260" t="s">
        <v>218</v>
      </c>
      <c r="G19" s="494"/>
      <c r="H19" s="495"/>
      <c r="I19" s="256"/>
    </row>
    <row r="20" spans="1:11">
      <c r="A20" s="252"/>
      <c r="B20" s="496" t="s">
        <v>219</v>
      </c>
      <c r="C20" s="497"/>
      <c r="D20" s="498">
        <v>267999755</v>
      </c>
      <c r="E20" s="498"/>
      <c r="F20" s="261">
        <v>0.02</v>
      </c>
      <c r="G20" s="491">
        <f>+ROUND($D$20*F20,0)</f>
        <v>5359995</v>
      </c>
      <c r="H20" s="492"/>
      <c r="I20" s="256">
        <f>+G20/$C$3</f>
        <v>2.4399999581193647E-2</v>
      </c>
    </row>
    <row r="21" spans="1:11">
      <c r="A21" s="250">
        <v>6</v>
      </c>
      <c r="B21" s="473" t="s">
        <v>220</v>
      </c>
      <c r="C21" s="488"/>
      <c r="D21" s="488"/>
      <c r="E21" s="488"/>
      <c r="F21" s="475"/>
      <c r="G21" s="502">
        <f>SUM(H23:H23)</f>
        <v>723599</v>
      </c>
      <c r="H21" s="503"/>
      <c r="I21" s="259">
        <f>SUM(I22:I23)</f>
        <v>3.2939984639821754E-3</v>
      </c>
    </row>
    <row r="22" spans="1:11" ht="25.5">
      <c r="A22" s="252"/>
      <c r="B22" s="504" t="s">
        <v>221</v>
      </c>
      <c r="C22" s="505"/>
      <c r="D22" s="262" t="s">
        <v>222</v>
      </c>
      <c r="E22" s="506" t="s">
        <v>223</v>
      </c>
      <c r="F22" s="507"/>
      <c r="G22" s="263" t="s">
        <v>224</v>
      </c>
      <c r="H22" s="263" t="s">
        <v>225</v>
      </c>
      <c r="I22" s="256"/>
    </row>
    <row r="23" spans="1:11">
      <c r="A23" s="264" t="s">
        <v>226</v>
      </c>
      <c r="B23" s="508" t="s">
        <v>227</v>
      </c>
      <c r="C23" s="509"/>
      <c r="D23" s="265"/>
      <c r="E23" s="510">
        <v>267999755</v>
      </c>
      <c r="F23" s="511"/>
      <c r="G23" s="266">
        <v>2.7000000000000001E-3</v>
      </c>
      <c r="H23" s="267">
        <f>ROUND($E$23*G23,0)</f>
        <v>723599</v>
      </c>
      <c r="I23" s="256">
        <f>+H23/$C$3</f>
        <v>3.2939984639821754E-3</v>
      </c>
    </row>
    <row r="24" spans="1:11">
      <c r="A24" s="252"/>
      <c r="B24" s="512"/>
      <c r="C24" s="513"/>
      <c r="D24" s="513"/>
      <c r="E24" s="513"/>
      <c r="F24" s="513"/>
      <c r="G24" s="513"/>
      <c r="H24" s="513"/>
      <c r="I24" s="514"/>
    </row>
    <row r="25" spans="1:11">
      <c r="A25" s="252"/>
      <c r="B25" s="499" t="s">
        <v>228</v>
      </c>
      <c r="C25" s="500"/>
      <c r="D25" s="500"/>
      <c r="E25" s="500"/>
      <c r="F25" s="501"/>
      <c r="G25" s="502">
        <f>+G8+G11+G14+G18+G21</f>
        <v>37344227</v>
      </c>
      <c r="H25" s="503"/>
      <c r="I25" s="268">
        <v>0.17</v>
      </c>
    </row>
    <row r="26" spans="1:11">
      <c r="A26" s="252"/>
      <c r="B26" s="499" t="s">
        <v>229</v>
      </c>
      <c r="C26" s="500"/>
      <c r="D26" s="500"/>
      <c r="E26" s="500"/>
      <c r="F26" s="501"/>
      <c r="G26" s="502">
        <f>+$C$3*I26</f>
        <v>0</v>
      </c>
      <c r="H26" s="503"/>
      <c r="I26" s="269"/>
      <c r="K26" s="273"/>
    </row>
    <row r="27" spans="1:11">
      <c r="A27" s="252"/>
      <c r="B27" s="499" t="s">
        <v>230</v>
      </c>
      <c r="C27" s="500"/>
      <c r="D27" s="500"/>
      <c r="E27" s="500"/>
      <c r="F27" s="501"/>
      <c r="G27" s="502">
        <f>+$C$3*I27</f>
        <v>10983596.5</v>
      </c>
      <c r="H27" s="503"/>
      <c r="I27" s="270">
        <v>0.05</v>
      </c>
    </row>
    <row r="30" spans="1:11">
      <c r="D30" s="55"/>
      <c r="E30" s="55"/>
      <c r="F30" s="55"/>
      <c r="G30" s="55"/>
    </row>
    <row r="31" spans="1:11" ht="13.5">
      <c r="D31" s="55"/>
      <c r="E31" s="103"/>
      <c r="F31" s="103"/>
      <c r="G31" s="103"/>
      <c r="H31" s="235"/>
    </row>
    <row r="32" spans="1:11" ht="13.5">
      <c r="D32" s="55"/>
      <c r="E32" s="47"/>
      <c r="F32" s="47"/>
      <c r="G32" s="103"/>
      <c r="H32" s="235"/>
    </row>
    <row r="33" spans="4:8">
      <c r="D33" s="55"/>
      <c r="E33" s="104"/>
      <c r="F33" s="104"/>
      <c r="G33" s="104"/>
      <c r="H33" s="235"/>
    </row>
    <row r="34" spans="4:8">
      <c r="H34" s="235"/>
    </row>
  </sheetData>
  <mergeCells count="45">
    <mergeCell ref="B27:F27"/>
    <mergeCell ref="G27:H27"/>
    <mergeCell ref="B21:F21"/>
    <mergeCell ref="G21:H21"/>
    <mergeCell ref="B22:C22"/>
    <mergeCell ref="E22:F22"/>
    <mergeCell ref="B23:C23"/>
    <mergeCell ref="E23:F23"/>
    <mergeCell ref="B24:I24"/>
    <mergeCell ref="B25:F25"/>
    <mergeCell ref="G25:H25"/>
    <mergeCell ref="B26:F26"/>
    <mergeCell ref="G26:H26"/>
    <mergeCell ref="B19:C19"/>
    <mergeCell ref="D19:E19"/>
    <mergeCell ref="G19:H19"/>
    <mergeCell ref="B20:C20"/>
    <mergeCell ref="D20:E20"/>
    <mergeCell ref="G20:H20"/>
    <mergeCell ref="B18:F18"/>
    <mergeCell ref="G18:H18"/>
    <mergeCell ref="G9:H9"/>
    <mergeCell ref="G10:H10"/>
    <mergeCell ref="B11:F11"/>
    <mergeCell ref="G11:H11"/>
    <mergeCell ref="G12:H12"/>
    <mergeCell ref="G13:H13"/>
    <mergeCell ref="B14:F14"/>
    <mergeCell ref="G14:H14"/>
    <mergeCell ref="B15:H15"/>
    <mergeCell ref="G16:H16"/>
    <mergeCell ref="G17:H17"/>
    <mergeCell ref="B8:F8"/>
    <mergeCell ref="G8:H8"/>
    <mergeCell ref="A2:I2"/>
    <mergeCell ref="A3:B3"/>
    <mergeCell ref="C3:D3"/>
    <mergeCell ref="E3:H3"/>
    <mergeCell ref="A4:B4"/>
    <mergeCell ref="E4:H4"/>
    <mergeCell ref="A5:B5"/>
    <mergeCell ref="C5:D5"/>
    <mergeCell ref="E5:H5"/>
    <mergeCell ref="A6:I6"/>
    <mergeCell ref="G7:H7"/>
  </mergeCells>
  <pageMargins left="0.7" right="0.7" top="0.75" bottom="0.75" header="0.3" footer="0.3"/>
  <pageSetup paperSize="9" scale="83" orientation="portrait" horizontalDpi="0"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a6cb9e4b-f1d1-4245-83ec-6cad768d538a"/>
    <ds:schemaRef ds:uri="http://schemas.openxmlformats.org/package/2006/metadata/core-properties"/>
    <ds:schemaRef ds:uri="http://purl.org/dc/dcmitype/"/>
    <ds:schemaRef ds:uri="http://schemas.microsoft.com/office/infopath/2007/PartnerControls"/>
    <ds:schemaRef ds:uri="9d85dbaf-23eb-4e57-a637-93dcacc8b1a1"/>
    <ds:schemaRef ds:uri="http://schemas.microsoft.com/office/2006/documentManagement/types"/>
    <ds:schemaRef ds:uri="http://schemas.microsoft.com/office/2006/metadata/properties"/>
    <ds:schemaRef ds:uri="http://www.w3.org/XML/1998/namespace"/>
    <ds:schemaRef ds:uri="http://purl.org/dc/elements/1.1/"/>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3</vt:i4>
      </vt:variant>
    </vt:vector>
  </HeadingPairs>
  <TitlesOfParts>
    <vt:vector size="23" baseType="lpstr">
      <vt:lpstr>PRE. OFICIAL </vt:lpstr>
      <vt:lpstr>APU 1,1 </vt:lpstr>
      <vt:lpstr>APU 1,2</vt:lpstr>
      <vt:lpstr>APU 1,3</vt:lpstr>
      <vt:lpstr>APU 2,1</vt:lpstr>
      <vt:lpstr>APU 2,2</vt:lpstr>
      <vt:lpstr>APU 2,3</vt:lpstr>
      <vt:lpstr>APU 2,4</vt:lpstr>
      <vt:lpstr>APU 2,5</vt:lpstr>
      <vt:lpstr>APU 3,1</vt:lpstr>
      <vt:lpstr>APU 3,2</vt:lpstr>
      <vt:lpstr>APU 3,3</vt:lpstr>
      <vt:lpstr>APU 3,4</vt:lpstr>
      <vt:lpstr>APU 3,5</vt:lpstr>
      <vt:lpstr>APU 3,6</vt:lpstr>
      <vt:lpstr>APU 3,7</vt:lpstr>
      <vt:lpstr>APU 3,8</vt:lpstr>
      <vt:lpstr>APU 3,9</vt:lpstr>
      <vt:lpstr>APU 3,10</vt:lpstr>
      <vt:lpstr>calculo APU</vt:lpstr>
      <vt:lpstr>'APU 2,2'!Print_Area</vt:lpstr>
      <vt:lpstr>'APU 2,3'!Print_Area</vt:lpstr>
      <vt:lpstr>'PRE. OFICIAL '!Print_Area</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Valeria</cp:lastModifiedBy>
  <cp:revision/>
  <cp:lastPrinted>2020-02-14T22:15:33Z</cp:lastPrinted>
  <dcterms:created xsi:type="dcterms:W3CDTF">2006-06-27T16:47:25Z</dcterms:created>
  <dcterms:modified xsi:type="dcterms:W3CDTF">2025-03-26T23:07:48Z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