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ebf7d14e8def6f/Escritorio/parques 2025/ACEITES Y LUBRICANTES FONAM/"/>
    </mc:Choice>
  </mc:AlternateContent>
  <xr:revisionPtr revIDLastSave="0" documentId="8_{A6F19000-2C55-4C7A-AB05-A5CA7AD61375}" xr6:coauthVersionLast="47" xr6:coauthVersionMax="47" xr10:uidLastSave="{00000000-0000-0000-0000-000000000000}"/>
  <bookViews>
    <workbookView xWindow="-120" yWindow="-120" windowWidth="20730" windowHeight="11040" activeTab="3" xr2:uid="{2BA50576-02E3-40C1-921D-9DCCD76718CC}"/>
  </bookViews>
  <sheets>
    <sheet name="PNN FARALLONES DE CALI" sheetId="1" r:id="rId1"/>
    <sheet name="PNN UTRIA" sheetId="2" r:id="rId2"/>
    <sheet name="PNN GORGONA" sheetId="4" r:id="rId3"/>
    <sheet name="DNMI CABO MANGLARES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5" l="1"/>
  <c r="E7" i="5"/>
  <c r="J6" i="5"/>
  <c r="K6" i="5" s="1"/>
  <c r="I6" i="5"/>
  <c r="H6" i="5"/>
  <c r="G6" i="5"/>
  <c r="J5" i="5"/>
  <c r="K5" i="5" s="1"/>
  <c r="L5" i="5" s="1"/>
  <c r="I5" i="5"/>
  <c r="H5" i="5"/>
  <c r="G5" i="5"/>
  <c r="J4" i="5"/>
  <c r="I4" i="5"/>
  <c r="H4" i="5"/>
  <c r="G4" i="5"/>
  <c r="Q10" i="4"/>
  <c r="Q5" i="4"/>
  <c r="Q6" i="4"/>
  <c r="Q7" i="4"/>
  <c r="Q8" i="4"/>
  <c r="Q9" i="4"/>
  <c r="Q4" i="4"/>
  <c r="P5" i="2"/>
  <c r="P6" i="2"/>
  <c r="P7" i="2"/>
  <c r="P8" i="2"/>
  <c r="P9" i="2"/>
  <c r="P10" i="2"/>
  <c r="P11" i="2"/>
  <c r="P4" i="2"/>
  <c r="L6" i="5" l="1"/>
  <c r="M6" i="5" s="1"/>
  <c r="M5" i="5"/>
  <c r="O5" i="5"/>
  <c r="K4" i="5"/>
  <c r="L4" i="5" s="1"/>
  <c r="M4" i="5" s="1"/>
  <c r="O6" i="5"/>
  <c r="L10" i="4"/>
  <c r="L8" i="4"/>
  <c r="L7" i="4"/>
  <c r="L6" i="4"/>
  <c r="H5" i="4"/>
  <c r="I5" i="4"/>
  <c r="J5" i="4"/>
  <c r="K5" i="4"/>
  <c r="H6" i="4"/>
  <c r="I6" i="4"/>
  <c r="J6" i="4"/>
  <c r="K6" i="4"/>
  <c r="H7" i="4"/>
  <c r="I7" i="4"/>
  <c r="J7" i="4"/>
  <c r="K7" i="4"/>
  <c r="H8" i="4"/>
  <c r="I8" i="4"/>
  <c r="J8" i="4"/>
  <c r="K8" i="4"/>
  <c r="H9" i="4"/>
  <c r="I9" i="4"/>
  <c r="J9" i="4"/>
  <c r="K9" i="4"/>
  <c r="H10" i="4"/>
  <c r="I10" i="4"/>
  <c r="J10" i="4"/>
  <c r="K10" i="4"/>
  <c r="G11" i="4"/>
  <c r="K4" i="4"/>
  <c r="L4" i="4" s="1"/>
  <c r="M4" i="4" s="1"/>
  <c r="J4" i="4"/>
  <c r="I4" i="4"/>
  <c r="H4" i="4"/>
  <c r="E11" i="4"/>
  <c r="F11" i="4"/>
  <c r="P6" i="4"/>
  <c r="L9" i="4" l="1"/>
  <c r="L5" i="4"/>
  <c r="P5" i="4" s="1"/>
  <c r="O4" i="5"/>
  <c r="O7" i="5"/>
  <c r="P8" i="4"/>
  <c r="M7" i="4"/>
  <c r="P4" i="4"/>
  <c r="P9" i="4"/>
  <c r="M9" i="4"/>
  <c r="P10" i="4"/>
  <c r="M10" i="4"/>
  <c r="M5" i="4"/>
  <c r="P7" i="4"/>
  <c r="M6" i="4"/>
  <c r="M8" i="4"/>
  <c r="F12" i="2"/>
  <c r="E12" i="2"/>
  <c r="J11" i="2"/>
  <c r="K11" i="2" s="1"/>
  <c r="O11" i="2" s="1"/>
  <c r="I11" i="2"/>
  <c r="H11" i="2"/>
  <c r="G11" i="2"/>
  <c r="J10" i="2"/>
  <c r="I10" i="2"/>
  <c r="H10" i="2"/>
  <c r="G10" i="2"/>
  <c r="J9" i="2"/>
  <c r="K9" i="2" s="1"/>
  <c r="O9" i="2" s="1"/>
  <c r="I9" i="2"/>
  <c r="H9" i="2"/>
  <c r="G9" i="2"/>
  <c r="J8" i="2"/>
  <c r="K8" i="2" s="1"/>
  <c r="I8" i="2"/>
  <c r="H8" i="2"/>
  <c r="G8" i="2"/>
  <c r="J7" i="2"/>
  <c r="K7" i="2" s="1"/>
  <c r="I7" i="2"/>
  <c r="H7" i="2"/>
  <c r="G7" i="2"/>
  <c r="J6" i="2"/>
  <c r="K6" i="2" s="1"/>
  <c r="I6" i="2"/>
  <c r="H6" i="2"/>
  <c r="G6" i="2"/>
  <c r="J5" i="2"/>
  <c r="K5" i="2" s="1"/>
  <c r="I5" i="2"/>
  <c r="H5" i="2"/>
  <c r="G5" i="2"/>
  <c r="J4" i="2"/>
  <c r="K4" i="2" s="1"/>
  <c r="I4" i="2"/>
  <c r="H4" i="2"/>
  <c r="G4" i="2"/>
  <c r="P11" i="4" l="1"/>
  <c r="K10" i="2"/>
  <c r="L10" i="2"/>
  <c r="O5" i="2"/>
  <c r="L5" i="2"/>
  <c r="O8" i="2"/>
  <c r="L8" i="2"/>
  <c r="O4" i="2"/>
  <c r="L4" i="2"/>
  <c r="O6" i="2"/>
  <c r="L6" i="2"/>
  <c r="L7" i="2"/>
  <c r="O7" i="2"/>
  <c r="O10" i="2"/>
  <c r="L9" i="2"/>
  <c r="L11" i="2"/>
  <c r="G10" i="1"/>
  <c r="H10" i="1"/>
  <c r="I10" i="1"/>
  <c r="J10" i="1"/>
  <c r="K10" i="1" s="1"/>
  <c r="L10" i="1" s="1"/>
  <c r="G11" i="1"/>
  <c r="H11" i="1"/>
  <c r="I11" i="1"/>
  <c r="J11" i="1"/>
  <c r="K11" i="1" s="1"/>
  <c r="L11" i="1" s="1"/>
  <c r="O12" i="2" l="1"/>
  <c r="J5" i="1"/>
  <c r="J6" i="1"/>
  <c r="J7" i="1"/>
  <c r="J8" i="1"/>
  <c r="J9" i="1"/>
  <c r="J4" i="1"/>
  <c r="I4" i="1"/>
  <c r="I5" i="1"/>
  <c r="I6" i="1"/>
  <c r="I7" i="1"/>
  <c r="I8" i="1"/>
  <c r="I9" i="1"/>
  <c r="H5" i="1"/>
  <c r="H6" i="1"/>
  <c r="H7" i="1"/>
  <c r="H8" i="1"/>
  <c r="H9" i="1"/>
  <c r="H4" i="1"/>
  <c r="G4" i="1"/>
  <c r="G5" i="1"/>
  <c r="G6" i="1"/>
  <c r="G7" i="1"/>
  <c r="G8" i="1"/>
  <c r="G9" i="1"/>
  <c r="E12" i="1"/>
  <c r="F12" i="1"/>
  <c r="K4" i="1" l="1"/>
  <c r="L4" i="1" s="1"/>
  <c r="K9" i="1"/>
  <c r="K7" i="1"/>
  <c r="K8" i="1" l="1"/>
  <c r="L8" i="1" s="1"/>
  <c r="L7" i="1"/>
  <c r="K6" i="1"/>
  <c r="K5" i="1"/>
  <c r="L5" i="1" s="1"/>
  <c r="L9" i="1" l="1"/>
  <c r="L6" i="1"/>
</calcChain>
</file>

<file path=xl/sharedStrings.xml><?xml version="1.0" encoding="utf-8"?>
<sst xmlns="http://schemas.openxmlformats.org/spreadsheetml/2006/main" count="132" uniqueCount="73">
  <si>
    <t>ITEM</t>
  </si>
  <si>
    <t xml:space="preserve">MENOR VALOR </t>
  </si>
  <si>
    <t xml:space="preserve">MEDIA ARITMETICA </t>
  </si>
  <si>
    <t xml:space="preserve">MEDIANA </t>
  </si>
  <si>
    <t xml:space="preserve">DESVIACION ESTANDAR </t>
  </si>
  <si>
    <t xml:space="preserve">METRICA UTILIZADA </t>
  </si>
  <si>
    <t xml:space="preserve">VALOR TOTAL UNITARIO </t>
  </si>
  <si>
    <t>CANTIDAD</t>
  </si>
  <si>
    <t>UNIDAD DE MEDIDA</t>
  </si>
  <si>
    <t>DESCRIPCIÓN</t>
  </si>
  <si>
    <t>VALOR TOTAL UNITARIO</t>
  </si>
  <si>
    <t xml:space="preserve">PRECIO DE REFERENCIA UNITARIO </t>
  </si>
  <si>
    <t>VALOR TOTAL CON PRECIO DE REFERENCIA</t>
  </si>
  <si>
    <t>VALOR TOTAL</t>
  </si>
  <si>
    <t>VALOR TOTAL PRECIO DE REFERENCIA</t>
  </si>
  <si>
    <t>Lubricante sintetico reforzado con aditivos extrema presión para asegurar la protección y longevidad de los engranajes para motos 4 tiempos Multigrado 20w50</t>
  </si>
  <si>
    <t>Lubricante 2000 camioneta 4 tiempos Multigrado 20w50</t>
  </si>
  <si>
    <t>Lubricante motor fuera de borda 10w-40 FC-W</t>
  </si>
  <si>
    <t>Lubricante para Planta eléctrica</t>
  </si>
  <si>
    <t>SAE 15W40 API CI-4 PLUS/SL aceite multigrado con Nanotecnología para motores a Diésel</t>
  </si>
  <si>
    <t>Lubricante 2000 camioneta 4 tiempos Multigrado 10w30</t>
  </si>
  <si>
    <t>Aceites para guadaña con motores de 2 tiempos enfriados por aire - totalmente sintetico, con estabilizador de combustible</t>
  </si>
  <si>
    <t>Urea Automotriz Adblue con técnologia SCR para vehículos tipo camioneta cpn motor Diesel que cumpla con la norma Euro VI</t>
  </si>
  <si>
    <t>KTPL SAS</t>
  </si>
  <si>
    <t>MAR ANTIGUO CENTRO DE BUCEO</t>
  </si>
  <si>
    <t>Lubricante 50/1, 2Tiempos para motores refrigerados por agua Norma: NMMA TCW-3 50/1 2 Tiempos TC – W3 NMMA Motores Fuera de Borda) Aceite para mezclar combustible en motores fuera de borda 2 tiempos.</t>
  </si>
  <si>
    <t>GARRAFA (5 GALONES)</t>
  </si>
  <si>
    <t xml:space="preserve">Lubricante SAE Para transmisión mecánica de motores fuera de borda 2Tiempos 80W 90 Norma: API GL-5 </t>
  </si>
  <si>
    <t>PINTA (500CC)</t>
  </si>
  <si>
    <t>PRESENTACION (GALONES)</t>
  </si>
  <si>
    <t xml:space="preserve">Lubricante Sintético. Para motores refrigerados por aire Norma: JASO FD 2Tiempos </t>
  </si>
  <si>
    <t>CUARTO</t>
  </si>
  <si>
    <t xml:space="preserve">Lubricante SAE 90 para transmisiones de motores marinos 4Tiempos. para cajas de engranajes de cola de fueraborda Extrema Presión Mineral Norma: API GL-5. Grado de viscosidad SAE J 300 90. Densidad a 20 °C (68 °F) ASTM D1298 0.898. Viscosidad baja a 40 °C (104 °F) ASTM D445 186.0 mm2 /s. Viscosidad a 100 °C (212 °F) ASTM D445 17.0 mm2 /s. Índice de viscosidad ASTM D2270 97.0 Punto congelación ASTM D97 -25.0 °C / -13.0 °F. NTC789105 </t>
  </si>
  <si>
    <t>TARRO 1 LITRO</t>
  </si>
  <si>
    <t xml:space="preserve">Lubricante 4Tiempos para motores marinos fuera de borda, SAE 10W-40, semi sintético, para cabeza de fuerza de motores refrigerados por agua Norma: NMMA FC-W. Elevada viscosidad HTHS @ 150ºC para asegurar una película lubricante fuerte durante los periodos sometidos a elevadas temperaturas, •Grado SAE 40 en caliente para condiciones severas y climas cálidos. Grado de viscosidad SAE J 300 10W-40. Densidad alta a 20°C (68°F) ASTM D1298 0.860. Viscosidad a 40°C (104°F) ASTM D445 87 mm²/s. Viscosidad a 95°C (212°F) ASTM D445 13.8 mm²/s Índice de viscosidad VIE ASTM D2270 158 Punto de inflamación ASTM D92 230°C / 446.2°F Punto de congelación ASTM D97 -30°C / -22°F TBN ASTM D2896 7.6 mg KOH/g. NTC 1029751 </t>
  </si>
  <si>
    <t>PRESENTACIÓN (GALON)</t>
  </si>
  <si>
    <t>Lubricante Penetrante Multipropósito 5-56 en aerosol 400 ml.</t>
  </si>
  <si>
    <t>PRESENTACION (400 ML)</t>
  </si>
  <si>
    <t>Aceite para compresores de buceo- sintético desarrollado específicamente para la lubricación de larga duración de los compresores de gas de proceso y, especialmente, para el aire respirable. con un amplio rango de temperaturas. (de -15°C a +250°C), para utilizarse en todas las estaciones, con un punto de inflamación de unos 60.9°C y unas temperaturas de autoignición de unos 120°C. ISO (viscosidad 154 cst (40°ASTM D445) Con norma iso 6743-3 que es la norma internacional.</t>
  </si>
  <si>
    <t>Lubricante 4Tiempos SAE 20W-50. Para transmisión, Motor, Caja y Embrague Norma: API SL. JASO MA2</t>
  </si>
  <si>
    <t>ANEXO -  ESTUDIO DE COTIZACIÓNES (PRECIO DE REFERENCIA) PARQUES NACIONAL NATURAL FARALLONES DE CALI</t>
  </si>
  <si>
    <t>ANEXO -  ESTUDIO DE COTIZACIÓNES (PRECIO DE REFERENCIA) PARQUES NACIONAL NATURAL UTRIA</t>
  </si>
  <si>
    <t>CERON ZAPATA S.A.S</t>
  </si>
  <si>
    <t>GESTIÓN LOGÍSTICA INTEGRAL M&amp;M SAS</t>
  </si>
  <si>
    <t>ANEXO -  ESTUDIO DE COTIZACIÓNES (PRECIO DE REFERENCIA) PARQUES NACIONAL NATURAL GORGONA</t>
  </si>
  <si>
    <t>Aceite de transmisión tarro por 500 cc SAE80W-90 api GL5 para transmisión de motores fuera de borda</t>
  </si>
  <si>
    <t xml:space="preserve">Aceite determinado para tipo de motor 2 tiempos API- TC JASO FD </t>
  </si>
  <si>
    <t xml:space="preserve">Lubricante penetrante multi propósito 5-56 </t>
  </si>
  <si>
    <t>Aceite hidráulico ISO68</t>
  </si>
  <si>
    <t>Aceite para motor 4t 20w-50</t>
  </si>
  <si>
    <t>Aceite para motor náutico 4 tiempos tarro por 900 c.c. 20w-50 API SL NMMAFCW</t>
  </si>
  <si>
    <t>Aceite para motor náutico 2 tiempos caneca por 5 galones NMMA TC-W3</t>
  </si>
  <si>
    <t xml:space="preserve">LITRO </t>
  </si>
  <si>
    <t>LITRO</t>
  </si>
  <si>
    <t>Pinta 500c</t>
  </si>
  <si>
    <t>Tarro 900cc</t>
  </si>
  <si>
    <t>Caneca 5 galones</t>
  </si>
  <si>
    <t>Cuarto de Galón</t>
  </si>
  <si>
    <t>Tarro 430c</t>
  </si>
  <si>
    <t>UNIDADES REQUERIDAD POR PNN GORGONA</t>
  </si>
  <si>
    <t>VALOR TOTAL UNITARIO INCLUIDO IVA</t>
  </si>
  <si>
    <t>SERVICIOS INTEGRALES Y CONSULTORIAS J&amp;M S.A.S</t>
  </si>
  <si>
    <t xml:space="preserve">CANTIDAD MINIMA A ADQUIRIR  </t>
  </si>
  <si>
    <t>NECESIDAD POR EL PNN UTRIA</t>
  </si>
  <si>
    <t>LIMITACIÓN</t>
  </si>
  <si>
    <t>NECESIDAD POR EL PNN GORGONA</t>
  </si>
  <si>
    <t>ANEXO -  ESTUDIO DE COTIZACIÓNES (PRECIO DE REFERENCIA) DNMI CABO MANGLARES BAJO MIRA Y FRONTERA</t>
  </si>
  <si>
    <t xml:space="preserve">Aceite 10W40 </t>
  </si>
  <si>
    <t xml:space="preserve">Aceite 20W50 </t>
  </si>
  <si>
    <t xml:space="preserve">GALON </t>
  </si>
  <si>
    <t xml:space="preserve">COEFICIENTE 
DE VARIACION </t>
  </si>
  <si>
    <t>UNIDADES REQUERIDAD DNMI CABO MANGLARES BAJO MIRA Y FRONTERA</t>
  </si>
  <si>
    <t>MAR 10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</si>
</sst>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_-;\-&quot;$&quot;\ * #,##0_-;_-&quot;$&quot;\ * &quot;-&quot;??_-;_-@_-"/>
    <numFmt numFmtId="166" formatCode="&quot;$&quot;\ #,##0"/>
    <numFmt numFmtId="167" formatCode="&quot;$&quot;\ 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8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65" fontId="6" fillId="0" borderId="0" xfId="3" applyNumberFormat="1" applyFont="1"/>
    <xf numFmtId="43" fontId="4" fillId="0" borderId="0" xfId="0" applyNumberFormat="1" applyFont="1"/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166" fontId="4" fillId="0" borderId="1" xfId="3" applyNumberFormat="1" applyFont="1" applyBorder="1" applyAlignment="1" applyProtection="1">
      <alignment horizontal="center" vertical="center"/>
    </xf>
    <xf numFmtId="166" fontId="4" fillId="0" borderId="1" xfId="1" applyNumberFormat="1" applyFont="1" applyBorder="1" applyAlignment="1" applyProtection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66" fontId="4" fillId="5" borderId="1" xfId="1" applyNumberFormat="1" applyFont="1" applyFill="1" applyBorder="1" applyAlignment="1" applyProtection="1">
      <alignment horizontal="center" vertical="center"/>
    </xf>
    <xf numFmtId="166" fontId="4" fillId="5" borderId="1" xfId="2" applyNumberFormat="1" applyFont="1" applyFill="1" applyBorder="1" applyAlignment="1" applyProtection="1">
      <alignment horizontal="center" vertical="center" wrapText="1"/>
    </xf>
    <xf numFmtId="166" fontId="6" fillId="5" borderId="1" xfId="2" applyNumberFormat="1" applyFont="1" applyFill="1" applyBorder="1" applyAlignment="1" applyProtection="1">
      <alignment horizontal="center" vertical="center" wrapText="1"/>
    </xf>
    <xf numFmtId="166" fontId="4" fillId="0" borderId="0" xfId="0" applyNumberFormat="1" applyFont="1"/>
    <xf numFmtId="166" fontId="6" fillId="0" borderId="5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9" fontId="4" fillId="0" borderId="1" xfId="4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2" fontId="4" fillId="0" borderId="0" xfId="0" applyNumberFormat="1" applyFont="1"/>
    <xf numFmtId="167" fontId="4" fillId="5" borderId="1" xfId="3" applyNumberFormat="1" applyFont="1" applyFill="1" applyBorder="1" applyAlignment="1" applyProtection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5">
    <cellStyle name="Millares" xfId="2" builtinId="3"/>
    <cellStyle name="Millares 2" xfId="1" xr:uid="{9F9C1794-FE5E-4C72-9C2D-59C6A477913A}"/>
    <cellStyle name="Moneda" xfId="3" builtinId="4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L12"/>
  <sheetViews>
    <sheetView topLeftCell="C1" zoomScale="88" zoomScaleNormal="88" workbookViewId="0">
      <selection activeCell="K4" sqref="K4:K11"/>
    </sheetView>
  </sheetViews>
  <sheetFormatPr baseColWidth="10" defaultColWidth="13.85546875" defaultRowHeight="12.75" x14ac:dyDescent="0.2"/>
  <cols>
    <col min="1" max="1" width="5.5703125" style="3" bestFit="1" customWidth="1"/>
    <col min="2" max="2" width="48.85546875" style="3" customWidth="1"/>
    <col min="3" max="3" width="11.28515625" style="3" bestFit="1" customWidth="1"/>
    <col min="4" max="4" width="18" style="3" customWidth="1"/>
    <col min="5" max="5" width="21.85546875" style="3" customWidth="1"/>
    <col min="6" max="6" width="16.7109375" style="3" bestFit="1" customWidth="1"/>
    <col min="7" max="7" width="13.7109375" style="3" bestFit="1" customWidth="1"/>
    <col min="8" max="9" width="14.140625" style="3" bestFit="1" customWidth="1"/>
    <col min="10" max="10" width="13.140625" style="3" bestFit="1" customWidth="1"/>
    <col min="11" max="11" width="15.5703125" style="3" customWidth="1"/>
    <col min="12" max="12" width="26.28515625" style="3" customWidth="1"/>
    <col min="13" max="16384" width="13.85546875" style="3"/>
  </cols>
  <sheetData>
    <row r="1" spans="1:12" ht="13.5" thickBot="1" x14ac:dyDescent="0.25">
      <c r="A1" s="28" t="s">
        <v>40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38.25" customHeight="1" thickBot="1" x14ac:dyDescent="0.25">
      <c r="A2" s="30" t="s">
        <v>0</v>
      </c>
      <c r="B2" s="30" t="s">
        <v>9</v>
      </c>
      <c r="C2" s="30" t="s">
        <v>8</v>
      </c>
      <c r="D2" s="30" t="s">
        <v>7</v>
      </c>
      <c r="E2" s="9" t="s">
        <v>23</v>
      </c>
      <c r="F2" s="10" t="s">
        <v>24</v>
      </c>
      <c r="G2" s="31" t="s">
        <v>1</v>
      </c>
      <c r="H2" s="31" t="s">
        <v>2</v>
      </c>
      <c r="I2" s="31" t="s">
        <v>3</v>
      </c>
      <c r="J2" s="31" t="s">
        <v>4</v>
      </c>
      <c r="K2" s="32" t="s">
        <v>11</v>
      </c>
      <c r="L2" s="31" t="s">
        <v>5</v>
      </c>
    </row>
    <row r="3" spans="1:12" ht="26.25" thickBot="1" x14ac:dyDescent="0.25">
      <c r="A3" s="30"/>
      <c r="B3" s="30"/>
      <c r="C3" s="30"/>
      <c r="D3" s="30"/>
      <c r="E3" s="9" t="s">
        <v>6</v>
      </c>
      <c r="F3" s="10" t="s">
        <v>10</v>
      </c>
      <c r="G3" s="31"/>
      <c r="H3" s="31"/>
      <c r="I3" s="31"/>
      <c r="J3" s="31"/>
      <c r="K3" s="32"/>
      <c r="L3" s="31"/>
    </row>
    <row r="4" spans="1:12" ht="51.75" thickBot="1" x14ac:dyDescent="0.25">
      <c r="A4" s="4">
        <v>1</v>
      </c>
      <c r="B4" s="1" t="s">
        <v>15</v>
      </c>
      <c r="C4" s="4" t="s">
        <v>52</v>
      </c>
      <c r="D4" s="5">
        <v>1</v>
      </c>
      <c r="E4" s="11">
        <v>77000</v>
      </c>
      <c r="F4" s="11">
        <v>86900</v>
      </c>
      <c r="G4" s="11">
        <f t="shared" ref="G4:G9" si="0">+MIN(E4:F4)</f>
        <v>77000</v>
      </c>
      <c r="H4" s="11">
        <f t="shared" ref="H4:H9" si="1">+AVERAGE(E4:F4)</f>
        <v>81950</v>
      </c>
      <c r="I4" s="11">
        <f t="shared" ref="I4:I9" si="2">+MEDIAN(E4:F4)</f>
        <v>81950</v>
      </c>
      <c r="J4" s="12">
        <f t="shared" ref="J4:J9" si="3">_xlfn.STDEV.P(E4:F4)</f>
        <v>4950</v>
      </c>
      <c r="K4" s="15">
        <f t="shared" ref="K4:K9" si="4">IF(J4&lt;=0.15,H4,IF(AND(J4&gt;0.15,J4&lt;=0.49),I4,G4))</f>
        <v>77000</v>
      </c>
      <c r="L4" s="4" t="str">
        <f t="shared" ref="L4:L9" si="5">IF(K4=G4, "MENOR VALOR", IF(K4=H4,"MEDIA ARITMETICA", IF(K4=I4,"MEDIANA")))</f>
        <v>MENOR VALOR</v>
      </c>
    </row>
    <row r="5" spans="1:12" ht="26.25" thickBot="1" x14ac:dyDescent="0.25">
      <c r="A5" s="4">
        <v>2</v>
      </c>
      <c r="B5" s="2" t="s">
        <v>16</v>
      </c>
      <c r="C5" s="4" t="s">
        <v>52</v>
      </c>
      <c r="D5" s="5">
        <v>1</v>
      </c>
      <c r="E5" s="11">
        <v>34506</v>
      </c>
      <c r="F5" s="11">
        <v>33654</v>
      </c>
      <c r="G5" s="11">
        <f t="shared" si="0"/>
        <v>33654</v>
      </c>
      <c r="H5" s="11">
        <f t="shared" si="1"/>
        <v>34080</v>
      </c>
      <c r="I5" s="11">
        <f t="shared" si="2"/>
        <v>34080</v>
      </c>
      <c r="J5" s="12">
        <f t="shared" si="3"/>
        <v>426</v>
      </c>
      <c r="K5" s="15">
        <f t="shared" si="4"/>
        <v>33654</v>
      </c>
      <c r="L5" s="4" t="str">
        <f t="shared" si="5"/>
        <v>MENOR VALOR</v>
      </c>
    </row>
    <row r="6" spans="1:12" ht="13.5" thickBot="1" x14ac:dyDescent="0.25">
      <c r="A6" s="4">
        <v>3</v>
      </c>
      <c r="B6" s="2" t="s">
        <v>17</v>
      </c>
      <c r="C6" s="4" t="s">
        <v>31</v>
      </c>
      <c r="D6" s="5">
        <v>1</v>
      </c>
      <c r="E6" s="11">
        <v>49135</v>
      </c>
      <c r="F6" s="11">
        <v>50086</v>
      </c>
      <c r="G6" s="11">
        <f t="shared" si="0"/>
        <v>49135</v>
      </c>
      <c r="H6" s="11">
        <f t="shared" si="1"/>
        <v>49610.5</v>
      </c>
      <c r="I6" s="11">
        <f t="shared" si="2"/>
        <v>49610.5</v>
      </c>
      <c r="J6" s="12">
        <f t="shared" si="3"/>
        <v>475.5</v>
      </c>
      <c r="K6" s="15">
        <f t="shared" si="4"/>
        <v>49135</v>
      </c>
      <c r="L6" s="4" t="str">
        <f t="shared" si="5"/>
        <v>MENOR VALOR</v>
      </c>
    </row>
    <row r="7" spans="1:12" ht="13.5" thickBot="1" x14ac:dyDescent="0.25">
      <c r="A7" s="4">
        <v>4</v>
      </c>
      <c r="B7" s="2" t="s">
        <v>18</v>
      </c>
      <c r="C7" s="4" t="s">
        <v>31</v>
      </c>
      <c r="D7" s="5">
        <v>1</v>
      </c>
      <c r="E7" s="11">
        <v>51923</v>
      </c>
      <c r="F7" s="11">
        <v>46879</v>
      </c>
      <c r="G7" s="11">
        <f t="shared" si="0"/>
        <v>46879</v>
      </c>
      <c r="H7" s="11">
        <f t="shared" si="1"/>
        <v>49401</v>
      </c>
      <c r="I7" s="11">
        <f t="shared" si="2"/>
        <v>49401</v>
      </c>
      <c r="J7" s="12">
        <f t="shared" si="3"/>
        <v>2522</v>
      </c>
      <c r="K7" s="15">
        <f t="shared" si="4"/>
        <v>46879</v>
      </c>
      <c r="L7" s="4" t="str">
        <f t="shared" si="5"/>
        <v>MENOR VALOR</v>
      </c>
    </row>
    <row r="8" spans="1:12" ht="48.75" customHeight="1" thickBot="1" x14ac:dyDescent="0.25">
      <c r="A8" s="4">
        <v>5</v>
      </c>
      <c r="B8" s="2" t="s">
        <v>19</v>
      </c>
      <c r="C8" s="4" t="s">
        <v>31</v>
      </c>
      <c r="D8" s="5">
        <v>1</v>
      </c>
      <c r="E8" s="11">
        <v>48956</v>
      </c>
      <c r="F8" s="11">
        <v>46879</v>
      </c>
      <c r="G8" s="11">
        <f t="shared" si="0"/>
        <v>46879</v>
      </c>
      <c r="H8" s="11">
        <f t="shared" si="1"/>
        <v>47917.5</v>
      </c>
      <c r="I8" s="11">
        <f t="shared" si="2"/>
        <v>47917.5</v>
      </c>
      <c r="J8" s="12">
        <f t="shared" si="3"/>
        <v>1038.5</v>
      </c>
      <c r="K8" s="15">
        <f t="shared" si="4"/>
        <v>46879</v>
      </c>
      <c r="L8" s="4" t="str">
        <f t="shared" si="5"/>
        <v>MENOR VALOR</v>
      </c>
    </row>
    <row r="9" spans="1:12" ht="26.25" thickBot="1" x14ac:dyDescent="0.25">
      <c r="A9" s="4">
        <v>6</v>
      </c>
      <c r="B9" s="2" t="s">
        <v>20</v>
      </c>
      <c r="C9" s="4" t="s">
        <v>31</v>
      </c>
      <c r="D9" s="5">
        <v>1</v>
      </c>
      <c r="E9" s="11">
        <v>70176</v>
      </c>
      <c r="F9" s="11">
        <v>64464</v>
      </c>
      <c r="G9" s="11">
        <f t="shared" si="0"/>
        <v>64464</v>
      </c>
      <c r="H9" s="11">
        <f t="shared" si="1"/>
        <v>67320</v>
      </c>
      <c r="I9" s="11">
        <f t="shared" si="2"/>
        <v>67320</v>
      </c>
      <c r="J9" s="12">
        <f t="shared" si="3"/>
        <v>2856</v>
      </c>
      <c r="K9" s="15">
        <f t="shared" si="4"/>
        <v>64464</v>
      </c>
      <c r="L9" s="4" t="str">
        <f t="shared" si="5"/>
        <v>MENOR VALOR</v>
      </c>
    </row>
    <row r="10" spans="1:12" ht="39" thickBot="1" x14ac:dyDescent="0.25">
      <c r="A10" s="4">
        <v>7</v>
      </c>
      <c r="B10" s="2" t="s">
        <v>21</v>
      </c>
      <c r="C10" s="4" t="s">
        <v>31</v>
      </c>
      <c r="D10" s="5">
        <v>1</v>
      </c>
      <c r="E10" s="11">
        <v>45360</v>
      </c>
      <c r="F10" s="11">
        <v>85320</v>
      </c>
      <c r="G10" s="11">
        <f t="shared" ref="G10:G11" si="6">+MIN(E10:F10)</f>
        <v>45360</v>
      </c>
      <c r="H10" s="11">
        <f t="shared" ref="H10:H11" si="7">+AVERAGE(E10:F10)</f>
        <v>65340</v>
      </c>
      <c r="I10" s="11">
        <f t="shared" ref="I10:I11" si="8">+MEDIAN(E10:F10)</f>
        <v>65340</v>
      </c>
      <c r="J10" s="12">
        <f t="shared" ref="J10:J11" si="9">_xlfn.STDEV.P(E10:F10)</f>
        <v>19980</v>
      </c>
      <c r="K10" s="15">
        <f t="shared" ref="K10:K11" si="10">IF(J10&lt;=0.15,H10,IF(AND(J10&gt;0.15,J10&lt;=0.49),I10,G10))</f>
        <v>45360</v>
      </c>
      <c r="L10" s="4" t="str">
        <f t="shared" ref="L10:L11" si="11">IF(K10=G10, "MENOR VALOR", IF(K10=H10,"MEDIA ARITMETICA", IF(K10=I10,"MEDIANA")))</f>
        <v>MENOR VALOR</v>
      </c>
    </row>
    <row r="11" spans="1:12" ht="39" thickBot="1" x14ac:dyDescent="0.25">
      <c r="A11" s="4">
        <v>8</v>
      </c>
      <c r="B11" s="2" t="s">
        <v>22</v>
      </c>
      <c r="C11" s="4" t="s">
        <v>53</v>
      </c>
      <c r="D11" s="5">
        <v>1</v>
      </c>
      <c r="E11" s="11">
        <v>171482</v>
      </c>
      <c r="F11" s="11">
        <v>151364</v>
      </c>
      <c r="G11" s="11">
        <f t="shared" si="6"/>
        <v>151364</v>
      </c>
      <c r="H11" s="11">
        <f t="shared" si="7"/>
        <v>161423</v>
      </c>
      <c r="I11" s="11">
        <f t="shared" si="8"/>
        <v>161423</v>
      </c>
      <c r="J11" s="12">
        <f t="shared" si="9"/>
        <v>10059</v>
      </c>
      <c r="K11" s="15">
        <f t="shared" si="10"/>
        <v>151364</v>
      </c>
      <c r="L11" s="4" t="str">
        <f t="shared" si="11"/>
        <v>MENOR VALOR</v>
      </c>
    </row>
    <row r="12" spans="1:12" ht="13.5" thickBot="1" x14ac:dyDescent="0.25">
      <c r="A12" s="33" t="s">
        <v>13</v>
      </c>
      <c r="B12" s="34"/>
      <c r="C12" s="34"/>
      <c r="D12" s="34"/>
      <c r="E12" s="13">
        <f>SUM(E4:E11)</f>
        <v>548538</v>
      </c>
      <c r="F12" s="14">
        <f>SUM(F4:F11)</f>
        <v>565546</v>
      </c>
      <c r="G12" s="25"/>
      <c r="H12" s="26"/>
      <c r="I12" s="26"/>
      <c r="J12" s="26"/>
      <c r="K12" s="26"/>
      <c r="L12" s="27"/>
    </row>
  </sheetData>
  <mergeCells count="13">
    <mergeCell ref="G12:L12"/>
    <mergeCell ref="A1:L1"/>
    <mergeCell ref="C2:C3"/>
    <mergeCell ref="A2:A3"/>
    <mergeCell ref="B2:B3"/>
    <mergeCell ref="G2:G3"/>
    <mergeCell ref="H2:H3"/>
    <mergeCell ref="I2:I3"/>
    <mergeCell ref="J2:J3"/>
    <mergeCell ref="K2:K3"/>
    <mergeCell ref="L2:L3"/>
    <mergeCell ref="D2:D3"/>
    <mergeCell ref="A12:D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87093-D576-4122-800C-D86B01B8B8AE}">
  <dimension ref="A1:P21"/>
  <sheetViews>
    <sheetView topLeftCell="C1" zoomScale="88" zoomScaleNormal="88" workbookViewId="0">
      <selection activeCell="K5" sqref="K5"/>
    </sheetView>
  </sheetViews>
  <sheetFormatPr baseColWidth="10" defaultColWidth="13.85546875" defaultRowHeight="12.75" x14ac:dyDescent="0.2"/>
  <cols>
    <col min="1" max="1" width="5.5703125" style="3" bestFit="1" customWidth="1"/>
    <col min="2" max="2" width="59.28515625" style="3" customWidth="1"/>
    <col min="3" max="3" width="20.28515625" style="3" customWidth="1"/>
    <col min="4" max="4" width="18" style="3" customWidth="1"/>
    <col min="5" max="5" width="21.85546875" style="3" customWidth="1"/>
    <col min="6" max="6" width="21.42578125" style="3" customWidth="1"/>
    <col min="7" max="7" width="14.85546875" style="3" customWidth="1"/>
    <col min="8" max="9" width="16.85546875" style="3" customWidth="1"/>
    <col min="10" max="10" width="19.7109375" style="3" customWidth="1"/>
    <col min="11" max="11" width="14.7109375" style="3" customWidth="1"/>
    <col min="12" max="12" width="26.28515625" style="3" customWidth="1"/>
    <col min="13" max="13" width="17.85546875" style="3" customWidth="1"/>
    <col min="14" max="14" width="19.85546875" style="3" customWidth="1"/>
    <col min="15" max="15" width="21.28515625" style="3" customWidth="1"/>
    <col min="16" max="16" width="19.5703125" style="3" customWidth="1"/>
    <col min="17" max="16384" width="13.85546875" style="3"/>
  </cols>
  <sheetData>
    <row r="1" spans="1:16" ht="13.5" thickBot="1" x14ac:dyDescent="0.25">
      <c r="A1" s="39" t="s">
        <v>41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38.25" customHeight="1" thickBot="1" x14ac:dyDescent="0.25">
      <c r="A2" s="30" t="s">
        <v>0</v>
      </c>
      <c r="B2" s="30" t="s">
        <v>9</v>
      </c>
      <c r="C2" s="30" t="s">
        <v>8</v>
      </c>
      <c r="D2" s="30" t="s">
        <v>7</v>
      </c>
      <c r="E2" s="9" t="s">
        <v>42</v>
      </c>
      <c r="F2" s="10" t="s">
        <v>43</v>
      </c>
      <c r="G2" s="31" t="s">
        <v>1</v>
      </c>
      <c r="H2" s="31" t="s">
        <v>2</v>
      </c>
      <c r="I2" s="31" t="s">
        <v>3</v>
      </c>
      <c r="J2" s="31" t="s">
        <v>4</v>
      </c>
      <c r="K2" s="32" t="s">
        <v>11</v>
      </c>
      <c r="L2" s="31" t="s">
        <v>5</v>
      </c>
      <c r="M2" s="37" t="s">
        <v>63</v>
      </c>
      <c r="N2" s="35" t="s">
        <v>62</v>
      </c>
      <c r="O2" s="35" t="s">
        <v>12</v>
      </c>
      <c r="P2" s="37" t="s">
        <v>64</v>
      </c>
    </row>
    <row r="3" spans="1:16" ht="26.25" thickBot="1" x14ac:dyDescent="0.25">
      <c r="A3" s="30"/>
      <c r="B3" s="30"/>
      <c r="C3" s="30"/>
      <c r="D3" s="30"/>
      <c r="E3" s="9" t="s">
        <v>6</v>
      </c>
      <c r="F3" s="10" t="s">
        <v>10</v>
      </c>
      <c r="G3" s="31"/>
      <c r="H3" s="31"/>
      <c r="I3" s="31"/>
      <c r="J3" s="31"/>
      <c r="K3" s="32"/>
      <c r="L3" s="31"/>
      <c r="M3" s="38"/>
      <c r="N3" s="36"/>
      <c r="O3" s="36"/>
      <c r="P3" s="38"/>
    </row>
    <row r="4" spans="1:16" ht="51.75" thickBot="1" x14ac:dyDescent="0.25">
      <c r="A4" s="4">
        <v>1</v>
      </c>
      <c r="B4" s="1" t="s">
        <v>25</v>
      </c>
      <c r="C4" s="4" t="s">
        <v>26</v>
      </c>
      <c r="D4" s="5">
        <v>1</v>
      </c>
      <c r="E4" s="11">
        <v>677500</v>
      </c>
      <c r="F4" s="11">
        <v>1494640</v>
      </c>
      <c r="G4" s="11">
        <f t="shared" ref="G4:G11" si="0">+MIN(E4:F4)</f>
        <v>677500</v>
      </c>
      <c r="H4" s="11">
        <f t="shared" ref="H4:H11" si="1">+AVERAGE(E4:F4)</f>
        <v>1086070</v>
      </c>
      <c r="I4" s="11">
        <f t="shared" ref="I4:I11" si="2">+MEDIAN(E4:F4)</f>
        <v>1086070</v>
      </c>
      <c r="J4" s="12">
        <f t="shared" ref="J4:J11" si="3">_xlfn.STDEV.P(E4:F4)</f>
        <v>408570</v>
      </c>
      <c r="K4" s="15">
        <f t="shared" ref="K4:K11" si="4">IF(J4&lt;=0.15,H4,IF(AND(J4&gt;0.15,J4&lt;=0.49),I4,G4))</f>
        <v>677500</v>
      </c>
      <c r="L4" s="4" t="str">
        <f t="shared" ref="L4:L11" si="5">IF(K4=G4, "MENOR VALOR", IF(K4=H4,"MEDIA ARITMETICA", IF(K4=I4,"MEDIANA")))</f>
        <v>MENOR VALOR</v>
      </c>
      <c r="M4" s="4">
        <v>5</v>
      </c>
      <c r="N4" s="6">
        <v>2</v>
      </c>
      <c r="O4" s="16">
        <f>+K4*N4</f>
        <v>1355000</v>
      </c>
      <c r="P4" s="4">
        <f>+M4-N4</f>
        <v>3</v>
      </c>
    </row>
    <row r="5" spans="1:16" ht="26.25" thickBot="1" x14ac:dyDescent="0.25">
      <c r="A5" s="4">
        <v>2</v>
      </c>
      <c r="B5" s="2" t="s">
        <v>27</v>
      </c>
      <c r="C5" s="4" t="s">
        <v>28</v>
      </c>
      <c r="D5" s="5">
        <v>1</v>
      </c>
      <c r="E5" s="11">
        <v>51000</v>
      </c>
      <c r="F5" s="11">
        <v>64260</v>
      </c>
      <c r="G5" s="11">
        <f t="shared" si="0"/>
        <v>51000</v>
      </c>
      <c r="H5" s="11">
        <f t="shared" si="1"/>
        <v>57630</v>
      </c>
      <c r="I5" s="11">
        <f t="shared" si="2"/>
        <v>57630</v>
      </c>
      <c r="J5" s="12">
        <f t="shared" si="3"/>
        <v>6630</v>
      </c>
      <c r="K5" s="15">
        <f t="shared" si="4"/>
        <v>51000</v>
      </c>
      <c r="L5" s="4" t="str">
        <f t="shared" si="5"/>
        <v>MENOR VALOR</v>
      </c>
      <c r="M5" s="4">
        <v>20</v>
      </c>
      <c r="N5" s="6">
        <v>17</v>
      </c>
      <c r="O5" s="16">
        <f t="shared" ref="O5:O11" si="6">+K5*N5</f>
        <v>867000</v>
      </c>
      <c r="P5" s="4">
        <f t="shared" ref="P5:P11" si="7">+M5-N5</f>
        <v>3</v>
      </c>
    </row>
    <row r="6" spans="1:16" ht="26.25" thickBot="1" x14ac:dyDescent="0.25">
      <c r="A6" s="4">
        <v>3</v>
      </c>
      <c r="B6" s="2" t="s">
        <v>39</v>
      </c>
      <c r="C6" s="4" t="s">
        <v>29</v>
      </c>
      <c r="D6" s="5">
        <v>1</v>
      </c>
      <c r="E6" s="11">
        <v>175000</v>
      </c>
      <c r="F6" s="11">
        <v>139230</v>
      </c>
      <c r="G6" s="11">
        <f t="shared" si="0"/>
        <v>139230</v>
      </c>
      <c r="H6" s="11">
        <f t="shared" si="1"/>
        <v>157115</v>
      </c>
      <c r="I6" s="11">
        <f t="shared" si="2"/>
        <v>157115</v>
      </c>
      <c r="J6" s="12">
        <f t="shared" si="3"/>
        <v>17885</v>
      </c>
      <c r="K6" s="15">
        <f t="shared" si="4"/>
        <v>139230</v>
      </c>
      <c r="L6" s="4" t="str">
        <f t="shared" si="5"/>
        <v>MENOR VALOR</v>
      </c>
      <c r="M6" s="4">
        <v>15</v>
      </c>
      <c r="N6" s="6">
        <v>12</v>
      </c>
      <c r="O6" s="16">
        <f t="shared" si="6"/>
        <v>1670760</v>
      </c>
      <c r="P6" s="4">
        <f t="shared" si="7"/>
        <v>3</v>
      </c>
    </row>
    <row r="7" spans="1:16" ht="26.25" thickBot="1" x14ac:dyDescent="0.25">
      <c r="A7" s="4">
        <v>4</v>
      </c>
      <c r="B7" s="2" t="s">
        <v>30</v>
      </c>
      <c r="C7" s="4" t="s">
        <v>31</v>
      </c>
      <c r="D7" s="5">
        <v>1</v>
      </c>
      <c r="E7" s="11">
        <v>59000</v>
      </c>
      <c r="F7" s="11">
        <v>94010</v>
      </c>
      <c r="G7" s="11">
        <f t="shared" si="0"/>
        <v>59000</v>
      </c>
      <c r="H7" s="11">
        <f t="shared" si="1"/>
        <v>76505</v>
      </c>
      <c r="I7" s="11">
        <f t="shared" si="2"/>
        <v>76505</v>
      </c>
      <c r="J7" s="12">
        <f t="shared" si="3"/>
        <v>17505</v>
      </c>
      <c r="K7" s="15">
        <f t="shared" si="4"/>
        <v>59000</v>
      </c>
      <c r="L7" s="4" t="str">
        <f t="shared" si="5"/>
        <v>MENOR VALOR</v>
      </c>
      <c r="M7" s="4">
        <v>15</v>
      </c>
      <c r="N7" s="6">
        <v>12</v>
      </c>
      <c r="O7" s="16">
        <f t="shared" si="6"/>
        <v>708000</v>
      </c>
      <c r="P7" s="4">
        <f t="shared" si="7"/>
        <v>3</v>
      </c>
    </row>
    <row r="8" spans="1:16" ht="48.75" customHeight="1" thickBot="1" x14ac:dyDescent="0.25">
      <c r="A8" s="4">
        <v>5</v>
      </c>
      <c r="B8" s="2" t="s">
        <v>32</v>
      </c>
      <c r="C8" s="4" t="s">
        <v>33</v>
      </c>
      <c r="D8" s="5">
        <v>1</v>
      </c>
      <c r="E8" s="11">
        <v>65000</v>
      </c>
      <c r="F8" s="11">
        <v>174930</v>
      </c>
      <c r="G8" s="11">
        <f t="shared" si="0"/>
        <v>65000</v>
      </c>
      <c r="H8" s="11">
        <f t="shared" si="1"/>
        <v>119965</v>
      </c>
      <c r="I8" s="11">
        <f t="shared" si="2"/>
        <v>119965</v>
      </c>
      <c r="J8" s="12">
        <f t="shared" si="3"/>
        <v>54965</v>
      </c>
      <c r="K8" s="15">
        <f t="shared" si="4"/>
        <v>65000</v>
      </c>
      <c r="L8" s="4" t="str">
        <f t="shared" si="5"/>
        <v>MENOR VALOR</v>
      </c>
      <c r="M8" s="4">
        <v>11</v>
      </c>
      <c r="N8" s="6">
        <v>10</v>
      </c>
      <c r="O8" s="16">
        <f t="shared" si="6"/>
        <v>650000</v>
      </c>
      <c r="P8" s="4">
        <f t="shared" si="7"/>
        <v>1</v>
      </c>
    </row>
    <row r="9" spans="1:16" ht="179.25" thickBot="1" x14ac:dyDescent="0.25">
      <c r="A9" s="4">
        <v>6</v>
      </c>
      <c r="B9" s="2" t="s">
        <v>34</v>
      </c>
      <c r="C9" s="4" t="s">
        <v>35</v>
      </c>
      <c r="D9" s="5">
        <v>1</v>
      </c>
      <c r="E9" s="11">
        <v>218000</v>
      </c>
      <c r="F9" s="11">
        <v>730660</v>
      </c>
      <c r="G9" s="11">
        <f t="shared" si="0"/>
        <v>218000</v>
      </c>
      <c r="H9" s="11">
        <f t="shared" si="1"/>
        <v>474330</v>
      </c>
      <c r="I9" s="11">
        <f t="shared" si="2"/>
        <v>474330</v>
      </c>
      <c r="J9" s="12">
        <f t="shared" si="3"/>
        <v>256330</v>
      </c>
      <c r="K9" s="15">
        <f t="shared" si="4"/>
        <v>218000</v>
      </c>
      <c r="L9" s="4" t="str">
        <f t="shared" si="5"/>
        <v>MENOR VALOR</v>
      </c>
      <c r="M9" s="4">
        <v>12</v>
      </c>
      <c r="N9" s="6">
        <v>8</v>
      </c>
      <c r="O9" s="16">
        <f t="shared" si="6"/>
        <v>1744000</v>
      </c>
      <c r="P9" s="4">
        <f t="shared" si="7"/>
        <v>4</v>
      </c>
    </row>
    <row r="10" spans="1:16" ht="26.25" thickBot="1" x14ac:dyDescent="0.25">
      <c r="A10" s="4">
        <v>7</v>
      </c>
      <c r="B10" s="2" t="s">
        <v>36</v>
      </c>
      <c r="C10" s="4" t="s">
        <v>37</v>
      </c>
      <c r="D10" s="5">
        <v>1</v>
      </c>
      <c r="E10" s="11">
        <v>44000</v>
      </c>
      <c r="F10" s="11">
        <v>69020</v>
      </c>
      <c r="G10" s="11">
        <f t="shared" si="0"/>
        <v>44000</v>
      </c>
      <c r="H10" s="11">
        <f t="shared" si="1"/>
        <v>56510</v>
      </c>
      <c r="I10" s="11">
        <f t="shared" si="2"/>
        <v>56510</v>
      </c>
      <c r="J10" s="12">
        <f t="shared" si="3"/>
        <v>12510</v>
      </c>
      <c r="K10" s="15">
        <f t="shared" si="4"/>
        <v>44000</v>
      </c>
      <c r="L10" s="4" t="str">
        <f t="shared" si="5"/>
        <v>MENOR VALOR</v>
      </c>
      <c r="M10" s="4">
        <v>20</v>
      </c>
      <c r="N10" s="6">
        <v>15</v>
      </c>
      <c r="O10" s="16">
        <f t="shared" si="6"/>
        <v>660000</v>
      </c>
      <c r="P10" s="4">
        <f t="shared" si="7"/>
        <v>5</v>
      </c>
    </row>
    <row r="11" spans="1:16" ht="138" customHeight="1" thickBot="1" x14ac:dyDescent="0.25">
      <c r="A11" s="4">
        <v>8</v>
      </c>
      <c r="B11" s="2" t="s">
        <v>38</v>
      </c>
      <c r="C11" s="4" t="s">
        <v>33</v>
      </c>
      <c r="D11" s="5">
        <v>1</v>
      </c>
      <c r="E11" s="11">
        <v>985000</v>
      </c>
      <c r="F11" s="11">
        <v>771120</v>
      </c>
      <c r="G11" s="11">
        <f t="shared" si="0"/>
        <v>771120</v>
      </c>
      <c r="H11" s="11">
        <f t="shared" si="1"/>
        <v>878060</v>
      </c>
      <c r="I11" s="11">
        <f t="shared" si="2"/>
        <v>878060</v>
      </c>
      <c r="J11" s="12">
        <f t="shared" si="3"/>
        <v>106940</v>
      </c>
      <c r="K11" s="15">
        <f t="shared" si="4"/>
        <v>771120</v>
      </c>
      <c r="L11" s="4" t="str">
        <f t="shared" si="5"/>
        <v>MENOR VALOR</v>
      </c>
      <c r="M11" s="4">
        <v>5</v>
      </c>
      <c r="N11" s="6">
        <v>3</v>
      </c>
      <c r="O11" s="16">
        <f t="shared" si="6"/>
        <v>2313360</v>
      </c>
      <c r="P11" s="4">
        <f t="shared" si="7"/>
        <v>2</v>
      </c>
    </row>
    <row r="12" spans="1:16" ht="13.5" thickBot="1" x14ac:dyDescent="0.25">
      <c r="A12" s="33" t="s">
        <v>13</v>
      </c>
      <c r="B12" s="34"/>
      <c r="C12" s="34"/>
      <c r="D12" s="34"/>
      <c r="E12" s="13">
        <f>SUM(E4:E11)</f>
        <v>2274500</v>
      </c>
      <c r="F12" s="14">
        <f>SUM(F4:F11)</f>
        <v>3537870</v>
      </c>
      <c r="G12" s="25" t="s">
        <v>14</v>
      </c>
      <c r="H12" s="26"/>
      <c r="I12" s="26"/>
      <c r="J12" s="26"/>
      <c r="K12" s="26"/>
      <c r="L12" s="26"/>
      <c r="M12" s="26"/>
      <c r="N12" s="27"/>
      <c r="O12" s="17">
        <f>SUM(O4:O11)</f>
        <v>9968120</v>
      </c>
    </row>
    <row r="17" spans="12:15" x14ac:dyDescent="0.2">
      <c r="O17" s="7"/>
    </row>
    <row r="19" spans="12:15" x14ac:dyDescent="0.2">
      <c r="O19" s="8"/>
    </row>
    <row r="21" spans="12:15" x14ac:dyDescent="0.2">
      <c r="L21" s="18"/>
      <c r="M21" s="18"/>
    </row>
  </sheetData>
  <mergeCells count="17">
    <mergeCell ref="A12:D12"/>
    <mergeCell ref="G12:N12"/>
    <mergeCell ref="A2:A3"/>
    <mergeCell ref="B2:B3"/>
    <mergeCell ref="C2:C3"/>
    <mergeCell ref="D2:D3"/>
    <mergeCell ref="G2:G3"/>
    <mergeCell ref="H2:H3"/>
    <mergeCell ref="I2:I3"/>
    <mergeCell ref="J2:J3"/>
    <mergeCell ref="K2:K3"/>
    <mergeCell ref="L2:L3"/>
    <mergeCell ref="N2:N3"/>
    <mergeCell ref="O2:O3"/>
    <mergeCell ref="M2:M3"/>
    <mergeCell ref="P2:P3"/>
    <mergeCell ref="A1:P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06850-B706-418C-9688-40920AE3553F}">
  <dimension ref="A1:Q18"/>
  <sheetViews>
    <sheetView topLeftCell="I1" zoomScale="88" zoomScaleNormal="88" workbookViewId="0">
      <selection activeCell="R11" sqref="R11"/>
    </sheetView>
  </sheetViews>
  <sheetFormatPr baseColWidth="10" defaultColWidth="13.85546875" defaultRowHeight="12.75" x14ac:dyDescent="0.2"/>
  <cols>
    <col min="1" max="1" width="5.5703125" style="3" bestFit="1" customWidth="1"/>
    <col min="2" max="2" width="59.28515625" style="3" customWidth="1"/>
    <col min="3" max="3" width="11.28515625" style="3" bestFit="1" customWidth="1"/>
    <col min="4" max="4" width="18" style="3" customWidth="1"/>
    <col min="5" max="5" width="21.85546875" style="3" customWidth="1"/>
    <col min="6" max="7" width="21.42578125" style="3" customWidth="1"/>
    <col min="8" max="8" width="14.85546875" style="3" customWidth="1"/>
    <col min="9" max="10" width="16.85546875" style="3" customWidth="1"/>
    <col min="11" max="11" width="18.42578125" style="3" customWidth="1"/>
    <col min="12" max="12" width="14.7109375" style="3" customWidth="1"/>
    <col min="13" max="14" width="24" style="3" customWidth="1"/>
    <col min="15" max="15" width="19.85546875" style="3" customWidth="1"/>
    <col min="16" max="16" width="21.28515625" style="3" customWidth="1"/>
    <col min="17" max="17" width="17.42578125" style="3" customWidth="1"/>
    <col min="18" max="16384" width="13.85546875" style="3"/>
  </cols>
  <sheetData>
    <row r="1" spans="1:17" ht="13.5" thickBot="1" x14ac:dyDescent="0.25">
      <c r="A1" s="39" t="s">
        <v>44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ht="38.25" customHeight="1" thickBot="1" x14ac:dyDescent="0.25">
      <c r="A2" s="30" t="s">
        <v>0</v>
      </c>
      <c r="B2" s="30" t="s">
        <v>9</v>
      </c>
      <c r="C2" s="30" t="s">
        <v>8</v>
      </c>
      <c r="D2" s="30" t="s">
        <v>7</v>
      </c>
      <c r="E2" s="9" t="s">
        <v>23</v>
      </c>
      <c r="F2" s="10" t="s">
        <v>24</v>
      </c>
      <c r="G2" s="20" t="s">
        <v>61</v>
      </c>
      <c r="H2" s="31" t="s">
        <v>1</v>
      </c>
      <c r="I2" s="31" t="s">
        <v>2</v>
      </c>
      <c r="J2" s="31" t="s">
        <v>3</v>
      </c>
      <c r="K2" s="31" t="s">
        <v>4</v>
      </c>
      <c r="L2" s="32" t="s">
        <v>11</v>
      </c>
      <c r="M2" s="31" t="s">
        <v>5</v>
      </c>
      <c r="N2" s="37" t="s">
        <v>65</v>
      </c>
      <c r="O2" s="35" t="s">
        <v>59</v>
      </c>
      <c r="P2" s="35" t="s">
        <v>12</v>
      </c>
      <c r="Q2" s="37" t="s">
        <v>64</v>
      </c>
    </row>
    <row r="3" spans="1:17" ht="39" thickBot="1" x14ac:dyDescent="0.25">
      <c r="A3" s="30"/>
      <c r="B3" s="30"/>
      <c r="C3" s="30"/>
      <c r="D3" s="30"/>
      <c r="E3" s="9" t="s">
        <v>60</v>
      </c>
      <c r="F3" s="10" t="s">
        <v>60</v>
      </c>
      <c r="G3" s="20" t="s">
        <v>60</v>
      </c>
      <c r="H3" s="31"/>
      <c r="I3" s="31"/>
      <c r="J3" s="31"/>
      <c r="K3" s="31"/>
      <c r="L3" s="32"/>
      <c r="M3" s="31"/>
      <c r="N3" s="38"/>
      <c r="O3" s="36"/>
      <c r="P3" s="36"/>
      <c r="Q3" s="38"/>
    </row>
    <row r="4" spans="1:17" ht="26.25" thickBot="1" x14ac:dyDescent="0.25">
      <c r="A4" s="4">
        <v>1</v>
      </c>
      <c r="B4" s="1" t="s">
        <v>45</v>
      </c>
      <c r="C4" s="4" t="s">
        <v>54</v>
      </c>
      <c r="D4" s="5">
        <v>1</v>
      </c>
      <c r="E4" s="11">
        <v>28050</v>
      </c>
      <c r="F4" s="11">
        <v>25500</v>
      </c>
      <c r="G4" s="11">
        <v>52000</v>
      </c>
      <c r="H4" s="11">
        <f>+MIN(E4:G4)</f>
        <v>25500</v>
      </c>
      <c r="I4" s="11">
        <f>+AVERAGE(E4:G4)</f>
        <v>35183.333333333336</v>
      </c>
      <c r="J4" s="11">
        <f>+MEDIAN(E4:G4)</f>
        <v>28050</v>
      </c>
      <c r="K4" s="12">
        <f>_xlfn.STDEV.P(E4:G4)</f>
        <v>11936.661547052798</v>
      </c>
      <c r="L4" s="15">
        <f>IF(K4&lt;=0.15,I4,IF(AND(K4&gt;0.15,K4&lt;=0.49),J4,H4))</f>
        <v>25500</v>
      </c>
      <c r="M4" s="4" t="str">
        <f>IF(L4=H4, "MENOR VALOR", IF(L4=I4,"MEDIA ARITMETICA", IF(L4=J4,"MEDIANA")))</f>
        <v>MENOR VALOR</v>
      </c>
      <c r="N4" s="4">
        <v>50</v>
      </c>
      <c r="O4" s="6">
        <v>38</v>
      </c>
      <c r="P4" s="16">
        <f>+L4*O4</f>
        <v>969000</v>
      </c>
      <c r="Q4" s="4">
        <f>+N4-O4</f>
        <v>12</v>
      </c>
    </row>
    <row r="5" spans="1:17" ht="26.25" thickBot="1" x14ac:dyDescent="0.25">
      <c r="A5" s="4">
        <v>2</v>
      </c>
      <c r="B5" s="2" t="s">
        <v>50</v>
      </c>
      <c r="C5" s="4" t="s">
        <v>55</v>
      </c>
      <c r="D5" s="5">
        <v>1</v>
      </c>
      <c r="E5" s="11">
        <v>59940</v>
      </c>
      <c r="F5" s="11">
        <v>55500</v>
      </c>
      <c r="G5" s="11">
        <v>76000</v>
      </c>
      <c r="H5" s="11">
        <f t="shared" ref="H5:H10" si="0">+MIN(E5:G5)</f>
        <v>55500</v>
      </c>
      <c r="I5" s="11">
        <f t="shared" ref="I5:I10" si="1">+AVERAGE(E5:G5)</f>
        <v>63813.333333333336</v>
      </c>
      <c r="J5" s="11">
        <f t="shared" ref="J5:J10" si="2">+MEDIAN(E5:G5)</f>
        <v>59940</v>
      </c>
      <c r="K5" s="12">
        <f t="shared" ref="K5:K10" si="3">_xlfn.STDEV.P(E5:G5)</f>
        <v>8805.8515898362839</v>
      </c>
      <c r="L5" s="15">
        <f t="shared" ref="L5:L9" si="4">IF(K5&lt;=0.15,I5,IF(AND(K5&gt;0.15,K5&lt;=0.49),J5,H5))</f>
        <v>55500</v>
      </c>
      <c r="M5" s="4" t="str">
        <f t="shared" ref="M5:M10" si="5">IF(L5=H5, "MENOR VALOR", IF(L5=I5,"MEDIA ARITMETICA", IF(L5=J5,"MEDIANA")))</f>
        <v>MENOR VALOR</v>
      </c>
      <c r="N5" s="4">
        <v>100</v>
      </c>
      <c r="O5" s="6">
        <v>80</v>
      </c>
      <c r="P5" s="16">
        <f t="shared" ref="P5:P10" si="6">+L5*O5</f>
        <v>4440000</v>
      </c>
      <c r="Q5" s="4">
        <f t="shared" ref="Q5:Q9" si="7">+N5-O5</f>
        <v>20</v>
      </c>
    </row>
    <row r="6" spans="1:17" ht="26.25" thickBot="1" x14ac:dyDescent="0.25">
      <c r="A6" s="4">
        <v>3</v>
      </c>
      <c r="B6" s="2" t="s">
        <v>51</v>
      </c>
      <c r="C6" s="4" t="s">
        <v>56</v>
      </c>
      <c r="D6" s="5">
        <v>1</v>
      </c>
      <c r="E6" s="11">
        <v>782000</v>
      </c>
      <c r="F6" s="11">
        <v>690000</v>
      </c>
      <c r="G6" s="11">
        <v>294669</v>
      </c>
      <c r="H6" s="11">
        <f t="shared" si="0"/>
        <v>294669</v>
      </c>
      <c r="I6" s="11">
        <f t="shared" si="1"/>
        <v>588889.66666666663</v>
      </c>
      <c r="J6" s="11">
        <f t="shared" si="2"/>
        <v>690000</v>
      </c>
      <c r="K6" s="12">
        <f t="shared" si="3"/>
        <v>211408.53108036003</v>
      </c>
      <c r="L6" s="15">
        <f>+F6</f>
        <v>690000</v>
      </c>
      <c r="M6" s="4" t="str">
        <f t="shared" si="5"/>
        <v>MEDIANA</v>
      </c>
      <c r="N6" s="4">
        <v>10</v>
      </c>
      <c r="O6" s="6">
        <v>8</v>
      </c>
      <c r="P6" s="16">
        <f t="shared" si="6"/>
        <v>5520000</v>
      </c>
      <c r="Q6" s="4">
        <f t="shared" si="7"/>
        <v>2</v>
      </c>
    </row>
    <row r="7" spans="1:17" ht="26.25" thickBot="1" x14ac:dyDescent="0.25">
      <c r="A7" s="4">
        <v>4</v>
      </c>
      <c r="B7" s="2" t="s">
        <v>46</v>
      </c>
      <c r="C7" s="4" t="s">
        <v>57</v>
      </c>
      <c r="D7" s="5">
        <v>1</v>
      </c>
      <c r="E7" s="11">
        <v>55040</v>
      </c>
      <c r="F7" s="11">
        <v>48000</v>
      </c>
      <c r="G7" s="11">
        <v>45000</v>
      </c>
      <c r="H7" s="11">
        <f t="shared" si="0"/>
        <v>45000</v>
      </c>
      <c r="I7" s="11">
        <f t="shared" si="1"/>
        <v>49346.666666666664</v>
      </c>
      <c r="J7" s="11">
        <f t="shared" si="2"/>
        <v>48000</v>
      </c>
      <c r="K7" s="12">
        <f t="shared" si="3"/>
        <v>4207.9712715538144</v>
      </c>
      <c r="L7" s="15">
        <f>+F7</f>
        <v>48000</v>
      </c>
      <c r="M7" s="4" t="str">
        <f t="shared" si="5"/>
        <v>MEDIANA</v>
      </c>
      <c r="N7" s="4">
        <v>25</v>
      </c>
      <c r="O7" s="6">
        <v>20</v>
      </c>
      <c r="P7" s="16">
        <f t="shared" si="6"/>
        <v>960000</v>
      </c>
      <c r="Q7" s="4">
        <f t="shared" si="7"/>
        <v>5</v>
      </c>
    </row>
    <row r="8" spans="1:17" ht="48.75" customHeight="1" thickBot="1" x14ac:dyDescent="0.25">
      <c r="A8" s="4">
        <v>5</v>
      </c>
      <c r="B8" s="2" t="s">
        <v>47</v>
      </c>
      <c r="C8" s="4" t="s">
        <v>58</v>
      </c>
      <c r="D8" s="5">
        <v>1</v>
      </c>
      <c r="E8" s="11">
        <v>44571</v>
      </c>
      <c r="F8" s="11">
        <v>40520</v>
      </c>
      <c r="G8" s="11">
        <v>38900</v>
      </c>
      <c r="H8" s="11">
        <f t="shared" si="0"/>
        <v>38900</v>
      </c>
      <c r="I8" s="11">
        <f t="shared" si="1"/>
        <v>41330.333333333336</v>
      </c>
      <c r="J8" s="11">
        <f t="shared" si="2"/>
        <v>40520</v>
      </c>
      <c r="K8" s="12">
        <f t="shared" si="3"/>
        <v>2385.0283483057856</v>
      </c>
      <c r="L8" s="15">
        <f>+F8</f>
        <v>40520</v>
      </c>
      <c r="M8" s="4" t="str">
        <f t="shared" si="5"/>
        <v>MEDIANA</v>
      </c>
      <c r="N8" s="4">
        <v>15</v>
      </c>
      <c r="O8" s="6">
        <v>10</v>
      </c>
      <c r="P8" s="16">
        <f t="shared" si="6"/>
        <v>405200</v>
      </c>
      <c r="Q8" s="4">
        <f t="shared" si="7"/>
        <v>5</v>
      </c>
    </row>
    <row r="9" spans="1:17" ht="26.25" thickBot="1" x14ac:dyDescent="0.25">
      <c r="A9" s="4">
        <v>6</v>
      </c>
      <c r="B9" s="2" t="s">
        <v>48</v>
      </c>
      <c r="C9" s="4" t="s">
        <v>56</v>
      </c>
      <c r="D9" s="5">
        <v>1</v>
      </c>
      <c r="E9" s="11">
        <v>524800</v>
      </c>
      <c r="F9" s="11">
        <v>480000</v>
      </c>
      <c r="G9" s="11">
        <v>489000</v>
      </c>
      <c r="H9" s="11">
        <f t="shared" si="0"/>
        <v>480000</v>
      </c>
      <c r="I9" s="11">
        <f t="shared" si="1"/>
        <v>497933.33333333331</v>
      </c>
      <c r="J9" s="11">
        <f t="shared" si="2"/>
        <v>489000</v>
      </c>
      <c r="K9" s="12">
        <f t="shared" si="3"/>
        <v>19349.648288506149</v>
      </c>
      <c r="L9" s="15">
        <f t="shared" si="4"/>
        <v>480000</v>
      </c>
      <c r="M9" s="4" t="str">
        <f t="shared" si="5"/>
        <v>MENOR VALOR</v>
      </c>
      <c r="N9" s="4">
        <v>2</v>
      </c>
      <c r="O9" s="6">
        <v>1</v>
      </c>
      <c r="P9" s="16">
        <f t="shared" si="6"/>
        <v>480000</v>
      </c>
      <c r="Q9" s="4">
        <f t="shared" si="7"/>
        <v>1</v>
      </c>
    </row>
    <row r="10" spans="1:17" ht="26.25" thickBot="1" x14ac:dyDescent="0.25">
      <c r="A10" s="4">
        <v>7</v>
      </c>
      <c r="B10" s="2" t="s">
        <v>49</v>
      </c>
      <c r="C10" s="4" t="s">
        <v>56</v>
      </c>
      <c r="D10" s="5">
        <v>1</v>
      </c>
      <c r="E10" s="11">
        <v>1309800</v>
      </c>
      <c r="F10" s="11">
        <v>1110000</v>
      </c>
      <c r="G10" s="11">
        <v>586000</v>
      </c>
      <c r="H10" s="11">
        <f t="shared" si="0"/>
        <v>586000</v>
      </c>
      <c r="I10" s="11">
        <f t="shared" si="1"/>
        <v>1001933.3333333334</v>
      </c>
      <c r="J10" s="11">
        <f t="shared" si="2"/>
        <v>1110000</v>
      </c>
      <c r="K10" s="12">
        <f t="shared" si="3"/>
        <v>305210.76142378873</v>
      </c>
      <c r="L10" s="15">
        <f>+F10</f>
        <v>1110000</v>
      </c>
      <c r="M10" s="4" t="str">
        <f t="shared" si="5"/>
        <v>MEDIANA</v>
      </c>
      <c r="N10" s="4">
        <v>2</v>
      </c>
      <c r="O10" s="6">
        <v>2</v>
      </c>
      <c r="P10" s="16">
        <f t="shared" si="6"/>
        <v>2220000</v>
      </c>
      <c r="Q10" s="4">
        <f>+N10-O10</f>
        <v>0</v>
      </c>
    </row>
    <row r="11" spans="1:17" ht="13.5" thickBot="1" x14ac:dyDescent="0.25">
      <c r="A11" s="33" t="s">
        <v>13</v>
      </c>
      <c r="B11" s="34"/>
      <c r="C11" s="34"/>
      <c r="D11" s="34"/>
      <c r="E11" s="13">
        <f>SUM(E4:E10)</f>
        <v>2804201</v>
      </c>
      <c r="F11" s="14">
        <f>SUM(F4:F10)</f>
        <v>2449520</v>
      </c>
      <c r="G11" s="19">
        <f>SUM(G4:G10)</f>
        <v>1581569</v>
      </c>
      <c r="H11" s="25" t="s">
        <v>14</v>
      </c>
      <c r="I11" s="26"/>
      <c r="J11" s="26"/>
      <c r="K11" s="26"/>
      <c r="L11" s="26"/>
      <c r="M11" s="26"/>
      <c r="N11" s="26"/>
      <c r="O11" s="27"/>
      <c r="P11" s="17">
        <f>SUM(P4:P10)</f>
        <v>14994200</v>
      </c>
    </row>
    <row r="16" spans="1:17" x14ac:dyDescent="0.2">
      <c r="P16" s="7"/>
    </row>
    <row r="18" spans="16:16" x14ac:dyDescent="0.2">
      <c r="P18" s="8"/>
    </row>
  </sheetData>
  <mergeCells count="17">
    <mergeCell ref="P2:P3"/>
    <mergeCell ref="N2:N3"/>
    <mergeCell ref="Q2:Q3"/>
    <mergeCell ref="A1:Q1"/>
    <mergeCell ref="A11:D11"/>
    <mergeCell ref="H11:O11"/>
    <mergeCell ref="A2:A3"/>
    <mergeCell ref="B2:B3"/>
    <mergeCell ref="C2:C3"/>
    <mergeCell ref="D2:D3"/>
    <mergeCell ref="H2:H3"/>
    <mergeCell ref="I2:I3"/>
    <mergeCell ref="J2:J3"/>
    <mergeCell ref="K2:K3"/>
    <mergeCell ref="L2:L3"/>
    <mergeCell ref="M2:M3"/>
    <mergeCell ref="O2:O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712C-B4AB-47EA-9739-7F8F29C4B7DB}">
  <dimension ref="A1:P14"/>
  <sheetViews>
    <sheetView tabSelected="1" topLeftCell="G1" zoomScale="88" zoomScaleNormal="88" workbookViewId="0">
      <selection activeCell="M14" sqref="M14"/>
    </sheetView>
  </sheetViews>
  <sheetFormatPr baseColWidth="10" defaultColWidth="13.85546875" defaultRowHeight="12.75" x14ac:dyDescent="0.2"/>
  <cols>
    <col min="1" max="1" width="5.5703125" style="3" bestFit="1" customWidth="1"/>
    <col min="2" max="2" width="17" style="3" bestFit="1" customWidth="1"/>
    <col min="3" max="3" width="11.28515625" style="3" bestFit="1" customWidth="1"/>
    <col min="4" max="4" width="18" style="3" customWidth="1"/>
    <col min="5" max="5" width="21.85546875" style="3" customWidth="1"/>
    <col min="6" max="6" width="21.42578125" style="3" customWidth="1"/>
    <col min="7" max="7" width="14.85546875" style="3" customWidth="1"/>
    <col min="8" max="9" width="16.85546875" style="3" customWidth="1"/>
    <col min="10" max="11" width="18.42578125" style="3" customWidth="1"/>
    <col min="12" max="12" width="14.7109375" style="3" customWidth="1"/>
    <col min="13" max="13" width="24" style="3" customWidth="1"/>
    <col min="14" max="14" width="19.85546875" style="3" customWidth="1"/>
    <col min="15" max="15" width="21.28515625" style="3" customWidth="1"/>
    <col min="16" max="16384" width="13.85546875" style="3"/>
  </cols>
  <sheetData>
    <row r="1" spans="1:16" ht="13.5" thickBot="1" x14ac:dyDescent="0.25">
      <c r="A1" s="42" t="s">
        <v>66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6" ht="38.25" customHeight="1" thickBot="1" x14ac:dyDescent="0.25">
      <c r="A2" s="30" t="s">
        <v>0</v>
      </c>
      <c r="B2" s="30" t="s">
        <v>9</v>
      </c>
      <c r="C2" s="30" t="s">
        <v>8</v>
      </c>
      <c r="D2" s="30" t="s">
        <v>7</v>
      </c>
      <c r="E2" s="9" t="s">
        <v>61</v>
      </c>
      <c r="F2" s="10" t="s">
        <v>72</v>
      </c>
      <c r="G2" s="31" t="s">
        <v>1</v>
      </c>
      <c r="H2" s="31" t="s">
        <v>2</v>
      </c>
      <c r="I2" s="31" t="s">
        <v>3</v>
      </c>
      <c r="J2" s="31" t="s">
        <v>4</v>
      </c>
      <c r="K2" s="31" t="s">
        <v>70</v>
      </c>
      <c r="L2" s="32" t="s">
        <v>11</v>
      </c>
      <c r="M2" s="31" t="s">
        <v>5</v>
      </c>
      <c r="N2" s="32" t="s">
        <v>71</v>
      </c>
      <c r="O2" s="32" t="s">
        <v>12</v>
      </c>
    </row>
    <row r="3" spans="1:16" ht="39" thickBot="1" x14ac:dyDescent="0.25">
      <c r="A3" s="30"/>
      <c r="B3" s="30"/>
      <c r="C3" s="30"/>
      <c r="D3" s="30"/>
      <c r="E3" s="9" t="s">
        <v>60</v>
      </c>
      <c r="F3" s="10" t="s">
        <v>60</v>
      </c>
      <c r="G3" s="31"/>
      <c r="H3" s="31"/>
      <c r="I3" s="31"/>
      <c r="J3" s="31"/>
      <c r="K3" s="31"/>
      <c r="L3" s="32"/>
      <c r="M3" s="31"/>
      <c r="N3" s="32"/>
      <c r="O3" s="32"/>
    </row>
    <row r="4" spans="1:16" ht="13.5" thickBot="1" x14ac:dyDescent="0.25">
      <c r="A4" s="4">
        <v>1</v>
      </c>
      <c r="B4" s="22" t="s">
        <v>67</v>
      </c>
      <c r="C4" s="4" t="s">
        <v>69</v>
      </c>
      <c r="D4" s="5">
        <v>1</v>
      </c>
      <c r="E4" s="11">
        <v>306000</v>
      </c>
      <c r="F4" s="11">
        <v>304231</v>
      </c>
      <c r="G4" s="11">
        <f>+MIN(E4:F4)</f>
        <v>304231</v>
      </c>
      <c r="H4" s="11">
        <f>+AVERAGE(E4:F4)</f>
        <v>305115.5</v>
      </c>
      <c r="I4" s="11">
        <f>+MEDIAN(E4:F4)</f>
        <v>305115.5</v>
      </c>
      <c r="J4" s="12">
        <f>_xlfn.STDEV.P(E4:F4)</f>
        <v>884.5</v>
      </c>
      <c r="K4" s="21">
        <f>+J4/H4</f>
        <v>2.8989022189957574E-3</v>
      </c>
      <c r="L4" s="24">
        <f>IF(K4&lt;=0.15,H4,IF(AND(K4&gt;0.15,K4&lt;=0.49),I4,G4))</f>
        <v>305115.5</v>
      </c>
      <c r="M4" s="4" t="str">
        <f t="shared" ref="M4:M6" si="0">IF(L4=G4, "MENOR VALOR", IF(L4=H4,"MEDIA ARITMETICA", IF(L4=I4,"MEDIANA")))</f>
        <v>MEDIA ARITMETICA</v>
      </c>
      <c r="N4" s="6">
        <v>8</v>
      </c>
      <c r="O4" s="16">
        <f>+L4*N4</f>
        <v>2440924</v>
      </c>
      <c r="P4" s="23"/>
    </row>
    <row r="5" spans="1:16" ht="13.5" thickBot="1" x14ac:dyDescent="0.25">
      <c r="A5" s="4">
        <v>2</v>
      </c>
      <c r="B5" s="22" t="s">
        <v>68</v>
      </c>
      <c r="C5" s="4" t="s">
        <v>69</v>
      </c>
      <c r="D5" s="5">
        <v>1</v>
      </c>
      <c r="E5" s="11">
        <v>278000</v>
      </c>
      <c r="F5" s="11">
        <v>297231</v>
      </c>
      <c r="G5" s="11">
        <f>+MIN(E5:F5)</f>
        <v>278000</v>
      </c>
      <c r="H5" s="11">
        <f>+AVERAGE(E5:F5)</f>
        <v>287615.5</v>
      </c>
      <c r="I5" s="11">
        <f>+MEDIAN(E5:F5)</f>
        <v>287615.5</v>
      </c>
      <c r="J5" s="12">
        <f>_xlfn.STDEV.P(E5:F5)</f>
        <v>9615.5</v>
      </c>
      <c r="K5" s="21">
        <f t="shared" ref="K5:K6" si="1">+J5/H5</f>
        <v>3.3431786534453119E-2</v>
      </c>
      <c r="L5" s="24">
        <f t="shared" ref="L5:L6" si="2">IF(K5&lt;=0.15,H5,IF(AND(K5&gt;0.15,K5&lt;=0.49),I5,G5))</f>
        <v>287615.5</v>
      </c>
      <c r="M5" s="4" t="str">
        <f t="shared" si="0"/>
        <v>MEDIA ARITMETICA</v>
      </c>
      <c r="N5" s="6">
        <v>6</v>
      </c>
      <c r="O5" s="16">
        <f>+L5*N5</f>
        <v>1725693</v>
      </c>
    </row>
    <row r="6" spans="1:16" ht="13.5" thickBot="1" x14ac:dyDescent="0.25">
      <c r="A6" s="4">
        <v>3</v>
      </c>
      <c r="B6" s="22" t="s">
        <v>68</v>
      </c>
      <c r="C6" s="4" t="s">
        <v>31</v>
      </c>
      <c r="D6" s="5">
        <v>1</v>
      </c>
      <c r="E6" s="11">
        <v>51000</v>
      </c>
      <c r="F6" s="11">
        <v>144231</v>
      </c>
      <c r="G6" s="11">
        <f>+MIN(E6:F6)</f>
        <v>51000</v>
      </c>
      <c r="H6" s="11">
        <f>+AVERAGE(E6:F6)</f>
        <v>97615.5</v>
      </c>
      <c r="I6" s="11">
        <f>+MEDIAN(E6:F6)</f>
        <v>97615.5</v>
      </c>
      <c r="J6" s="12">
        <f>_xlfn.STDEV.P(E6:F6)</f>
        <v>46615.5</v>
      </c>
      <c r="K6" s="21">
        <f t="shared" si="1"/>
        <v>0.47754198872105352</v>
      </c>
      <c r="L6" s="24">
        <f t="shared" si="2"/>
        <v>97615.5</v>
      </c>
      <c r="M6" s="4" t="str">
        <f t="shared" si="0"/>
        <v>MEDIA ARITMETICA</v>
      </c>
      <c r="N6" s="6">
        <v>6</v>
      </c>
      <c r="O6" s="16">
        <f>+L6*N6</f>
        <v>585693</v>
      </c>
    </row>
    <row r="7" spans="1:16" ht="13.5" thickBot="1" x14ac:dyDescent="0.25">
      <c r="A7" s="41" t="s">
        <v>13</v>
      </c>
      <c r="B7" s="41"/>
      <c r="C7" s="41"/>
      <c r="D7" s="41"/>
      <c r="E7" s="13">
        <f>SUM(E4:E6)</f>
        <v>635000</v>
      </c>
      <c r="F7" s="14">
        <f>SUM(F4:F6)</f>
        <v>745693</v>
      </c>
      <c r="G7" s="41" t="s">
        <v>14</v>
      </c>
      <c r="H7" s="41"/>
      <c r="I7" s="41"/>
      <c r="J7" s="41"/>
      <c r="K7" s="41"/>
      <c r="L7" s="41"/>
      <c r="M7" s="41"/>
      <c r="N7" s="41"/>
      <c r="O7" s="17">
        <f>SUM(O4:O6)</f>
        <v>4752310</v>
      </c>
    </row>
    <row r="12" spans="1:16" x14ac:dyDescent="0.2">
      <c r="O12" s="7"/>
    </row>
    <row r="14" spans="1:16" x14ac:dyDescent="0.2">
      <c r="O14" s="8"/>
    </row>
  </sheetData>
  <mergeCells count="16">
    <mergeCell ref="A7:D7"/>
    <mergeCell ref="G7:N7"/>
    <mergeCell ref="K2:K3"/>
    <mergeCell ref="A1:O1"/>
    <mergeCell ref="A2:A3"/>
    <mergeCell ref="B2:B3"/>
    <mergeCell ref="C2:C3"/>
    <mergeCell ref="D2:D3"/>
    <mergeCell ref="G2:G3"/>
    <mergeCell ref="H2:H3"/>
    <mergeCell ref="I2:I3"/>
    <mergeCell ref="J2:J3"/>
    <mergeCell ref="L2:L3"/>
    <mergeCell ref="M2:M3"/>
    <mergeCell ref="N2:N3"/>
    <mergeCell ref="O2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PNN FARALLONES DE CALI</vt:lpstr>
      <vt:lpstr>PNN UTRIA</vt:lpstr>
      <vt:lpstr>PNN GORGONA</vt:lpstr>
      <vt:lpstr>DNMI CABO MANGLARES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DIANA GUERRERO</cp:lastModifiedBy>
  <dcterms:created xsi:type="dcterms:W3CDTF">2023-04-24T16:43:36Z</dcterms:created>
  <dcterms:modified xsi:type="dcterms:W3CDTF">2025-04-09T20:33:10Z</dcterms:modified>
</cp:coreProperties>
</file>